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30" windowWidth="19320" windowHeight="12930" activeTab="2"/>
  </bookViews>
  <sheets>
    <sheet name="Статистика" sheetId="4" r:id="rId1"/>
    <sheet name="Условно-постоянные закупки" sheetId="2" r:id="rId2"/>
    <sheet name="Инвестиционная деятельность" sheetId="8" r:id="rId3"/>
    <sheet name="Операционная деятельность" sheetId="3" r:id="rId4"/>
  </sheets>
  <definedNames>
    <definedName name="_xlnm._FilterDatabase" localSheetId="2" hidden="1">'Инвестиционная деятельность'!$A$5:$BB$478</definedName>
    <definedName name="_xlnm._FilterDatabase" localSheetId="3" hidden="1">'Операционная деятельность'!$A$5:$BD$588</definedName>
    <definedName name="_xlnm._FilterDatabase" localSheetId="1" hidden="1">'Условно-постоянные закупки'!$A$5:$Y$189</definedName>
    <definedName name="Z_266D8910_EE63_4F03_AD8E_1EA3FEBC0F85_.wvu.PrintArea" localSheetId="0" hidden="1">Статистика!$A$1:$F$34</definedName>
    <definedName name="Z_26DE450A_4705_477D_96AC_953872733211_.wvu.PrintArea" localSheetId="0" hidden="1">Статистика!$A$1:$F$34</definedName>
    <definedName name="Z_68932AD5_35C7_4A4E_B4A4_ECBAA5705B47_.wvu.PrintArea" localSheetId="0" hidden="1">Статистика!$A$1:$F$32</definedName>
    <definedName name="Z_8939BB03_3D00_4FCD_8F7E_941BF367A23A_.wvu.PrintArea" localSheetId="0" hidden="1">Статистика!$A$1:$F$32</definedName>
    <definedName name="Z_97206D4B_39D2_4633_B258_544D059AB9B9_.wvu.PrintArea" localSheetId="0" hidden="1">Статистика!$A$1:$F$34</definedName>
    <definedName name="Z_9736142E_0B98_4999_91B3_B6B3948739CD_.wvu.PrintArea" localSheetId="0" hidden="1">Статистика!$A$1:$F$34</definedName>
    <definedName name="Z_A7F59FB5_459B_45E5_A547_F6CB183A5540_.wvu.PrintArea" localSheetId="0" hidden="1">Статистика!$A$1:$F$34</definedName>
    <definedName name="Z_EC8E82B3_7C73_4755_8915_0971BE19A77F_.wvu.PrintArea" localSheetId="0" hidden="1">Статистика!$A$1:$F$34</definedName>
    <definedName name="Z_F220C3B2_5F57_44C3_843F_A7EF216E5F51_.wvu.PrintArea" localSheetId="0" hidden="1">Статистика!$A$1:$F$32</definedName>
    <definedName name="ВД_ИД">'Инвестиционная деятельность'!$A$7:$A$478</definedName>
    <definedName name="ВД_ОД">'Операционная деятельность'!$A$7:$A$588</definedName>
    <definedName name="ВидЭТП_ИД">'Инвестиционная деятельность'!$Y$7:$Y$478</definedName>
    <definedName name="ВидЭТП_ОД">'Операционная деятельность'!$Y$7:$Y$588</definedName>
    <definedName name="_xlnm.Print_Titles" localSheetId="2">'Инвестиционная деятельность'!$2:$5</definedName>
    <definedName name="_xlnm.Print_Area" localSheetId="2">'Инвестиционная деятельность'!$A$1:$BB$478</definedName>
    <definedName name="СпособЗакупки_ИД">'Инвестиционная деятельность'!$V$7:$V$478</definedName>
    <definedName name="СпособЗакупки_ОД">'Операционная деятельность'!$V$7:$V$588</definedName>
    <definedName name="Сумма_ИД">'Инвестиционная деятельность'!$U$7:$U$478</definedName>
    <definedName name="Сумма_ОД">'Операционная деятельность'!$U$7:$U$588</definedName>
    <definedName name="Филиал_ИД">'Инвестиционная деятельность'!$C$7:$C$478</definedName>
    <definedName name="Филиал_ОД">'Операционная деятельность'!$C$7:$C$588</definedName>
    <definedName name="ФилиалУПЗ">'Условно-постоянные закупки'!$C$7:$C$188</definedName>
  </definedNames>
  <calcPr calcId="125725"/>
  <customWorkbookViews>
    <customWorkbookView name="DevjatskovaTJ - Личное представление" guid="{B356A076-E5A3-4A9C-B85E-C53615E62D5C}" mergeInterval="0" personalView="1" maximized="1" windowWidth="1676" windowHeight="825" activeSheetId="1"/>
    <customWorkbookView name="ArtemovAA - Личное представление" guid="{78EB1FF1-0635-4F78-9C29-3EFCB1B0E549}" mergeInterval="0" personalView="1" maximized="1" windowWidth="1680" windowHeight="802" activeSheetId="1"/>
    <customWorkbookView name="SharashinaES - Личное представление" guid="{BF607A2C-0E63-40E5-9FD0-F3B0BCC4D507}" mergeInterval="0" personalView="1" maximized="1" windowWidth="1676" windowHeight="785" activeSheetId="1"/>
    <customWorkbookView name="Лебедь Александра Викторовна - Личное представление" guid="{C75F113A-A87B-4A34-8B10-00FC588BBE19}" mergeInterval="0" personalView="1" maximized="1" windowWidth="1676" windowHeight="805" activeSheetId="1"/>
    <customWorkbookView name="solodovnikovsv - Личное представление" guid="{89C193ED-8315-4794-87A5-E3EAB4654A8E}" mergeInterval="0" personalView="1" maximized="1" windowWidth="1676" windowHeight="705" activeSheetId="1"/>
    <customWorkbookView name="GordeevaIA - Личное представление" guid="{EB2E1A56-78F9-4845-B4FE-F74B01E1150F}" mergeInterval="0" personalView="1" maximized="1" windowWidth="1676" windowHeight="805" activeSheetId="1"/>
  </customWorkbookViews>
</workbook>
</file>

<file path=xl/calcChain.xml><?xml version="1.0" encoding="utf-8"?>
<calcChain xmlns="http://schemas.openxmlformats.org/spreadsheetml/2006/main">
  <c r="U245" i="3"/>
  <c r="Q245"/>
  <c r="R13" i="8" l="1"/>
  <c r="Q13"/>
  <c r="P13"/>
  <c r="T13"/>
  <c r="S13"/>
  <c r="U13" s="1"/>
  <c r="AV368" l="1"/>
  <c r="AV351"/>
  <c r="R351"/>
  <c r="AV151"/>
  <c r="R151"/>
  <c r="AV101"/>
  <c r="R101"/>
  <c r="AV99"/>
  <c r="R99"/>
  <c r="AV92"/>
  <c r="R92"/>
  <c r="AV91"/>
  <c r="R91"/>
  <c r="AV81"/>
  <c r="R81"/>
  <c r="AV76"/>
  <c r="R76"/>
  <c r="AV66"/>
  <c r="R66"/>
  <c r="AV64"/>
  <c r="R64"/>
  <c r="AV56"/>
  <c r="R56"/>
  <c r="R15"/>
  <c r="AV15"/>
  <c r="T351" l="1"/>
  <c r="T337"/>
  <c r="T151"/>
  <c r="T150"/>
  <c r="T128"/>
  <c r="T101"/>
  <c r="T99"/>
  <c r="T92"/>
  <c r="T91"/>
  <c r="T81"/>
  <c r="T76"/>
  <c r="T66"/>
  <c r="T64"/>
  <c r="T61"/>
  <c r="T56"/>
  <c r="T15"/>
  <c r="S351"/>
  <c r="U351" s="1"/>
  <c r="S337"/>
  <c r="U337" s="1"/>
  <c r="S151"/>
  <c r="U151" s="1"/>
  <c r="S150"/>
  <c r="U150" s="1"/>
  <c r="S128"/>
  <c r="U128" s="1"/>
  <c r="S101"/>
  <c r="U101" s="1"/>
  <c r="S99"/>
  <c r="U99" s="1"/>
  <c r="S92"/>
  <c r="U92" s="1"/>
  <c r="S91"/>
  <c r="U91" s="1"/>
  <c r="S81"/>
  <c r="U81" s="1"/>
  <c r="S76"/>
  <c r="U76" s="1"/>
  <c r="S66"/>
  <c r="U66" s="1"/>
  <c r="S64"/>
  <c r="U64" s="1"/>
  <c r="S61"/>
  <c r="U61" s="1"/>
  <c r="S56"/>
  <c r="U56" s="1"/>
  <c r="S15"/>
  <c r="U15" s="1"/>
  <c r="AX477"/>
  <c r="AX476"/>
  <c r="AA111"/>
  <c r="AK111" s="1"/>
  <c r="AL111" s="1"/>
  <c r="AA103"/>
  <c r="AK103" s="1"/>
  <c r="AL103" s="1"/>
  <c r="P473"/>
  <c r="Q473" s="1"/>
  <c r="R473"/>
  <c r="S473" s="1"/>
  <c r="T473"/>
  <c r="U473" s="1"/>
  <c r="Q179"/>
  <c r="P179"/>
  <c r="R179"/>
  <c r="S179" s="1"/>
  <c r="T179"/>
  <c r="U179" s="1"/>
  <c r="Q177"/>
  <c r="P177"/>
  <c r="R177"/>
  <c r="S177" s="1"/>
  <c r="T177"/>
  <c r="U177" s="1"/>
  <c r="P174"/>
  <c r="Q174" s="1"/>
  <c r="R174"/>
  <c r="S174" s="1"/>
  <c r="T174"/>
  <c r="U174" s="1"/>
  <c r="P95"/>
  <c r="Q95" s="1"/>
  <c r="R95"/>
  <c r="S95" s="1"/>
  <c r="T95"/>
  <c r="U95" s="1"/>
  <c r="P344"/>
  <c r="Q344" s="1"/>
  <c r="R344"/>
  <c r="S344" s="1"/>
  <c r="T344"/>
  <c r="U344" s="1"/>
  <c r="AA129"/>
  <c r="AK129" s="1"/>
  <c r="AL129" s="1"/>
  <c r="P129"/>
  <c r="Q129" s="1"/>
  <c r="S129"/>
  <c r="U129"/>
  <c r="P334" l="1"/>
  <c r="Q334" s="1"/>
  <c r="AL255"/>
  <c r="AA255"/>
  <c r="Z255" s="1"/>
  <c r="AL254"/>
  <c r="AA254"/>
  <c r="Z254" s="1"/>
  <c r="AL253"/>
  <c r="AA253"/>
  <c r="Z253" s="1"/>
  <c r="AL252"/>
  <c r="AA252"/>
  <c r="Z252" s="1"/>
  <c r="U209"/>
  <c r="T209"/>
  <c r="S209"/>
  <c r="R209"/>
  <c r="Q209"/>
  <c r="P209"/>
  <c r="U206"/>
  <c r="T206"/>
  <c r="S206"/>
  <c r="R206"/>
  <c r="Q206"/>
  <c r="P206"/>
  <c r="U201"/>
  <c r="T201"/>
  <c r="S201"/>
  <c r="R201"/>
  <c r="Q201"/>
  <c r="P201"/>
  <c r="U197"/>
  <c r="T197"/>
  <c r="S197"/>
  <c r="R197"/>
  <c r="Q197"/>
  <c r="P197"/>
  <c r="U192"/>
  <c r="T192"/>
  <c r="S192"/>
  <c r="R192"/>
  <c r="Q192"/>
  <c r="P192"/>
  <c r="U188"/>
  <c r="T188"/>
  <c r="S188"/>
  <c r="R188"/>
  <c r="Q188"/>
  <c r="P188"/>
  <c r="U184"/>
  <c r="T184"/>
  <c r="S184"/>
  <c r="R184"/>
  <c r="Q184"/>
  <c r="P184"/>
  <c r="U170"/>
  <c r="S170"/>
  <c r="Q170"/>
  <c r="AA163"/>
  <c r="AK163" s="1"/>
  <c r="AL163" s="1"/>
  <c r="U163"/>
  <c r="S163"/>
  <c r="Q163"/>
  <c r="U131"/>
  <c r="S131"/>
  <c r="Q131"/>
  <c r="AX130"/>
  <c r="AW130"/>
  <c r="U130"/>
  <c r="S130"/>
  <c r="Q130"/>
  <c r="AA126"/>
  <c r="AK126" s="1"/>
  <c r="AL126" s="1"/>
  <c r="P121"/>
  <c r="Q121" s="1"/>
  <c r="P120"/>
  <c r="Q120" s="1"/>
  <c r="P116"/>
  <c r="Q116" s="1"/>
  <c r="AA115"/>
  <c r="AK115" s="1"/>
  <c r="AL115" s="1"/>
  <c r="P114"/>
  <c r="Q114" s="1"/>
  <c r="P113"/>
  <c r="Q113" s="1"/>
  <c r="P111"/>
  <c r="Q111" s="1"/>
  <c r="P97"/>
  <c r="Q97" s="1"/>
  <c r="P96"/>
  <c r="Q96" s="1"/>
  <c r="P78"/>
  <c r="Q78" s="1"/>
  <c r="P77"/>
  <c r="Q77" s="1"/>
  <c r="P75"/>
  <c r="Q75" s="1"/>
  <c r="P74"/>
  <c r="Q74" s="1"/>
  <c r="P73"/>
  <c r="Q73" s="1"/>
  <c r="P60"/>
  <c r="Q60" s="1"/>
  <c r="P58"/>
  <c r="Q58" s="1"/>
  <c r="P57"/>
  <c r="Q57" s="1"/>
  <c r="P53"/>
  <c r="Q53" s="1"/>
  <c r="P43"/>
  <c r="Q43" s="1"/>
  <c r="P41"/>
  <c r="Q41" s="1"/>
  <c r="P40"/>
  <c r="Q40" s="1"/>
  <c r="P32"/>
  <c r="Q32" s="1"/>
  <c r="P29"/>
  <c r="Q29" s="1"/>
  <c r="P28"/>
  <c r="Q28" s="1"/>
  <c r="P25"/>
  <c r="Q25" s="1"/>
  <c r="AA13"/>
  <c r="AK13" s="1"/>
  <c r="AL13" s="1"/>
  <c r="U177" i="3"/>
  <c r="U176"/>
  <c r="U168"/>
  <c r="U234"/>
  <c r="Q234"/>
  <c r="U260"/>
  <c r="U259"/>
  <c r="U258"/>
  <c r="U251"/>
  <c r="U199"/>
  <c r="U278"/>
  <c r="Q278"/>
  <c r="U277"/>
  <c r="Q277"/>
  <c r="S265"/>
  <c r="U276"/>
  <c r="S276"/>
  <c r="Q276"/>
  <c r="U275"/>
  <c r="Q275"/>
  <c r="U274"/>
  <c r="Q274"/>
  <c r="U273"/>
  <c r="Q273"/>
  <c r="U272"/>
  <c r="Q272"/>
  <c r="U271"/>
  <c r="S271"/>
  <c r="Q271"/>
  <c r="U270"/>
  <c r="S270"/>
  <c r="Q270"/>
  <c r="U269"/>
  <c r="S269"/>
  <c r="Q269"/>
  <c r="U268"/>
  <c r="S268"/>
  <c r="Q268"/>
  <c r="U267"/>
  <c r="S267"/>
  <c r="Q267"/>
  <c r="U266"/>
  <c r="S266"/>
  <c r="Q266"/>
  <c r="U265"/>
  <c r="Q265"/>
  <c r="U264"/>
  <c r="S264"/>
  <c r="Q264"/>
  <c r="U580" l="1"/>
  <c r="S580"/>
  <c r="Q580"/>
  <c r="U579"/>
  <c r="S579"/>
  <c r="Q579"/>
  <c r="U578"/>
  <c r="S578"/>
  <c r="Q578"/>
  <c r="U577"/>
  <c r="S577"/>
  <c r="Q577"/>
  <c r="U576"/>
  <c r="S576"/>
  <c r="Q576"/>
  <c r="U575"/>
  <c r="S575"/>
  <c r="Q575"/>
  <c r="U574"/>
  <c r="S574"/>
  <c r="Q574"/>
  <c r="K176" i="2"/>
  <c r="K175"/>
  <c r="K174"/>
  <c r="K173"/>
  <c r="K172"/>
  <c r="K171"/>
  <c r="K170"/>
  <c r="K169"/>
  <c r="K168"/>
  <c r="K167"/>
  <c r="U522" i="3" l="1"/>
  <c r="S522"/>
  <c r="Q522"/>
  <c r="U521"/>
  <c r="S521"/>
  <c r="Q521"/>
  <c r="U520"/>
  <c r="S520"/>
  <c r="Q520"/>
  <c r="U519"/>
  <c r="S519"/>
  <c r="Q519"/>
  <c r="U518"/>
  <c r="S518"/>
  <c r="Q518"/>
  <c r="C24" i="4" l="1"/>
  <c r="U1" i="8"/>
  <c r="V1" s="1"/>
  <c r="U331" i="3" l="1"/>
  <c r="Q331"/>
  <c r="U10"/>
  <c r="S10"/>
  <c r="K187" i="2"/>
  <c r="C25" i="4"/>
  <c r="E34"/>
  <c r="AD588" i="3" l="1"/>
  <c r="U588"/>
  <c r="S588"/>
  <c r="Q588"/>
  <c r="AL587"/>
  <c r="AD587"/>
  <c r="Z587"/>
  <c r="U587"/>
  <c r="S587"/>
  <c r="Q587"/>
  <c r="F587"/>
  <c r="U586"/>
  <c r="S586"/>
  <c r="Q586"/>
  <c r="U585"/>
  <c r="S585"/>
  <c r="Q585"/>
  <c r="U584"/>
  <c r="Q584"/>
  <c r="U583"/>
  <c r="Q583"/>
  <c r="S517"/>
  <c r="Q517"/>
  <c r="U516"/>
  <c r="S516"/>
  <c r="Q516"/>
  <c r="U512"/>
  <c r="T512"/>
  <c r="Q512"/>
  <c r="P512"/>
  <c r="AM510"/>
  <c r="U510"/>
  <c r="T510"/>
  <c r="Q510"/>
  <c r="P510"/>
  <c r="U507"/>
  <c r="Q507"/>
  <c r="U506"/>
  <c r="S506"/>
  <c r="Q506"/>
  <c r="U505"/>
  <c r="Q505"/>
  <c r="U504"/>
  <c r="Q504"/>
  <c r="U503"/>
  <c r="Q503"/>
  <c r="U502"/>
  <c r="Q502"/>
  <c r="U501"/>
  <c r="Q501"/>
  <c r="U500"/>
  <c r="Q500"/>
  <c r="U499"/>
  <c r="Q499"/>
  <c r="U498"/>
  <c r="Q498"/>
  <c r="T497"/>
  <c r="U497" s="1"/>
  <c r="Q497"/>
  <c r="T496"/>
  <c r="U496" s="1"/>
  <c r="Q496"/>
  <c r="T495"/>
  <c r="U495" s="1"/>
  <c r="Q495"/>
  <c r="U494"/>
  <c r="S494"/>
  <c r="Q494"/>
  <c r="U493"/>
  <c r="Q493"/>
  <c r="U492"/>
  <c r="Q492"/>
  <c r="U491"/>
  <c r="Q491"/>
  <c r="U490"/>
  <c r="Q490"/>
  <c r="U489"/>
  <c r="Q489"/>
  <c r="U488"/>
  <c r="Q488"/>
  <c r="U487"/>
  <c r="Q487"/>
  <c r="U486"/>
  <c r="Q486"/>
  <c r="U485"/>
  <c r="Q485"/>
  <c r="U484"/>
  <c r="Q484"/>
  <c r="U483"/>
  <c r="Q483"/>
  <c r="U482"/>
  <c r="Q482"/>
  <c r="U481"/>
  <c r="Q481"/>
  <c r="U480"/>
  <c r="Q480"/>
  <c r="U479"/>
  <c r="Q479"/>
  <c r="U478"/>
  <c r="Q478"/>
  <c r="U477"/>
  <c r="Q477"/>
  <c r="U476"/>
  <c r="Q476"/>
  <c r="U475"/>
  <c r="Q475"/>
  <c r="U474"/>
  <c r="Q474"/>
  <c r="U473"/>
  <c r="Q473"/>
  <c r="U472"/>
  <c r="Q472"/>
  <c r="U471"/>
  <c r="Q471"/>
  <c r="U470"/>
  <c r="Q470"/>
  <c r="U469"/>
  <c r="Q469"/>
  <c r="U468"/>
  <c r="Q468"/>
  <c r="U467"/>
  <c r="Q467"/>
  <c r="U466"/>
  <c r="Q466"/>
  <c r="U465"/>
  <c r="Q465"/>
  <c r="U464"/>
  <c r="Q464"/>
  <c r="U463"/>
  <c r="Q463"/>
  <c r="U462"/>
  <c r="Q462"/>
  <c r="U461"/>
  <c r="Q461"/>
  <c r="U459"/>
  <c r="Q459"/>
  <c r="U458"/>
  <c r="Q458"/>
  <c r="U457"/>
  <c r="Q457"/>
  <c r="U456"/>
  <c r="Q456"/>
  <c r="U455"/>
  <c r="S455"/>
  <c r="Q455"/>
  <c r="AL454"/>
  <c r="AD454"/>
  <c r="Z454"/>
  <c r="U454"/>
  <c r="Q454"/>
  <c r="F454"/>
  <c r="AL453"/>
  <c r="AD453"/>
  <c r="Z453"/>
  <c r="U453"/>
  <c r="Q453"/>
  <c r="F453"/>
  <c r="AL452"/>
  <c r="AD452"/>
  <c r="Z452"/>
  <c r="U452"/>
  <c r="Q452"/>
  <c r="F452"/>
  <c r="AL451"/>
  <c r="AD451"/>
  <c r="U451"/>
  <c r="Q451"/>
  <c r="F451"/>
  <c r="AD450"/>
  <c r="Z450"/>
  <c r="U450"/>
  <c r="R450"/>
  <c r="S450" s="1"/>
  <c r="Q450"/>
  <c r="F450"/>
  <c r="AL449"/>
  <c r="AD449"/>
  <c r="Z449"/>
  <c r="U449"/>
  <c r="Q449"/>
  <c r="F449"/>
  <c r="AD448"/>
  <c r="Z448"/>
  <c r="U448"/>
  <c r="S448"/>
  <c r="Q448"/>
  <c r="F448"/>
  <c r="AD447"/>
  <c r="Z447"/>
  <c r="U447"/>
  <c r="S447"/>
  <c r="Q447"/>
  <c r="F447"/>
  <c r="AL446"/>
  <c r="AD446"/>
  <c r="Z446"/>
  <c r="U446"/>
  <c r="S446"/>
  <c r="Q446"/>
  <c r="F446"/>
  <c r="AL445"/>
  <c r="AD445"/>
  <c r="Z445"/>
  <c r="U445"/>
  <c r="S445"/>
  <c r="Q445"/>
  <c r="F445"/>
  <c r="AL444"/>
  <c r="AD444"/>
  <c r="Z444"/>
  <c r="U444"/>
  <c r="S444"/>
  <c r="Q444"/>
  <c r="F444"/>
  <c r="AD443"/>
  <c r="Z443"/>
  <c r="U443"/>
  <c r="S443"/>
  <c r="Q443"/>
  <c r="F443"/>
  <c r="AD442"/>
  <c r="Z442"/>
  <c r="U442"/>
  <c r="S442"/>
  <c r="Q442"/>
  <c r="F442"/>
  <c r="AL441"/>
  <c r="AD441"/>
  <c r="Z441"/>
  <c r="U441"/>
  <c r="S441"/>
  <c r="Q441"/>
  <c r="F441"/>
  <c r="AL440"/>
  <c r="AD440"/>
  <c r="Z440"/>
  <c r="U440"/>
  <c r="S440"/>
  <c r="Q440"/>
  <c r="F440"/>
  <c r="AL439"/>
  <c r="AD439"/>
  <c r="Z439"/>
  <c r="U439"/>
  <c r="Q439"/>
  <c r="F439"/>
  <c r="AL438"/>
  <c r="AD438"/>
  <c r="Z438"/>
  <c r="U438"/>
  <c r="Q438"/>
  <c r="F438"/>
  <c r="AL437"/>
  <c r="AD437"/>
  <c r="Z437"/>
  <c r="U437"/>
  <c r="S437"/>
  <c r="Q437"/>
  <c r="F437"/>
  <c r="AL436"/>
  <c r="AD436"/>
  <c r="Z436"/>
  <c r="U436"/>
  <c r="S436"/>
  <c r="Q436"/>
  <c r="F436"/>
  <c r="AL435"/>
  <c r="AD435"/>
  <c r="Z435"/>
  <c r="U435"/>
  <c r="Q435"/>
  <c r="F435"/>
  <c r="AL434"/>
  <c r="AD434"/>
  <c r="Z434"/>
  <c r="U434"/>
  <c r="Q434"/>
  <c r="F434"/>
  <c r="AL433"/>
  <c r="AD433"/>
  <c r="Z433"/>
  <c r="U433"/>
  <c r="Q433"/>
  <c r="F433"/>
  <c r="AL432"/>
  <c r="AD432"/>
  <c r="Z432"/>
  <c r="T432"/>
  <c r="U432" s="1"/>
  <c r="R432"/>
  <c r="S432" s="1"/>
  <c r="P432"/>
  <c r="Q432" s="1"/>
  <c r="F432"/>
  <c r="AL431"/>
  <c r="AD431"/>
  <c r="Z431"/>
  <c r="U431"/>
  <c r="S431"/>
  <c r="Q431"/>
  <c r="F431"/>
  <c r="AL430"/>
  <c r="AD430"/>
  <c r="Z430"/>
  <c r="U430"/>
  <c r="S430"/>
  <c r="Q430"/>
  <c r="F430"/>
  <c r="AL429"/>
  <c r="AD429"/>
  <c r="Z429"/>
  <c r="U429"/>
  <c r="Q429"/>
  <c r="F429"/>
  <c r="AL428"/>
  <c r="AD428"/>
  <c r="Z428"/>
  <c r="U428"/>
  <c r="Q428"/>
  <c r="F428"/>
  <c r="AL427"/>
  <c r="AH427"/>
  <c r="AD427"/>
  <c r="Z427"/>
  <c r="T427"/>
  <c r="S427"/>
  <c r="Q427"/>
  <c r="U427" s="1"/>
  <c r="F427"/>
  <c r="AL426"/>
  <c r="AD426"/>
  <c r="Z426"/>
  <c r="T426"/>
  <c r="S426"/>
  <c r="Q426"/>
  <c r="U426" s="1"/>
  <c r="F426"/>
  <c r="AL425"/>
  <c r="AD425"/>
  <c r="Z425"/>
  <c r="U425"/>
  <c r="S425"/>
  <c r="Q425"/>
  <c r="F425"/>
  <c r="AL424"/>
  <c r="AD424"/>
  <c r="Z424"/>
  <c r="T424"/>
  <c r="Q424"/>
  <c r="U424" s="1"/>
  <c r="F424"/>
  <c r="S423"/>
  <c r="AL421"/>
  <c r="AD421"/>
  <c r="Z421"/>
  <c r="F421"/>
  <c r="AL420"/>
  <c r="AD420"/>
  <c r="Z420"/>
  <c r="T420"/>
  <c r="Q420"/>
  <c r="U420" s="1"/>
  <c r="F420"/>
  <c r="AL419"/>
  <c r="AD419"/>
  <c r="Z419"/>
  <c r="T419"/>
  <c r="Q419"/>
  <c r="U419" s="1"/>
  <c r="F419"/>
  <c r="AL418"/>
  <c r="AD418"/>
  <c r="Z418"/>
  <c r="T418"/>
  <c r="Q418"/>
  <c r="U418" s="1"/>
  <c r="F418"/>
  <c r="AL417"/>
  <c r="AD417"/>
  <c r="Z417"/>
  <c r="T417"/>
  <c r="Q417"/>
  <c r="U417" s="1"/>
  <c r="F417"/>
  <c r="AL416"/>
  <c r="AD416"/>
  <c r="Z416"/>
  <c r="T416"/>
  <c r="Q416"/>
  <c r="U416" s="1"/>
  <c r="F416"/>
  <c r="U415"/>
  <c r="Q415"/>
  <c r="U414"/>
  <c r="Q414"/>
  <c r="U413"/>
  <c r="Q413"/>
  <c r="U412"/>
  <c r="Q412"/>
  <c r="U411"/>
  <c r="Q411"/>
  <c r="U410"/>
  <c r="Q410"/>
  <c r="U409"/>
  <c r="Q409"/>
  <c r="U408"/>
  <c r="Q408"/>
  <c r="U407"/>
  <c r="Q407"/>
  <c r="U406"/>
  <c r="Q406"/>
  <c r="U405"/>
  <c r="Q405"/>
  <c r="U404"/>
  <c r="Q404"/>
  <c r="U403"/>
  <c r="Q403"/>
  <c r="U402"/>
  <c r="Q402"/>
  <c r="U401"/>
  <c r="Q401"/>
  <c r="U400"/>
  <c r="Q400"/>
  <c r="U399"/>
  <c r="Q399"/>
  <c r="U398"/>
  <c r="Q398"/>
  <c r="U397"/>
  <c r="S397"/>
  <c r="Q397"/>
  <c r="U396"/>
  <c r="Q396"/>
  <c r="U395"/>
  <c r="Q395"/>
  <c r="U394"/>
  <c r="S394"/>
  <c r="Q394"/>
  <c r="U393"/>
  <c r="S393"/>
  <c r="Q393"/>
  <c r="U392"/>
  <c r="S392"/>
  <c r="Q392"/>
  <c r="U391"/>
  <c r="S391"/>
  <c r="Q391"/>
  <c r="U390"/>
  <c r="S390"/>
  <c r="Q390"/>
  <c r="U389"/>
  <c r="S389"/>
  <c r="Q389"/>
  <c r="U388"/>
  <c r="Q388"/>
  <c r="U387"/>
  <c r="Q387"/>
  <c r="U386"/>
  <c r="Q386"/>
  <c r="U385"/>
  <c r="S385"/>
  <c r="Q385"/>
  <c r="U384"/>
  <c r="Q384"/>
  <c r="U382"/>
  <c r="S382"/>
  <c r="Q382"/>
  <c r="U381"/>
  <c r="S381"/>
  <c r="Q381"/>
  <c r="U380"/>
  <c r="S380"/>
  <c r="Q380"/>
  <c r="U379"/>
  <c r="S379"/>
  <c r="Q379"/>
  <c r="U378"/>
  <c r="Q378"/>
  <c r="U377"/>
  <c r="Q377"/>
  <c r="T376"/>
  <c r="P376"/>
  <c r="S375"/>
  <c r="Q375"/>
  <c r="AD374"/>
  <c r="Q374"/>
  <c r="U373"/>
  <c r="Q373"/>
  <c r="U372"/>
  <c r="S372"/>
  <c r="Q372"/>
  <c r="AD371"/>
  <c r="U371"/>
  <c r="S371"/>
  <c r="Q371"/>
  <c r="Q370"/>
  <c r="Q369"/>
  <c r="Q368"/>
  <c r="S367"/>
  <c r="Q367"/>
  <c r="AD366"/>
  <c r="S366"/>
  <c r="Q366"/>
  <c r="S365"/>
  <c r="Q365"/>
  <c r="Q364"/>
  <c r="S363"/>
  <c r="Q363"/>
  <c r="S362"/>
  <c r="Q362"/>
  <c r="Q361"/>
  <c r="Q360"/>
  <c r="S359"/>
  <c r="Q359"/>
  <c r="Q358"/>
  <c r="S357"/>
  <c r="Q357"/>
  <c r="S356"/>
  <c r="Q356"/>
  <c r="U355"/>
  <c r="S355"/>
  <c r="Q355"/>
  <c r="S354"/>
  <c r="Q354"/>
  <c r="Q353"/>
  <c r="Q352"/>
  <c r="Q351"/>
  <c r="Q350"/>
  <c r="U349"/>
  <c r="Q349"/>
  <c r="U348"/>
  <c r="Q348"/>
  <c r="U347"/>
  <c r="Q347"/>
  <c r="U346"/>
  <c r="Q346"/>
  <c r="U345"/>
  <c r="Q345"/>
  <c r="U344"/>
  <c r="Q344"/>
  <c r="U343"/>
  <c r="Q343"/>
  <c r="U342"/>
  <c r="Q342"/>
  <c r="U341"/>
  <c r="Q341"/>
  <c r="U340"/>
  <c r="Q340"/>
  <c r="U339"/>
  <c r="Q339"/>
  <c r="U338"/>
  <c r="Q338"/>
  <c r="U337"/>
  <c r="Q337"/>
  <c r="U336"/>
  <c r="Q336"/>
  <c r="U335"/>
  <c r="Q335"/>
  <c r="U334"/>
  <c r="Q334"/>
  <c r="U333"/>
  <c r="S333"/>
  <c r="Q333"/>
  <c r="Z332"/>
  <c r="U332"/>
  <c r="Q332"/>
  <c r="U330"/>
  <c r="Q330"/>
  <c r="U329"/>
  <c r="Q329"/>
  <c r="U328"/>
  <c r="Q328"/>
  <c r="U327"/>
  <c r="Q327"/>
  <c r="U326"/>
  <c r="Q326"/>
  <c r="U325"/>
  <c r="Q325"/>
  <c r="U324"/>
  <c r="S324"/>
  <c r="Q324"/>
  <c r="U323"/>
  <c r="S323"/>
  <c r="Q323"/>
  <c r="U322"/>
  <c r="Q322"/>
  <c r="U321"/>
  <c r="Q321"/>
  <c r="U320"/>
  <c r="S320"/>
  <c r="Q320"/>
  <c r="U319"/>
  <c r="S319"/>
  <c r="Q319"/>
  <c r="U318"/>
  <c r="Q318"/>
  <c r="U317"/>
  <c r="Q317"/>
  <c r="U316"/>
  <c r="Q316"/>
  <c r="U315"/>
  <c r="S315"/>
  <c r="Q315"/>
  <c r="U314"/>
  <c r="Q314"/>
  <c r="U313"/>
  <c r="Q313"/>
  <c r="U312"/>
  <c r="Q312"/>
  <c r="U311"/>
  <c r="Q311"/>
  <c r="U310"/>
  <c r="S310"/>
  <c r="Q310"/>
  <c r="U309"/>
  <c r="Q309"/>
  <c r="U308"/>
  <c r="S308"/>
  <c r="Q308"/>
  <c r="U307"/>
  <c r="Q307"/>
  <c r="U306"/>
  <c r="Q306"/>
  <c r="U305"/>
  <c r="Q305"/>
  <c r="U304"/>
  <c r="S304"/>
  <c r="Q304"/>
  <c r="U303"/>
  <c r="Q303"/>
  <c r="U302"/>
  <c r="Q302"/>
  <c r="U301"/>
  <c r="S301"/>
  <c r="Q301"/>
  <c r="U300"/>
  <c r="S300"/>
  <c r="Q300"/>
  <c r="U299"/>
  <c r="S299"/>
  <c r="Q299"/>
  <c r="U298"/>
  <c r="Q298"/>
  <c r="U297"/>
  <c r="Q297"/>
  <c r="U296"/>
  <c r="Q296"/>
  <c r="U295"/>
  <c r="Q295"/>
  <c r="U294"/>
  <c r="Q294"/>
  <c r="U293"/>
  <c r="Q293"/>
  <c r="U292"/>
  <c r="S292"/>
  <c r="Q292"/>
  <c r="U291"/>
  <c r="Q291"/>
  <c r="U290"/>
  <c r="Q290"/>
  <c r="U289"/>
  <c r="Q289"/>
  <c r="U288"/>
  <c r="Q288"/>
  <c r="U287"/>
  <c r="S287"/>
  <c r="Q287"/>
  <c r="U286"/>
  <c r="S286"/>
  <c r="Q286"/>
  <c r="U285"/>
  <c r="Q285"/>
  <c r="U284"/>
  <c r="Q284"/>
  <c r="U283"/>
  <c r="Q283"/>
  <c r="U282"/>
  <c r="S282"/>
  <c r="Q282"/>
  <c r="U281"/>
  <c r="S281"/>
  <c r="Q281"/>
  <c r="U280"/>
  <c r="Q280"/>
  <c r="U279"/>
  <c r="Q279"/>
  <c r="U263"/>
  <c r="Q263"/>
  <c r="U262"/>
  <c r="Q262"/>
  <c r="U261"/>
  <c r="Q261"/>
  <c r="Q260"/>
  <c r="Q259"/>
  <c r="Q258"/>
  <c r="U257"/>
  <c r="Q257"/>
  <c r="U256"/>
  <c r="Q256"/>
  <c r="U255"/>
  <c r="Q255"/>
  <c r="U254"/>
  <c r="S254"/>
  <c r="Q254"/>
  <c r="U253"/>
  <c r="S253"/>
  <c r="Q253"/>
  <c r="U252"/>
  <c r="Q252"/>
  <c r="Q251"/>
  <c r="U250"/>
  <c r="Q250"/>
  <c r="U249"/>
  <c r="Q249"/>
  <c r="U248"/>
  <c r="S248"/>
  <c r="Q248"/>
  <c r="U247"/>
  <c r="Q247"/>
  <c r="U246"/>
  <c r="Q246"/>
  <c r="U244"/>
  <c r="S244"/>
  <c r="Q244"/>
  <c r="U243"/>
  <c r="Q243"/>
  <c r="U242"/>
  <c r="Q242"/>
  <c r="U241"/>
  <c r="Q241"/>
  <c r="U240"/>
  <c r="Q240"/>
  <c r="U239"/>
  <c r="Q239"/>
  <c r="U238"/>
  <c r="Q238"/>
  <c r="T236"/>
  <c r="P236"/>
  <c r="U230"/>
  <c r="S230"/>
  <c r="Q230"/>
  <c r="U225"/>
  <c r="Q225"/>
  <c r="U223"/>
  <c r="Q223"/>
  <c r="U222"/>
  <c r="Q222"/>
  <c r="U221"/>
  <c r="Q221"/>
  <c r="U220"/>
  <c r="Q220"/>
  <c r="U219"/>
  <c r="Q219"/>
  <c r="U218"/>
  <c r="Q218"/>
  <c r="U217"/>
  <c r="Q217"/>
  <c r="U216"/>
  <c r="Q216"/>
  <c r="U215"/>
  <c r="Q215"/>
  <c r="U214"/>
  <c r="Q214"/>
  <c r="U213"/>
  <c r="Q213"/>
  <c r="U212"/>
  <c r="Q212"/>
  <c r="U211"/>
  <c r="Q211"/>
  <c r="U210"/>
  <c r="Q210"/>
  <c r="U209"/>
  <c r="S209"/>
  <c r="Q209"/>
  <c r="U208"/>
  <c r="S208"/>
  <c r="Q208"/>
  <c r="T207"/>
  <c r="P207"/>
  <c r="U206"/>
  <c r="S206"/>
  <c r="Q206"/>
  <c r="U205"/>
  <c r="S205"/>
  <c r="Q205"/>
  <c r="U204"/>
  <c r="S204"/>
  <c r="Q204"/>
  <c r="U203"/>
  <c r="S203"/>
  <c r="Q203"/>
  <c r="U202"/>
  <c r="S202"/>
  <c r="Q202"/>
  <c r="U201"/>
  <c r="S201"/>
  <c r="Q201"/>
  <c r="U200"/>
  <c r="S200"/>
  <c r="Q200"/>
  <c r="S199"/>
  <c r="Q199"/>
  <c r="U198"/>
  <c r="S198"/>
  <c r="Q198"/>
  <c r="U197"/>
  <c r="S197"/>
  <c r="Q197"/>
  <c r="U196"/>
  <c r="S196"/>
  <c r="Q196"/>
  <c r="U195"/>
  <c r="Q195"/>
  <c r="U194"/>
  <c r="Q194"/>
  <c r="U191"/>
  <c r="S191"/>
  <c r="Q191"/>
  <c r="U190"/>
  <c r="S190"/>
  <c r="Q190"/>
  <c r="U189"/>
  <c r="Q189"/>
  <c r="U188"/>
  <c r="Q188"/>
  <c r="U187"/>
  <c r="S187"/>
  <c r="Q187"/>
  <c r="U186"/>
  <c r="S186"/>
  <c r="Q186"/>
  <c r="U185"/>
  <c r="Q185"/>
  <c r="U184"/>
  <c r="Q184"/>
  <c r="U183"/>
  <c r="Q183"/>
  <c r="U182"/>
  <c r="Q182"/>
  <c r="U181"/>
  <c r="Q181"/>
  <c r="U180"/>
  <c r="Q180"/>
  <c r="Q177"/>
  <c r="S176"/>
  <c r="Q176"/>
  <c r="R174"/>
  <c r="S174" s="1"/>
  <c r="Q174"/>
  <c r="S173"/>
  <c r="Q173"/>
  <c r="S172"/>
  <c r="Q172"/>
  <c r="U171"/>
  <c r="Q171"/>
  <c r="Q170"/>
  <c r="Q169"/>
  <c r="Q168"/>
  <c r="U167"/>
  <c r="Q167"/>
  <c r="Q166"/>
  <c r="Q165"/>
  <c r="Q164"/>
  <c r="U163"/>
  <c r="Q163"/>
  <c r="U162"/>
  <c r="S162"/>
  <c r="Q162"/>
  <c r="U161"/>
  <c r="Q161"/>
  <c r="U160"/>
  <c r="Q160"/>
  <c r="U159"/>
  <c r="Q159"/>
  <c r="U158"/>
  <c r="S158"/>
  <c r="Q158"/>
  <c r="U157"/>
  <c r="Q157"/>
  <c r="U156"/>
  <c r="S156"/>
  <c r="Q156"/>
  <c r="U155"/>
  <c r="Q155"/>
  <c r="U154"/>
  <c r="Q154"/>
  <c r="U153"/>
  <c r="S153"/>
  <c r="Q153"/>
  <c r="U152"/>
  <c r="S152"/>
  <c r="Q152"/>
  <c r="U151"/>
  <c r="Q151"/>
  <c r="U150"/>
  <c r="S150"/>
  <c r="Q150"/>
  <c r="T149"/>
  <c r="U149" s="1"/>
  <c r="S149"/>
  <c r="P149"/>
  <c r="Q149" s="1"/>
  <c r="U148"/>
  <c r="S148"/>
  <c r="Q148"/>
  <c r="U147"/>
  <c r="Q147"/>
  <c r="U146"/>
  <c r="Q146"/>
  <c r="U145"/>
  <c r="Q145"/>
  <c r="U144"/>
  <c r="Q144"/>
  <c r="U143"/>
  <c r="Q143"/>
  <c r="U142"/>
  <c r="S142"/>
  <c r="Q142"/>
  <c r="U141"/>
  <c r="S141"/>
  <c r="Q141"/>
  <c r="U140"/>
  <c r="S140"/>
  <c r="Q140"/>
  <c r="U139"/>
  <c r="S139"/>
  <c r="Q139"/>
  <c r="U138"/>
  <c r="Q138"/>
  <c r="U137"/>
  <c r="S137"/>
  <c r="Q137"/>
  <c r="U136"/>
  <c r="Q136"/>
  <c r="U135"/>
  <c r="Q135"/>
  <c r="U134"/>
  <c r="Q134"/>
  <c r="U133"/>
  <c r="S133"/>
  <c r="Q133"/>
  <c r="U132"/>
  <c r="Q132"/>
  <c r="U131"/>
  <c r="S131"/>
  <c r="Q131"/>
  <c r="U130"/>
  <c r="Q130"/>
  <c r="U129"/>
  <c r="Q129"/>
  <c r="U128"/>
  <c r="Q128"/>
  <c r="U127"/>
  <c r="Q127"/>
  <c r="U126"/>
  <c r="Q126"/>
  <c r="U125"/>
  <c r="S125"/>
  <c r="Q125"/>
  <c r="U124"/>
  <c r="S124"/>
  <c r="Q124"/>
  <c r="U123"/>
  <c r="Q123"/>
  <c r="U122"/>
  <c r="Q122"/>
  <c r="U121"/>
  <c r="Q121"/>
  <c r="U120"/>
  <c r="Q120"/>
  <c r="U119"/>
  <c r="Q119"/>
  <c r="U118"/>
  <c r="S118"/>
  <c r="Q118"/>
  <c r="U117"/>
  <c r="S117"/>
  <c r="Q117"/>
  <c r="U116"/>
  <c r="Q116"/>
  <c r="U115"/>
  <c r="Q115"/>
  <c r="U114"/>
  <c r="Q114"/>
  <c r="U113"/>
  <c r="S113"/>
  <c r="Q113"/>
  <c r="U112"/>
  <c r="Q112"/>
  <c r="U111"/>
  <c r="S111"/>
  <c r="Q111"/>
  <c r="U110"/>
  <c r="S110"/>
  <c r="Q110"/>
  <c r="U109"/>
  <c r="S109"/>
  <c r="Q109"/>
  <c r="U108"/>
  <c r="S108"/>
  <c r="Q108"/>
  <c r="U107"/>
  <c r="S107"/>
  <c r="Q107"/>
  <c r="U106"/>
  <c r="Q106"/>
  <c r="U105"/>
  <c r="Q105"/>
  <c r="U104"/>
  <c r="Q104"/>
  <c r="U103"/>
  <c r="S103"/>
  <c r="Q103"/>
  <c r="AD102"/>
  <c r="U102"/>
  <c r="S102"/>
  <c r="Q102"/>
  <c r="AD101"/>
  <c r="U101"/>
  <c r="S101"/>
  <c r="Q101"/>
  <c r="U100"/>
  <c r="Q100"/>
  <c r="U99"/>
  <c r="Q99"/>
  <c r="U98"/>
  <c r="S98"/>
  <c r="Q98"/>
  <c r="U97"/>
  <c r="Q97"/>
  <c r="U96"/>
  <c r="Q96"/>
  <c r="U95"/>
  <c r="Q95"/>
  <c r="U94"/>
  <c r="Q94"/>
  <c r="U93"/>
  <c r="Q93"/>
  <c r="U92"/>
  <c r="Q92"/>
  <c r="U91"/>
  <c r="Q91"/>
  <c r="U90"/>
  <c r="S90"/>
  <c r="Q90"/>
  <c r="U89"/>
  <c r="S89"/>
  <c r="Q89"/>
  <c r="U85"/>
  <c r="Q85"/>
  <c r="U84"/>
  <c r="Q84"/>
  <c r="U83"/>
  <c r="Q83"/>
  <c r="U82"/>
  <c r="Q82"/>
  <c r="U81"/>
  <c r="Q81"/>
  <c r="T80"/>
  <c r="S80"/>
  <c r="Q80"/>
  <c r="U80" s="1"/>
  <c r="U78"/>
  <c r="S78"/>
  <c r="Q78"/>
  <c r="U77"/>
  <c r="S77"/>
  <c r="Q77"/>
  <c r="U75"/>
  <c r="S75"/>
  <c r="Q75"/>
  <c r="U74"/>
  <c r="S74"/>
  <c r="Q74"/>
  <c r="U73"/>
  <c r="Q73"/>
  <c r="U72"/>
  <c r="Q72"/>
  <c r="U71"/>
  <c r="S71"/>
  <c r="Q71"/>
  <c r="U70"/>
  <c r="S70"/>
  <c r="Q70"/>
  <c r="U69"/>
  <c r="Q69"/>
  <c r="U68"/>
  <c r="Q68"/>
  <c r="U67"/>
  <c r="Q67"/>
  <c r="U64"/>
  <c r="S64"/>
  <c r="Q64"/>
  <c r="U63"/>
  <c r="S63"/>
  <c r="Q63"/>
  <c r="U62"/>
  <c r="S62"/>
  <c r="Q62"/>
  <c r="U61"/>
  <c r="S61"/>
  <c r="Q61"/>
  <c r="U60"/>
  <c r="S60"/>
  <c r="Q60"/>
  <c r="U59"/>
  <c r="S59"/>
  <c r="Q59"/>
  <c r="U58"/>
  <c r="S58"/>
  <c r="Q58"/>
  <c r="U57"/>
  <c r="S57"/>
  <c r="Q57"/>
  <c r="U56"/>
  <c r="S56"/>
  <c r="Q56"/>
  <c r="U55"/>
  <c r="S55"/>
  <c r="Q55"/>
  <c r="U54"/>
  <c r="S54"/>
  <c r="Q54"/>
  <c r="U53"/>
  <c r="S53"/>
  <c r="Q53"/>
  <c r="U52"/>
  <c r="S52"/>
  <c r="Q52"/>
  <c r="U51"/>
  <c r="S51"/>
  <c r="Q51"/>
  <c r="U50"/>
  <c r="Q50"/>
  <c r="U49"/>
  <c r="Q49"/>
  <c r="U48"/>
  <c r="Q48"/>
  <c r="U47"/>
  <c r="Q47"/>
  <c r="U46"/>
  <c r="Q46"/>
  <c r="U45"/>
  <c r="Q45"/>
  <c r="U44"/>
  <c r="Q44"/>
  <c r="U43"/>
  <c r="Q43"/>
  <c r="U42"/>
  <c r="Q42"/>
  <c r="U41"/>
  <c r="Q41"/>
  <c r="U40"/>
  <c r="Q40"/>
  <c r="U39"/>
  <c r="S39"/>
  <c r="Q39"/>
  <c r="U38"/>
  <c r="S38"/>
  <c r="Q38"/>
  <c r="U37"/>
  <c r="S37"/>
  <c r="Q37"/>
  <c r="U36"/>
  <c r="Q36"/>
  <c r="U35"/>
  <c r="S35"/>
  <c r="Q35"/>
  <c r="U34"/>
  <c r="S34"/>
  <c r="Q34"/>
  <c r="U33"/>
  <c r="Q33"/>
  <c r="U32"/>
  <c r="S32"/>
  <c r="Q32"/>
  <c r="U31"/>
  <c r="S31"/>
  <c r="Q31"/>
  <c r="U30"/>
  <c r="S30"/>
  <c r="Q30"/>
  <c r="U29"/>
  <c r="S29"/>
  <c r="Q29"/>
  <c r="U28"/>
  <c r="S28"/>
  <c r="Q28"/>
  <c r="U27"/>
  <c r="Q27"/>
  <c r="U26"/>
  <c r="S26"/>
  <c r="Q26"/>
  <c r="U25"/>
  <c r="Q25"/>
  <c r="U24"/>
  <c r="Q24"/>
  <c r="U23"/>
  <c r="Q23"/>
  <c r="U22"/>
  <c r="Q22"/>
  <c r="U21"/>
  <c r="S21"/>
  <c r="Q21"/>
  <c r="U20"/>
  <c r="Q20"/>
  <c r="U19"/>
  <c r="Q19"/>
  <c r="U18"/>
  <c r="Q18"/>
  <c r="U17"/>
  <c r="Q17"/>
  <c r="U16"/>
  <c r="S16"/>
  <c r="Q16"/>
  <c r="U15"/>
  <c r="S15"/>
  <c r="Q15"/>
  <c r="U14"/>
  <c r="Q14"/>
  <c r="U13"/>
  <c r="Q13"/>
  <c r="U12"/>
  <c r="Q12"/>
  <c r="U11"/>
  <c r="Q11"/>
  <c r="Q10"/>
  <c r="U9"/>
  <c r="Q9"/>
  <c r="U8"/>
  <c r="Q8"/>
  <c r="U7"/>
  <c r="Q7"/>
  <c r="V188" i="2"/>
  <c r="U186"/>
  <c r="N186"/>
  <c r="K186"/>
  <c r="U185"/>
  <c r="N185"/>
  <c r="K185"/>
  <c r="U184"/>
  <c r="N184"/>
  <c r="K184"/>
  <c r="U183"/>
  <c r="N183"/>
  <c r="K183"/>
  <c r="U182"/>
  <c r="N182"/>
  <c r="K182"/>
  <c r="U181"/>
  <c r="N181"/>
  <c r="K181"/>
  <c r="U180"/>
  <c r="N180"/>
  <c r="K180"/>
  <c r="U179"/>
  <c r="N179"/>
  <c r="K179"/>
  <c r="K178"/>
  <c r="K177"/>
  <c r="K166"/>
  <c r="K165"/>
  <c r="K164"/>
  <c r="K163"/>
  <c r="K162"/>
  <c r="K161"/>
  <c r="K160"/>
  <c r="K159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3"/>
  <c r="K132"/>
  <c r="K131"/>
  <c r="K130"/>
  <c r="K129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J109"/>
  <c r="K109" s="1"/>
  <c r="J108"/>
  <c r="K108" s="1"/>
  <c r="K107"/>
  <c r="J107"/>
  <c r="J106"/>
  <c r="K106" s="1"/>
  <c r="J105"/>
  <c r="K105" s="1"/>
  <c r="J104"/>
  <c r="K104" s="1"/>
  <c r="J103"/>
  <c r="K103" s="1"/>
  <c r="J102"/>
  <c r="K102" s="1"/>
  <c r="K101"/>
  <c r="J101"/>
  <c r="J100"/>
  <c r="K100" s="1"/>
  <c r="J99"/>
  <c r="K99" s="1"/>
  <c r="J98"/>
  <c r="K98" s="1"/>
  <c r="J97"/>
  <c r="K97" s="1"/>
  <c r="J96"/>
  <c r="K96" s="1"/>
  <c r="J95"/>
  <c r="K95" s="1"/>
  <c r="J94"/>
  <c r="K94" s="1"/>
  <c r="K93"/>
  <c r="J93"/>
  <c r="J92"/>
  <c r="K92" s="1"/>
  <c r="K91"/>
  <c r="J91"/>
  <c r="J90"/>
  <c r="K90" s="1"/>
  <c r="J89"/>
  <c r="K89" s="1"/>
  <c r="J88"/>
  <c r="K88" s="1"/>
  <c r="J87"/>
  <c r="K87" s="1"/>
  <c r="J86"/>
  <c r="K86" s="1"/>
  <c r="J85"/>
  <c r="K85" s="1"/>
  <c r="J84"/>
  <c r="K84" s="1"/>
  <c r="J83"/>
  <c r="K83" s="1"/>
  <c r="J82"/>
  <c r="K82" s="1"/>
  <c r="J81"/>
  <c r="K81" s="1"/>
  <c r="J80"/>
  <c r="K80" s="1"/>
  <c r="J79"/>
  <c r="K79" s="1"/>
  <c r="J78"/>
  <c r="K78" s="1"/>
  <c r="K77"/>
  <c r="J77"/>
  <c r="K76"/>
  <c r="J76"/>
  <c r="K75"/>
  <c r="J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7"/>
  <c r="C13" i="4" l="1"/>
  <c r="J189" i="2"/>
  <c r="J6"/>
  <c r="C30" i="4"/>
  <c r="C26"/>
  <c r="K6" i="2"/>
  <c r="C34" i="4" s="1"/>
  <c r="C14"/>
  <c r="C15"/>
  <c r="C28"/>
  <c r="C29"/>
  <c r="C8"/>
  <c r="T6" i="3"/>
  <c r="C31" i="4"/>
  <c r="Z451" i="3"/>
  <c r="C11" i="4"/>
  <c r="D11" s="1"/>
  <c r="C7"/>
  <c r="C16"/>
  <c r="D16" s="1"/>
  <c r="C12"/>
  <c r="D12" s="1"/>
  <c r="C9"/>
  <c r="D9" s="1"/>
  <c r="C10"/>
  <c r="D10" s="1"/>
  <c r="R6" i="3"/>
  <c r="P6"/>
  <c r="S6"/>
  <c r="Q207"/>
  <c r="U207"/>
  <c r="R236"/>
  <c r="K189" i="2"/>
  <c r="U6" i="3" l="1"/>
  <c r="S236"/>
  <c r="Q6"/>
  <c r="C27" i="4"/>
  <c r="C23" s="1"/>
  <c r="E27"/>
  <c r="E16"/>
  <c r="F16" s="1"/>
  <c r="E11"/>
  <c r="F11" s="1"/>
  <c r="E6"/>
  <c r="E28"/>
  <c r="E17"/>
  <c r="E12"/>
  <c r="F12" s="1"/>
  <c r="E7"/>
  <c r="F7" s="1"/>
  <c r="E29"/>
  <c r="E24"/>
  <c r="E13"/>
  <c r="E8"/>
  <c r="E30"/>
  <c r="E25"/>
  <c r="E14"/>
  <c r="E9"/>
  <c r="F9" s="1"/>
  <c r="E31"/>
  <c r="E26"/>
  <c r="E15"/>
  <c r="E10"/>
  <c r="F10" s="1"/>
  <c r="C17"/>
  <c r="C6"/>
  <c r="D25" l="1"/>
  <c r="D28"/>
  <c r="C32"/>
  <c r="D26"/>
  <c r="D31"/>
  <c r="D30"/>
  <c r="D29"/>
  <c r="D24"/>
  <c r="D27"/>
  <c r="E23"/>
  <c r="F26" s="1"/>
  <c r="E5"/>
  <c r="F6" s="1"/>
  <c r="E18"/>
  <c r="C5"/>
  <c r="D17" s="1"/>
  <c r="C18"/>
  <c r="D7"/>
  <c r="D23" l="1"/>
  <c r="F13"/>
  <c r="F8"/>
  <c r="F14"/>
  <c r="F18"/>
  <c r="F15"/>
  <c r="F30"/>
  <c r="F24"/>
  <c r="F29"/>
  <c r="F25"/>
  <c r="F28"/>
  <c r="F17"/>
  <c r="F27"/>
  <c r="F31"/>
  <c r="D13"/>
  <c r="D18"/>
  <c r="D14"/>
  <c r="D15"/>
  <c r="D8"/>
  <c r="D6"/>
  <c r="F5" l="1"/>
  <c r="F23"/>
  <c r="D5"/>
</calcChain>
</file>

<file path=xl/comments1.xml><?xml version="1.0" encoding="utf-8"?>
<comments xmlns="http://schemas.openxmlformats.org/spreadsheetml/2006/main">
  <authors>
    <author>123</author>
    <author>Barmashov</author>
    <author>SizovAV</author>
  </authors>
  <commentList>
    <comment ref="P136" authorId="0">
      <text>
        <r>
          <rPr>
            <b/>
            <sz val="9"/>
            <color indexed="81"/>
            <rFont val="Tahoma"/>
            <family val="2"/>
            <charset val="204"/>
          </rPr>
          <t>123:</t>
        </r>
        <r>
          <rPr>
            <sz val="9"/>
            <color indexed="81"/>
            <rFont val="Tahoma"/>
            <family val="2"/>
            <charset val="204"/>
          </rPr>
          <t xml:space="preserve">
сумма измененена под лимит</t>
        </r>
      </text>
    </comment>
    <comment ref="T136" authorId="0">
      <text>
        <r>
          <rPr>
            <b/>
            <sz val="9"/>
            <color indexed="81"/>
            <rFont val="Tahoma"/>
            <family val="2"/>
            <charset val="204"/>
          </rPr>
          <t>123:</t>
        </r>
        <r>
          <rPr>
            <sz val="9"/>
            <color indexed="81"/>
            <rFont val="Tahoma"/>
            <family val="2"/>
            <charset val="204"/>
          </rPr>
          <t xml:space="preserve">
сумма измененена под лимит</t>
        </r>
      </text>
    </comment>
    <comment ref="P159" authorId="1">
      <text>
        <r>
          <rPr>
            <b/>
            <sz val="9"/>
            <color indexed="81"/>
            <rFont val="Tahoma"/>
            <family val="2"/>
            <charset val="204"/>
          </rPr>
          <t>Barmashov:</t>
        </r>
        <r>
          <rPr>
            <sz val="9"/>
            <color indexed="81"/>
            <rFont val="Tahoma"/>
            <family val="2"/>
            <charset val="204"/>
          </rPr>
          <t xml:space="preserve">
Снято 170</t>
        </r>
      </text>
    </comment>
    <comment ref="T159" authorId="1">
      <text>
        <r>
          <rPr>
            <b/>
            <sz val="9"/>
            <color indexed="81"/>
            <rFont val="Tahoma"/>
            <family val="2"/>
            <charset val="204"/>
          </rPr>
          <t>Barmashov:</t>
        </r>
        <r>
          <rPr>
            <sz val="9"/>
            <color indexed="81"/>
            <rFont val="Tahoma"/>
            <family val="2"/>
            <charset val="204"/>
          </rPr>
          <t xml:space="preserve">
Снято 170</t>
        </r>
      </text>
    </comment>
    <comment ref="AK420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01.07.2014
</t>
        </r>
      </text>
    </comment>
    <comment ref="T421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2015+2016+2017
</t>
        </r>
      </text>
    </comment>
    <comment ref="T42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2015+2016+2017
</t>
        </r>
      </text>
    </comment>
  </commentList>
</comments>
</file>

<file path=xl/sharedStrings.xml><?xml version="1.0" encoding="utf-8"?>
<sst xmlns="http://schemas.openxmlformats.org/spreadsheetml/2006/main" count="32678" uniqueCount="4815">
  <si>
    <t>Код вида деятельности</t>
  </si>
  <si>
    <t>Подразделение/предприятие-потребитель продукции</t>
  </si>
  <si>
    <t>Код по ОКВЭД</t>
  </si>
  <si>
    <t>Код по ОКДП</t>
  </si>
  <si>
    <t>Номер лота</t>
  </si>
  <si>
    <t>Наименование лота</t>
  </si>
  <si>
    <t>Группа продукции (Код классификатора)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</si>
  <si>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</si>
  <si>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</si>
  <si>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</si>
  <si>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Планируемая (предельная) цена закупки, тыс. руб.</t>
  </si>
  <si>
    <t>Планируемая начальная (предельная) цена лота по извещению/уведомлению, тыс. руб.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</si>
  <si>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</si>
  <si>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</si>
  <si>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</si>
  <si>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</si>
  <si>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</si>
  <si>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</si>
  <si>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Признак условно-постоянных закупок (Да/Нет)</t>
  </si>
  <si>
    <t>Данные из ИПР текущий и следующий календарные годы</t>
  </si>
  <si>
    <t>Примечание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</si>
  <si>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</si>
  <si>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</si>
  <si>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</si>
  <si>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</si>
  <si>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</si>
  <si>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Вид закупки (электронная/неэлектронная)</t>
  </si>
  <si>
    <t>Плановая дата официального объявления о начале процедур (дд.мм.гггг)</t>
  </si>
  <si>
    <t>Плановая дата подведения итогов по закупочной процедуре (дд.мм.гггг)</t>
  </si>
  <si>
    <t>Основание для проведения закупки у ЕИ (Положение, дата утверждения (дд.мм.гггг), пункт положения)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</si>
  <si>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</si>
  <si>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</si>
  <si>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</si>
  <si>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</si>
  <si>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</si>
  <si>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</si>
  <si>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(дд.мм.гггг)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</si>
  <si>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</si>
  <si>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</si>
  <si>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</si>
  <si>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</si>
  <si>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</si>
  <si>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</si>
  <si>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</si>
  <si>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</si>
  <si>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</si>
  <si>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без НДС</t>
  </si>
  <si>
    <t>с НДС</t>
  </si>
  <si>
    <t>Код по ОКЕИ</t>
  </si>
  <si>
    <t>наименование</t>
  </si>
  <si>
    <t>МВА</t>
  </si>
  <si>
    <t>км</t>
  </si>
  <si>
    <t>Планируемая (предельная) цена закупки с учетом снижения инвестиционных затрат на 30 % относительно уровня 2012 года.</t>
  </si>
  <si>
    <t>Технологическое присоединение (Да/Нет)</t>
  </si>
  <si>
    <t>ОАО "МОЭСК"</t>
  </si>
  <si>
    <t>электронная</t>
  </si>
  <si>
    <t>2015-2016</t>
  </si>
  <si>
    <t>2015-2017</t>
  </si>
  <si>
    <t>2015-2018</t>
  </si>
  <si>
    <t>2015-2019</t>
  </si>
  <si>
    <t>2015-2020</t>
  </si>
  <si>
    <t>Открытый конкурс</t>
  </si>
  <si>
    <t>Москва</t>
  </si>
  <si>
    <t>Московская область</t>
  </si>
  <si>
    <t>Открытый запрос предложений</t>
  </si>
  <si>
    <t>нет</t>
  </si>
  <si>
    <t>Открытые конкурентные переговоры</t>
  </si>
  <si>
    <t>ИА</t>
  </si>
  <si>
    <t>шт.</t>
  </si>
  <si>
    <t>Закрытый запрос цен по результатам открытых конкурентных переговоров</t>
  </si>
  <si>
    <t>открытый конкурс</t>
  </si>
  <si>
    <t>-</t>
  </si>
  <si>
    <t>064-0001457</t>
  </si>
  <si>
    <t>ЗЭС</t>
  </si>
  <si>
    <t>да</t>
  </si>
  <si>
    <t>74.2</t>
  </si>
  <si>
    <t>4560531
7421029</t>
  </si>
  <si>
    <t>02020201</t>
  </si>
  <si>
    <t>Согласно технического задания</t>
  </si>
  <si>
    <t>Рамочник</t>
  </si>
  <si>
    <t>Документ по условно-постоянной закупке</t>
  </si>
  <si>
    <t>ЦЭС</t>
  </si>
  <si>
    <t>БКС</t>
  </si>
  <si>
    <t>45.1
45.2
45.3
45.4</t>
  </si>
  <si>
    <t>4560521
4560522
4560611
4530850
4560523</t>
  </si>
  <si>
    <t>Выполнение СМР, ПНР, оборудование (за исключением оборудования предоставляемого Закзачиком), материалы по титулу "Реконструкция ПС №370 Чертаново 220/110/10 кВ"  (V ПК)</t>
  </si>
  <si>
    <t>СМР, ПНР, оборудование, материалы (за исключением оборудования предоставляемого Закзачиком)</t>
  </si>
  <si>
    <t>RAB</t>
  </si>
  <si>
    <t>Услуги подряда (собственные)</t>
  </si>
  <si>
    <t>Ориентировочный расчет</t>
  </si>
  <si>
    <t>Выполнение СМР, ПНР, оборудование, материалы (за исключением оборудования предоставляемого Закзачиком)</t>
  </si>
  <si>
    <t>I-100205</t>
  </si>
  <si>
    <t xml:space="preserve">Реконструкция ПС №370 Чертаново 220/110/10 кВ </t>
  </si>
  <si>
    <t>не утверждена</t>
  </si>
  <si>
    <t>ВВ</t>
  </si>
  <si>
    <t>064-0001463</t>
  </si>
  <si>
    <t>Выполнение СМР, ПНР, оборудование, материалы по титулу "Реконструкция ОРУ-110 кВ ПС 110/10/6 "Тушино"  (IV ПК)</t>
  </si>
  <si>
    <t>СМР, ПНР, оборудование, материалы</t>
  </si>
  <si>
    <t>Выполнение СМР, ПНР, оборудование, материалы</t>
  </si>
  <si>
    <t>I-100482</t>
  </si>
  <si>
    <t xml:space="preserve">Реконструкция ОРУ-110 кВ ПС 110/10/6 "Тушино" </t>
  </si>
  <si>
    <t>064-0001477</t>
  </si>
  <si>
    <t>Выполнение СМР, ПНР, материалы по титулу "Сооружение заходов ВЛ 220 кВ "ЦАГИ-Руднево" и ВЛ 220 кВ "Ногинск-Руднево" на ПС кВ "Каскадная"</t>
  </si>
  <si>
    <t>СМР, ПНР, материалы</t>
  </si>
  <si>
    <t>Выполнение СМР, ПНР, материалы</t>
  </si>
  <si>
    <t>I-136756</t>
  </si>
  <si>
    <t>Сооружение заходов ВЛ 220 кВ "ЦАГИ-Руднево" и ВЛ 220 кВ "Ногинск-Руднево" на ПС кВ "Каскадная"</t>
  </si>
  <si>
    <t>064-0001478</t>
  </si>
  <si>
    <t>Выполнение ПИР и осуществление авторского надзора по титулу "Реконструкция ВЛ-110 кВ "Бирюлево-Битца" (4 ПК)</t>
  </si>
  <si>
    <t>ПИР, авторский надзор</t>
  </si>
  <si>
    <t>Ориентировочный расчет стоимости ПИР</t>
  </si>
  <si>
    <t>Выполнение ПИР, авторский надзор</t>
  </si>
  <si>
    <t>I-109646</t>
  </si>
  <si>
    <t>Реконструкция ВЛ-110 кВ "Бирюлево-Битца"</t>
  </si>
  <si>
    <t>064-0001483</t>
  </si>
  <si>
    <t>I-110232</t>
  </si>
  <si>
    <t xml:space="preserve">Реконструкция ПС 110/10 кВ "Люблино" </t>
  </si>
  <si>
    <t>064-0001486</t>
  </si>
  <si>
    <t>Выполнение СМР, ПНР, материалы по титулу "Реконструкция КВЛ-110 кВ "Кожухово-Чертаново с отп."  (воздушный участок)"</t>
  </si>
  <si>
    <t>I-122844</t>
  </si>
  <si>
    <t>Реконструкция КВЛ-110 кВ "Кожухово-Чертаново с отп."  (воздушный участок)</t>
  </si>
  <si>
    <t>ИФО</t>
  </si>
  <si>
    <t>085-0005705</t>
  </si>
  <si>
    <t>МКС</t>
  </si>
  <si>
    <t>Выполнение СМР, ПНР, материалы, оборудование (за исключением замков, предоставляемых Заказчиком) по титулу: Строительство СП-3,4, КЛ-20кВ от ПС«Белорусская», ПС«Мещанская» до СП-4, ТП-1,2,3,4,5 с тр-ми 2х1600кВА, РКЛ-20кВ от СП-3 до СП-4, КЛ-0,4кВ, в т.ч.ПИР: г.Москва, Б.Садовая, вл.5 с.1,2, ул. Гашека, вл.12 с.1,5,6,7, ул.2-я Брестская, вл.1</t>
  </si>
  <si>
    <t>СМР, ПНР, материалы, оборудование (за исключением замков, предоставляемых Заказчиком)</t>
  </si>
  <si>
    <t>авансы от ТП</t>
  </si>
  <si>
    <t xml:space="preserve">Закрытый запрос цен по результатам открытых конкурентных переговоров </t>
  </si>
  <si>
    <t>Выполнение СМР, ПНР, материалы, оборудование (за исключением замков, предоставляемых Заказчиком)</t>
  </si>
  <si>
    <t>I-105146</t>
  </si>
  <si>
    <t>Строительство СП-3,4, КЛ-20кВ от ПС«Белорусская», ПС«Мещанская» до СП-4, ТП-1,2,3,4,5 с тр-ми 2х1600кВА, РКЛ-20кВ от СП-3 до СП-4, КЛ-0,4кВ, в т.ч.ПИР: г.Москва, Б.Садовая, вл.5 с.1,2, ул. Гашека, вл.12 с.1,5,6,7, ул.2-я Брестская, вл.1</t>
  </si>
  <si>
    <t>ТП</t>
  </si>
  <si>
    <t>085-0005707</t>
  </si>
  <si>
    <t>Выполнение СМР, ПНР, материалы по титулу: Строительство КЛ-0,4 кВ от ТП-20535 до ВРЩ-0,4 кВ заявителя, в т.ч.ПИР: г.Москва, Измайловский б-р, д.60/10</t>
  </si>
  <si>
    <t>I-145680</t>
  </si>
  <si>
    <t>Строительство КЛ-0,4 кВ от ТП-20535 до ВРЩ-0,4 кВ заявителя, в т.ч.ПИР: г.Москва, Измайловский б-р, д.60/10</t>
  </si>
  <si>
    <t>085-0005708</t>
  </si>
  <si>
    <t>Выполнение СМР, ПНР, материалы по титулу:Строительство КЛ-0,4 кВ от ТП-11713 до границ участка заявителя, в т.ч.ПИР: г.Москва, Каширское ш., д.15, к.2, с.2, 3, 4</t>
  </si>
  <si>
    <t>I-145676</t>
  </si>
  <si>
    <t>Строительство КЛ-0,4 кВ от ТП-11713 до границ участка заявителя, в т.ч.ПИР: г.Москва, Каширское ш., д.15, к.2, с.2, 3, 4</t>
  </si>
  <si>
    <t>085-0005709</t>
  </si>
  <si>
    <t>Выполнение СМР, ПНР, материалы по титулу:Строительство КЛ-0,4кВ от ТП-22269 до ВРЩ-0,4 кВ заявителя, в т.ч.ПИР: г.Москва, ж/ст.Бутово, привокзальная площадь</t>
  </si>
  <si>
    <t>I-145686</t>
  </si>
  <si>
    <t>Строительство КЛ-0,4кВ от ТП-22269 до ВРЩ-0,4 кВ заявителя, в т.ч.ПИР: г.Москва, ж/ст.Бутово, привокзальная площадь</t>
  </si>
  <si>
    <t>085-0005710</t>
  </si>
  <si>
    <t>Выполнение СМР, ПНР, материалы по титулу: Строительство КЛ-0,4 кВ от ТП-18260 до ВРЩ-0,4 кВ заявителя, в т.ч.ПИР: г.Москва, 2-й Троицкий пер., вл.6А, с.5</t>
  </si>
  <si>
    <t>I-146331</t>
  </si>
  <si>
    <t>Строительство КЛ-0,4 кВ от ТП-18260 до ВРЩ-0,4 кВ заявителя, в т.ч.ПИР: г.Москва, 2-й Троицкий пер., вл.6А, с.5</t>
  </si>
  <si>
    <t>085-0005711</t>
  </si>
  <si>
    <t>Выполнение СМР, ПНР, материалы по титулу: Строительство КЛ-0,4 кВ от ТП-17749 (луч Б) до ВРЩ-0,4 кВ № 37450, 37499, в т.ч.ПИР: г.Москва, Тихвинский пер., д.7А, с.1</t>
  </si>
  <si>
    <t>I-146334</t>
  </si>
  <si>
    <t>Строительство КЛ-0,4 кВ от ТП-17749 (луч Б) до ВРЩ-0,4 кВ № 37450, 37499, в т.ч.ПИР: г.Москва, Тихвинский пер., д.7А, с.1</t>
  </si>
  <si>
    <t>085-0005712</t>
  </si>
  <si>
    <t>Выполнение СМР, ПНР, материалы по титулу: Строительство КЛ-0,4 кВ от ТП-17110 до ВРЩ-0,4 кВ заявителя, в т.ч.ПИР: г.Москва, Боровское ш., д.27</t>
  </si>
  <si>
    <t>I-148829</t>
  </si>
  <si>
    <t>Строительство КЛ-0,4 кВ от ТП-17110 до ВРЩ-0,4 кВ заявителя, в т.ч.ПИР: г.Москва, Боровское ш., д.27</t>
  </si>
  <si>
    <t>085-0005713</t>
  </si>
  <si>
    <t>Выполнение СМР, ПНР, материалы по титулу:Строительство КЛ-0,4 кВ от ТП-25772 до границ участка заявителя, в т.ч.ПИР: г.Москва, ул.Садовая-Самотечная, д.16, с.2</t>
  </si>
  <si>
    <t>I-148831</t>
  </si>
  <si>
    <t>Строительство КЛ-0,4 кВ от ТП-25772 до границ участка заявителя, в т.ч.ПИР: г.Москва, ул.Садовая-Самотечная, д.16, с.2</t>
  </si>
  <si>
    <t>085-0005714</t>
  </si>
  <si>
    <t>Выполнение СМР, ПНР, материалы по титулу: Строительство КЛ-0,4 кВ от ТП-27715 до границ участка заявителя, в т.ч.ПИР: г.Москва, 5-й Донской пр-д, д.21Б, с.10</t>
  </si>
  <si>
    <t>I-148281</t>
  </si>
  <si>
    <t>Строительство КЛ-0,4 кВ от ТП-27715 до границ участка заявителя, в т.ч.ПИР: г.Москва, 5-й Донской пр-д, д.21Б, с.10</t>
  </si>
  <si>
    <t>085-0004749</t>
  </si>
  <si>
    <t>Выполнение СМР, ПНР, материалы, оборудование (за исключением замков, предоставляемых Заказчиком) по титулу: Реконструкция ТП-14973 с установкой тр-ов 2х1000 кВА взамен 2х400 кВА, в т.ч. ПИР: г.Москва, ул.Академика Миллионщикова, д.1, с.1</t>
  </si>
  <si>
    <t>I-125224</t>
  </si>
  <si>
    <t>Реконструкция ТП-14973 с установкой тр-ов 2х1000 кВА взамен 2х400 кВА, в т.ч. ПИР: г.Москва, ул.Академика Миллионщикова, д.1, с.1</t>
  </si>
  <si>
    <t>085-0004742</t>
  </si>
  <si>
    <t>Выполнение СМР, ПНР, материалы, оборудование (за исключением замков, предоставляемых Заказчиком) по титулу: Строительство РТП-4А по пр."БРТП-2х1250" с тр-ми 2х1250 кВА, ПКЛ-10 кВ от РУ-10 кВ ПС 18 Бабушкин до РТП-4А, КЛ-10 кВ от РТП-4А до ТП-21335, в т.ч.ПИР: г.Москва, Южное Медведково, мкр.1-2-3, к.17, 16</t>
  </si>
  <si>
    <t>I-134589</t>
  </si>
  <si>
    <t>Строительство РТП-4А по пр."БРТП-2х1250" с тр-ми 2х1250 кВА, ПКЛ-10 кВ от РУ-10 кВ ПС 18 Бабушкин до РТП-4А, КЛ-10 кВ от РТП-4А до ТП-21335, в т.ч.ПИР: г.Москва, Южное Медведково, мкр.1-2-3, к.17, 16</t>
  </si>
  <si>
    <t>085-0004741</t>
  </si>
  <si>
    <t>Выполнение СМР, ПНР, материалы, оборудование (за исключением замков, предоставляемых Заказчиком) по титулу: Строительство БРТП объектов с тр-ми 4х1250 кВА с уст. 20-ти ячеек, ПКЛ-10 кВ от РУ-10 кВ ПС «Белорусская» до БРТП объекта, РКЛ-10 кВ, в т.ч. ПИР: г.Москва, 2-й Боткинский пр-д, д.5, к.1, к.1/11</t>
  </si>
  <si>
    <t>I-131325</t>
  </si>
  <si>
    <t>Строительство БРТП объектов с тр-ми 4х1250 кВА с уст. 20-ти ячеек, ПКЛ-10 кВ от РУ-10 кВ ПС «Белорусская» до БРТП объекта, РКЛ-10 кВ, в т.ч. ПИР: г.Москва, 2-й Боткинский пр-д, д.5, к.1, к.1/11</t>
  </si>
  <si>
    <t>085-0004212</t>
  </si>
  <si>
    <t>Выполнение СМР, ПНР, материалы по титулу: Строительство 4КЛ-0,4 кВ от ТП 19446 до ВРУ №1, в т.ч. ПМИ: Москва, ул. Стартовая, влад.3</t>
  </si>
  <si>
    <t>I-129855</t>
  </si>
  <si>
    <t>Строительство 4КЛ-0,4 кВ от ТП 19446 до ВРУ №1, в т.ч. ПМИ: Москва, ул. Стартовая, влад.3</t>
  </si>
  <si>
    <t>085-0004217</t>
  </si>
  <si>
    <t>Выполнение СМР, ПНР, материалы по титулу: Строительство КЛ-0,4 кВ от ТП-16314 А, Б  до границ участка заявителя, в т.ч. ПИР: г.Москва, Ленинградский пр-т, д.30, с.3</t>
  </si>
  <si>
    <t>плата за ТП</t>
  </si>
  <si>
    <t>I-129428</t>
  </si>
  <si>
    <t>Строительство КЛ-0,4 кВ от ТП-16314 А, Б  до границ участка заявителя, в т.ч. ПИР: г.Москва, Ленинградский пр-т, д.30, с.3</t>
  </si>
  <si>
    <t>085-0004220</t>
  </si>
  <si>
    <t>Выполнение СМР, ПНР, материалы по титулу: Строительство КЛ-0,4кВ от РТП-20135 до ВРЩ-0,4 кВ №1 заявителя, от РТП-20135 до ВРЩ-0,4 кВ № 2 заявителя, в т.ч.ПИР: г.Москва, Куркино, мкр.11, к.2</t>
  </si>
  <si>
    <t>I-134197</t>
  </si>
  <si>
    <t>Строительство КЛ-0,4кВ от РТП-20135 до ВРЩ-0,4 кВ №1 заявителя, от РТП-20135 до ВРЩ-0,4 кВ № 2 заявителя, в т.ч.ПИР: г.Москва, Куркино, мкр.11, к.2</t>
  </si>
  <si>
    <t>085-0004711</t>
  </si>
  <si>
    <t>Выполнение СМР, ПНР, материалы по титулу: Строительство КЛ-0,4 кВ от ТП-19494 А, Б до ВРЩ-0,4 кВ заявителя, в т.ч.ПИР: г.Москва, Кадашевская наб., д.6/1/2, с.1</t>
  </si>
  <si>
    <t>I-135783</t>
  </si>
  <si>
    <t>Строительство КЛ-0,4 кВ от ТП-19494 А, Б до ВРЩ-0,4 кВ заявителя, в т.ч.ПИР: г.Москва, Кадашевская наб., д.6/1/2, с.1</t>
  </si>
  <si>
    <t>085-0004713</t>
  </si>
  <si>
    <t>Выполнение СМР, ПНР, материалы по титулу: Строительство КЛ-0,4 кВ от ТП-11651 до ВРЩ-0,4 кВ заявителя, в т.ч.ПИР: г.Москва, ул.Саляма Адиля, д.2/44, с.1</t>
  </si>
  <si>
    <t>I-136429</t>
  </si>
  <si>
    <t>Строительство КЛ-0,4 кВ от ТП-11651 до ВРЩ-0,4 кВ заявителя, в т.ч.ПИР: г.Москва, ул.Саляма Адиля, д.2/44, с.1</t>
  </si>
  <si>
    <t>085-0004719</t>
  </si>
  <si>
    <t>Выполнение СМР, ПНР, материалы по титулу: Строительство КЛ-0,4 кВ от ТП-11757 до ВРЩ-0,4 кВ № 38162, 38163 заявителя, в т.ч.ПИР: г.Москва, Чонгарский б-р, д.1, к.4</t>
  </si>
  <si>
    <t>I-138655</t>
  </si>
  <si>
    <t>Строительство КЛ-0,4 кВ от ТП-11757 до ВРЩ-0,4 кВ № 38162, 38163 заявителя, в т.ч.ПИР: г.Москва, Чонгарский б-р, д.1, к.4</t>
  </si>
  <si>
    <t>085-0004720</t>
  </si>
  <si>
    <t>Выполнение СМР, ПНР, материалы, оборудование по титулу: Строительство ВЛИ-0,4 кВ от ТП-27873 до новой опоры около д.4, с.1 б/н с уст. 9-ти новых опор, от новой опоры около д.4, с.1 б/н до границ участка заявителя, в т.ч.ПИР: г.Москва, 3-й Дачно-Мещерский пр-д, д.4, с.1 б/н</t>
  </si>
  <si>
    <t xml:space="preserve">СМР, ПНР, материалы, оборудование </t>
  </si>
  <si>
    <t xml:space="preserve">Выполнение СМР, ПНР, материалы, оборудование </t>
  </si>
  <si>
    <t>I-138669</t>
  </si>
  <si>
    <t>Строительство ВЛИ-0,4 кВ от ТП-27873 до новой опоры около д.4, с.1 б/н с уст. 9-ти новых опор, от новой опоры около д.4, с.1 б/н до границ участка заявителя, в т.ч.ПИР: г.Москва, 3-й Дачно-Мещерский пр-д, д.4, с.1 б/н</t>
  </si>
  <si>
    <t>085-0004722</t>
  </si>
  <si>
    <t>Выполнение СМР, ПНР, материалы по титулу: Строительство КЛ-0,4 кВ от ТП-22012 (луч А или Б) до ВРЩ-0,4 кВ заявителя, в т.ч.ПИР: г.Москва, ул.Арбат, д.11</t>
  </si>
  <si>
    <t>I-136436</t>
  </si>
  <si>
    <t>Строительство КЛ-0,4 кВ от ТП-22012 (луч А или Б) до ВРЩ-0,4 кВ заявителя, в т.ч.ПИР: г.Москва, ул.Арбат, д.11</t>
  </si>
  <si>
    <t>085-0004723</t>
  </si>
  <si>
    <t>Выполнение СМР, ПНР, материалы по титулу: Строительство КЛ-0,4 кВ от РТП-17016 до границ участка заявителя, в т.ч.ПИР: г.Москва, ул.6-я Радиальная, д.22, к.1</t>
  </si>
  <si>
    <t>I-137147</t>
  </si>
  <si>
    <t>Строительство КЛ-0,4 кВ от РТП-17016 до границ участка заявителя, в т.ч.ПИР: г.Москва, ул.6-я Радиальная, д.22, к.1</t>
  </si>
  <si>
    <t>085-0004724</t>
  </si>
  <si>
    <t>Выполнение СМР, ПНР, материалы по титулу: Строительство КЛ-0,4 кВ от ТП-26572 луч А или Б до ВРЩ-0,4 кВт заявителя, в т.ч.ПИР: г.Москва, ул.Мясницкая, д.18, с.1</t>
  </si>
  <si>
    <t>I-134072</t>
  </si>
  <si>
    <t>Строительство КЛ-0,4 кВ от ТП-26572 луч А или Б до ВРЩ-0,4 кВт заявителя, в т.ч.ПИР: г.Москва, ул.Мясницкая, д.18, с.1</t>
  </si>
  <si>
    <t>085-0004726</t>
  </si>
  <si>
    <t>Выполнение СМР, ПНР, материалы по титулу: Строительство КЛ-0,4 кВ от ТП-18586 А или Б до ВРЩ-0,4 кВ заявителя, в т.ч.ПИР: г.Москва, Беговая ал., д.7Б</t>
  </si>
  <si>
    <t>I-138112</t>
  </si>
  <si>
    <t>Строительство КЛ-0,4 кВ от ТП-18586 А или Б до ВРЩ-0,4 кВ заявителя, в т.ч.ПИР: г.Москва, Беговая ал., д.7Б</t>
  </si>
  <si>
    <t>085-0004727</t>
  </si>
  <si>
    <t>Выполнение СМР, ПНР, материалы по титулу: Строительство КЛ-0,4 кВ от ТП-23472 А, Б до ВРЩ-0,4 кВ заявителя, в т.ч.ПИР: г.Москва, Лубянский пр-д, д.27/1, с.1</t>
  </si>
  <si>
    <t>I-139062</t>
  </si>
  <si>
    <t>Строительство КЛ-0,4 кВ от ТП-23472 А, Б до ВРЩ-0,4 кВ заявителя, в т.ч.ПИР: г.Москва, Лубянский пр-д, д.27/1, с.1</t>
  </si>
  <si>
    <t>085-0004729</t>
  </si>
  <si>
    <t>Выполнение СМР, ПНР, материалы, оборудование по титулу: Строительство РП объекта, ТП-1 с тр-ми 2х1250 кВА, ТП-2 с тр-ми 2х1000 кВА,  ПКЛ-10 кВ, РКЛ-10 кВ, в т.ч. ПИР: г.Москва, Новая площадь, д.3/4</t>
  </si>
  <si>
    <t>Прибыль от тех.присоединения</t>
  </si>
  <si>
    <t>I-115643</t>
  </si>
  <si>
    <t>Строительство РП объекта, ТП-1 с тр-ми 2х1250 кВА, ТП-2 с тр-ми 2х1000 кВА,  ПКЛ-10 кВ, РКЛ-10 кВ, в т.ч. ПИР: г.Москва, Новая площадь, д.3/4</t>
  </si>
  <si>
    <t>085-0004730</t>
  </si>
  <si>
    <t>Выполнение СМР, ПНР, материалы, оборудование по титулу: Строительство РТП объекта по проекту «БРТП-4х1600» с тр-ми 4х1600 кВА, ПКЛ-10 кВ от ПС-48 из яч.48 до РТП объекта, от ПС-48 из яч.14 до РТП объекта, КЛ-10 кВ, РКЛ-10 кВ, в т.ч. ПИР: г.Москва, ул.3-я Парковая, вл.42А, вл.51, с.4</t>
  </si>
  <si>
    <t>I-117744</t>
  </si>
  <si>
    <t>Строительство РТП объекта по проекту «БРТП-4х1600» с тр-ми 4х1600 кВА, ПКЛ-10 кВ от ПС-48 из яч.48 до РТП объекта, от ПС-48 из яч.14 до РТП объекта, КЛ-10 кВ, РКЛ-10 кВ, в т.ч. ПИР: г.Москва, ул.3-я Парковая, вл.42А, вл.51, с.4</t>
  </si>
  <si>
    <t>085-0004732</t>
  </si>
  <si>
    <t>Выполнение СМР, ПНР, материалы, оборудование по титулу: Строительство ПКЛ-10 кВ от РУ-10 кВ ПС-604 до РТП МПЗ-1, РКЛ-10 кВ от РТП МПЗ-1 до РП-16010, от РТП МПЗ-1 до КЛ напр. РП-16010 – ТП-21449, РУ-10 кВ в РТП МПЗ-1, в т.ч. ПИР: г.Москва, ул.Вагоноремонтная, вл.25</t>
  </si>
  <si>
    <t>I-129434</t>
  </si>
  <si>
    <t>Строительство ПКЛ-10 кВ от РУ-10 кВ ПС-604 до РТП МПЗ-1, РКЛ-10 кВ от РТП МПЗ-1 до РП-16010, от РТП МПЗ-1 до КЛ напр. РП-16010 – ТП-21449, РУ-10 кВ в РТП МПЗ-1, в т.ч. ПИР: г.Москва, ул.Вагоноремонтная, вл.25</t>
  </si>
  <si>
    <t>085-0004735</t>
  </si>
  <si>
    <t>Выполнение СМР, ПНР, материалы, оборудование по титулу: Строительство РТП объектов по проекту «БКТП-2х1250» с тр-ми 2х1250 кВА, установкой 20-ти ячеек, ТП-1, ТП-2 по проекту «2БКТП-1000(1250)»  с тр-ми 2х1250 кВА, ПКЛ-10 кВ, РКЛ-10 кВ, в т.ч. ПИР: г.Москва, ул.Пехотная, д.3, с.6, с.5, с.3, с.4</t>
  </si>
  <si>
    <t>I-128056</t>
  </si>
  <si>
    <t>Строительство РТП объектов по проекту «БКТП-2х1250» с тр-ми 2х1250 кВА, установкой 20-ти ячеек, ТП-1, ТП-2 по проекту «2БКТП-1000(1250)»  с тр-ми 2х1250 кВА, ПКЛ-10 кВ, РКЛ-10 кВ, в т.ч. ПИР: г.Москва, ул.Пехотная, д.3, с.6, с.5, с.3, с.4</t>
  </si>
  <si>
    <t>085-0004740</t>
  </si>
  <si>
    <t>Выполнение СМР, ПНР, материалы, оборудование по титулу: Строительство ТП-1, ТП-2 объекта с тр-ми 2х1600 кВА, ПКЛ-10 кВ от ПС «Рижская» до РТП-17059, 6РКЛ-10 кВ, 30КЛ-0,4 кВ от ТП-1, ТП-2 до ГРЩ-0,4 кВ Заявителя, в т.ч. ПИР: г.Москва, ул. Достоевского, д.4, к.1,2,4, с.4,7,12</t>
  </si>
  <si>
    <t>I-138138</t>
  </si>
  <si>
    <t>085-0004758</t>
  </si>
  <si>
    <t>Выполнение СМР, ПНР, материалы по титулу: Строительство КЛ-0,4 кВ от ТП-16410 до границ участка заявителя, в т.ч.ПИР: г.Москва, Загорьевский пр-д, вл.17, к.1</t>
  </si>
  <si>
    <t>I-136421</t>
  </si>
  <si>
    <t>Строительство КЛ-0,4 кВ от ТП-16410 до границ участка заявителя, в т.ч.ПИР: г.Москва, Загорьевский пр-д, вл.17, к.1</t>
  </si>
  <si>
    <t>085-0004761</t>
  </si>
  <si>
    <t>Выполнение СМР, ПНР, материалы по титулу: Строительство КЛ-0,4 кВ от ТП-20540 (А) до ВРЩ-0,4 кВ заявителя, в т.ч.ПИР: г.Москва, ул.Тагильская, д.4, с.15</t>
  </si>
  <si>
    <t>I-138667</t>
  </si>
  <si>
    <t>Строительство КЛ-0,4 кВ от ТП-20540 (А) до ВРЩ-0,4 кВ заявителя, в т.ч.ПИР: г.Москва, ул.Тагильская, д.4, с.15</t>
  </si>
  <si>
    <t>085-0004762</t>
  </si>
  <si>
    <t>Выполнение СМР, ПНР, материалы по титулу: Строительство КЛ-0,4 кВ от ТП-14969 до границ участка заявителя, в т.ч.ПИР: г.Москва, ул.Михневская, д.7, к.2</t>
  </si>
  <si>
    <t>I-138674</t>
  </si>
  <si>
    <t>Строительство КЛ-0,4 кВ от ТП-14969 до границ участка заявителя, в т.ч.ПИР: г.Москва, ул.Михневская, д.7, к.2</t>
  </si>
  <si>
    <t>085-0004766</t>
  </si>
  <si>
    <t>Выполнение СМР, ПНР, материалы по титулу: Строительство КЛ-0,4 кВ от ТП-1546 до ВРЩ-0,4 кВ заявителя, в т.ч.ПИР: г.Москва, ул.Докукина, д.18, с.1</t>
  </si>
  <si>
    <t>I-138120</t>
  </si>
  <si>
    <t>Строительство КЛ-0,4 кВ от ТП-1546 до ВРЩ-0,4 кВ заявителя, в т.ч.ПИР: г.Москва, ул.Докукина, д.18, с.1</t>
  </si>
  <si>
    <t>085-0004768</t>
  </si>
  <si>
    <t>Выполнение СМР, ПНР, материалы по титулу: Прокладвка 2КЛ до 1 кВ от ТП 20354 А,Б до ВРЩ 0,4 кВ, в т.ч. ПИР: Москва, ул. Сущевский Вал, дом 16, стр.1</t>
  </si>
  <si>
    <t>I-136198</t>
  </si>
  <si>
    <t>Прокладвка 2КЛ до 1 кВ от ТП 20354 А,Б до ВРЩ 0,4 кВ, в т.ч. ПИР: Москва, ул. Сущевский Вал, дом 16, стр.1</t>
  </si>
  <si>
    <t>085-0004770</t>
  </si>
  <si>
    <t>Выполнение СМР, ПНР, материалы по титулу: Строительство 2КЛ-0,4 кВ от ТП-24850  до ВРЩ-0,4 кВ заявителя, в т.ч.ПИР: г.Москва, ул.Нагатинская, д.15, к.1</t>
  </si>
  <si>
    <t>I-139877</t>
  </si>
  <si>
    <t>Строительство 2КЛ-0,4 кВ от ТП-24850  до ВРЩ-0,4 кВ заявителя, в т.ч.ПИР: г.Москва, ул.Нагатинская, д.15, к.1</t>
  </si>
  <si>
    <t>085-0004771</t>
  </si>
  <si>
    <t>Выполнение СМР, ПНР, материалы по титулу: Строительство КЛ-0,4 кВ от ТП-10421 до границ участка заявителя, в т.ч.ПИР: г.Москва, Съезжинский пер., д.6</t>
  </si>
  <si>
    <t>I-141049</t>
  </si>
  <si>
    <t>Строительство КЛ-0,4 кВ от ТП-10421 до границ участка заявителя, в т.ч.ПИР: г.Москва, Съезжинский пер., д.6</t>
  </si>
  <si>
    <t>085-0004772</t>
  </si>
  <si>
    <t>Выполнение СМР, ПНР, материалы по титулу: Строительство КЛ-0,4 кВ от ТП-25342 (А) до ВРЩ-0,4 кВ № 12903, в т.ч.ПИР: г.Москва, ул.Верхняя Радищевская, д.20-22, с.2</t>
  </si>
  <si>
    <t>I-142018</t>
  </si>
  <si>
    <t>Строительство КЛ-0,4 кВ от ТП-25342 (А) до ВРЩ-0,4 кВ № 12903, в т.ч.ПИР: г.Москва, ул.Верхняя Радищевская, д.20-22, с.2</t>
  </si>
  <si>
    <t>085-0004774</t>
  </si>
  <si>
    <t>Выполнение СМР, ПНР, материалы по титулу: Строительство КЛ-0,4кВ от ТП-23496 до границ участка заявителя, в т.ч.ПИР: г.Москва, ул.Народная, д.8</t>
  </si>
  <si>
    <t>привлеченные средства</t>
  </si>
  <si>
    <t>I-142386</t>
  </si>
  <si>
    <t>Строительство КЛ-0,4кВ от ТП-23496 до границ участка заявителя, в т.ч.ПИР: г.Москва, ул.Народная, д.8</t>
  </si>
  <si>
    <t>085-0004773</t>
  </si>
  <si>
    <t>Выполнение СМР, ПНР, материалы по титулу: Строительство РКЛ-10 кВ от ТП-1855 Б до КЛ напр. ТП-12795 Б - ТП-11865 Б, КЛ-0,4 кВ от ТП-15338 до ВРЩ-0,4 кВ заявителя, в т.ч.ПИР: г.Москва, ул.Народного Ополчения, д.34</t>
  </si>
  <si>
    <t>I-142394</t>
  </si>
  <si>
    <t>Строительство РКЛ-10 кВ от ТП-1855 Б до КЛ напр. ТП-12795 Б - ТП-11865 Б, КЛ-0,4 кВ от ТП-15338 до ВРЩ-0,4 кВ заявителя, в т.ч.ПИР: г.Москва, ул.Народного Ополчения, д.34</t>
  </si>
  <si>
    <t>085-0004163</t>
  </si>
  <si>
    <t>Выполнение СМР, ПНР, материалы, оборудование по титулу: Реконструкция КЛ 0,4 кВ ТП16607Б-вв.898, в т.ч. ПИР: г.Москва, ул. Садово-Самотёчная, д. 24/27</t>
  </si>
  <si>
    <t>I-127174</t>
  </si>
  <si>
    <t>Реконструкция КЛ ТП16607Б-вв.898, в т.ч. ПИР: г.Москва, ул. Садово-Самотёчная, д. 24-27</t>
  </si>
  <si>
    <t>085-0004162</t>
  </si>
  <si>
    <t>Выполнение СМР, ПНР, материалы по титулу: Реконструкция 8ПКЛ 10кВ РТП-18076 - ТЭЦ-26, РТП-18073 - ТЭЦ-26, РТП-18077 - ТЭЦ-26, РТП-19064 - ТЭЦ-26, в т.ч. ПИР: г.Москва, переход под Курской ж/д  в районе МКАД 32км</t>
  </si>
  <si>
    <t>I-124606</t>
  </si>
  <si>
    <t>Реконструкция 8ПКЛ 10кВ РТП-18076 - ТЭЦ-26, РТП-18073 - ТЭЦ-26, РТП-18077 - ТЭЦ-26, РТП-19064 - ТЭЦ-26, в т.ч. ПИР: г.Москва, переход под Курской ж/д в районе МКАД 32км</t>
  </si>
  <si>
    <t>РС</t>
  </si>
  <si>
    <t>085-0004167</t>
  </si>
  <si>
    <t>Выполнение СМР, ПНР, материалы по титулу: Реконструкция КЛ-0,4 кВ ТП-1587 А,Б (ТП-11894 А,Б) - вв.20969, в т.ч. ПИР: г.Москва, Мрузовский пер., д.1, стр.4</t>
  </si>
  <si>
    <t>I-127226</t>
  </si>
  <si>
    <t>Строительство КЛ 0,4 кВ ТП1587А,Б (ТП11894А,Б) - вв20969 по адресу: г. Москва, Мрузовский пер., д.1, стр.4</t>
  </si>
  <si>
    <t>085-0004168</t>
  </si>
  <si>
    <t>Выполнение СМР, ПНР, материалы по титулу: Реконструкция КЛ-6 кВ ТП-1070 А - РП-4420 (с.2), ТП-460 А - ТП-1070 А, в т.ч. ПИР: г.Москва, ул. Ст. Басманная, д.17, Гороховский пер., д.4</t>
  </si>
  <si>
    <t>I-127234</t>
  </si>
  <si>
    <t>Реконструкция участков КЛ 6 кВ ТП 1070А - РП 4420 (с.2), ТП 460А - РП 1070А по адресу: г. Москва, ул. Ст. Басманная, д.17, Гороховский пер., д.4</t>
  </si>
  <si>
    <t>085-0004170</t>
  </si>
  <si>
    <t>Выполнение СМР, ПНР, материалы по титулу: Реконструкция КЛ-6 кВ ТП-12366 А,Б - ТП-13201 А,Б, ТП-12366 А,Б - ТП-13202 А,Б, в т.ч. ПИР: г.Москва, ул. Ф.Энгельса, д.3/5</t>
  </si>
  <si>
    <t>I-127236</t>
  </si>
  <si>
    <t>Реконструкция участков КЛ 10 кВ ТП 12366А,Б - ТП 13201А,Б, ТП 12366А,Б - ТП 13201А,Б по адресу: г. Москва, ул. Ф. Энгельса, д. 3/5</t>
  </si>
  <si>
    <t>085-0004171</t>
  </si>
  <si>
    <t>Выполнение СМР, ПНР, материалы по титулу: Реконструкция КЛ-10 кВ от ТП-197 Б - ТП-804 Б, в т.ч. ПИР: г.Москва, Б.Ватин пер., д.5</t>
  </si>
  <si>
    <t>I-127163</t>
  </si>
  <si>
    <t>Реконструкция КЛ 6 кВ от ТП197, в т.ч. ПИР: г.Москва, Б.Ватин пер. д.5</t>
  </si>
  <si>
    <t>085-0004177</t>
  </si>
  <si>
    <t>Выполнение СМР, ПНР, материалы по титулу: Реконструкция (демонтаж) ТП-13554, реконструкция КЛ-0,4 кВ ТП-27776 до вв.61497, 61498, 54904, 54905, 59567, 59268, 95965, 59566, 59292, 59293, 61090, 61091, 59571, 59572, 55387, в т.ч. ПИР: г.Москва, ул. Ереванская, д.24, к.1</t>
  </si>
  <si>
    <t>I-126496</t>
  </si>
  <si>
    <t>Реконструкция (демонтаж) ТП-13554, реконструкция КЛ-0,4 кВ ТП-27776 до вв.61497, 61498, 54904, 54905, 59567, 59268, 95965, 59566, 59292, 59293, 61090, 61091, 59571, 59572, 55387, в т.ч. ПИР: г.Москва, ул. Ереванская, д.24, к.1</t>
  </si>
  <si>
    <t>085-0004192</t>
  </si>
  <si>
    <t>Выполнение СМР, ПНР, материалы по титулу: Реконструкция 2ПКЛ 6кВ ПС-112 - РП-742 α,β, в т.ч. ПИР: г.Москва, ул. М.Московская</t>
  </si>
  <si>
    <t>I-124597</t>
  </si>
  <si>
    <t>Реконструкция 2ПКЛ 6кВ ПС-112 - РП-742 α,β, в т.ч. ПИР: г.Москва, ул. М.Московская</t>
  </si>
  <si>
    <t>085-0004198</t>
  </si>
  <si>
    <t>Выполнение СМР, ПНР, материалы по титулу: Реконструкция КЛ 10кВ РТП-19094 - ТЭЦ-8 (участок от РТП-19094 до врезки в коллектор "Талалихинский"), в т.ч. ПИР: г.Москва, ул. Б.Андроньевская, Волгоградский пр.</t>
  </si>
  <si>
    <t>I-124623</t>
  </si>
  <si>
    <t>Реконструкция КЛ 10кВ РТП-19094 - ТЭЦ-8 (участок от РТП-19094 до врезки в коллектор "Талалихинский"), в т.ч. ПИР: г.Москва, ул. Б.Андроньевская, Волгоградский пр.</t>
  </si>
  <si>
    <t>085-0004202</t>
  </si>
  <si>
    <t>Выполнение СМР, ПНР, материалы по титулу: Реконструкция 2КЛ 10 кВ РТП-10098 - ПС-606, в т.ч. ПИР: г.Москва, ул. Шеногина, д.4</t>
  </si>
  <si>
    <t>I-124594</t>
  </si>
  <si>
    <t>Реконструкция 2КЛ 10 кВ РТП-10098 - ПС-606, в т.ч. ПИР: г.Москва, ул. Шеногина, д.4</t>
  </si>
  <si>
    <t>085-0004203</t>
  </si>
  <si>
    <t>Выполнение СМР, ПНР, материалы по титулу: Реконструкция КЛ 10кВ  РТП -15116 с.2 - ПС-793, РТП-15116 с.1 - ПС-810, в т.ч. ПИР: г.Москва, ул. Усиевича, д.20</t>
  </si>
  <si>
    <t>I-124593</t>
  </si>
  <si>
    <t>Реконструкция КЛ 10кВ РТП-15116 с.2 - ПС-793, РТП-15116 с.1 - ПС-810, в т.ч. ПИР: г.Москва, ул. Усиевича, д.20</t>
  </si>
  <si>
    <t>085-0004207</t>
  </si>
  <si>
    <t>Выполнение СМР, ПНР, материалы, оборудование по титулу: Реконструкция КЛ 10кВ  РТП-15029 с.2 - ПС-760 α, в т.ч. ПИР, г.Москва, ул. Рокотова, д.8, к.2, стр.3 - ул. Голубинская, д.10</t>
  </si>
  <si>
    <t>I-124604</t>
  </si>
  <si>
    <t>Реконструкция КЛ 10кВ РТП-15029 с.2 - ПС-760 α, в т.ч. ПИР, г.Москва, ул. Рокотова, д.8, к.2, стр.3 - ул. Голубинская, д.10</t>
  </si>
  <si>
    <t>085-0004213</t>
  </si>
  <si>
    <t>Выполнение СМР, ПНР, материалы по титулу: Реконструкция КЛ 10 кВ ТП-19787 - ТП-11833, ТП-17880 - ТП-11834, РТП-12204 - РП-19120, КЛ 6 кВ ТП-690 - РП-1000 с.1, в т.ч. ПИР: г.Москва, Карамышевскому мосту над каналом Карамышевское Спрямление</t>
  </si>
  <si>
    <t>I-127210</t>
  </si>
  <si>
    <t>Реконструкция КЛ РТП 12204 - РП 19120, в т.ч. ПИР: г.Москва, Карамышевскому мосту над каналом Карамышевское Спрямление</t>
  </si>
  <si>
    <t>085-0004221</t>
  </si>
  <si>
    <t>Выполнение СМР, ПНР, материалы по титулу: Реконструкция КЛ 0,4кВ от ТП-14831 А до вв. 68282, в т.ч. ПИР: г.Москва, Днепропетровская ул., д. 5, к.5</t>
  </si>
  <si>
    <t>I-120894</t>
  </si>
  <si>
    <t>Реконструкция КЛ 0,4кВ от ТП-14831 А до вв. 68282, в т.ч. ПИР: г.Москва, Днепропетровская ул., д. 5, к.5</t>
  </si>
  <si>
    <t>085-0004228</t>
  </si>
  <si>
    <t>Выполнение СМР, ПНР, материалы по титулу: Прокладка 2КЛ 0,4кВ от ТП20705 до вв.61330 по 3-му Балтийскому пер., д.6</t>
  </si>
  <si>
    <t>I-116178</t>
  </si>
  <si>
    <t>Прокладка 2КЛ 0,4кВ от ТП20705 до вв.61330 по 3-му Балтийскому пер., д.6</t>
  </si>
  <si>
    <t>085-0004230</t>
  </si>
  <si>
    <t>Выполнение СМР, ПНР, материалы по титулу: Прокладка КЛ 0,4кВ для перевода ж/домов с 3-категории на 2-ю категорию электроснабжения по адресу: ул. Плющева, дом 9, корпус 1 (вв 63369)</t>
  </si>
  <si>
    <t>I-116465</t>
  </si>
  <si>
    <t>Прокладка КЛ 0,4кВ для перевода ж/домов с 3-категории на 2-ю категорию электроснабжения по адресу: ул. Плющева, дом 9, корпус 1 (вв 63369)</t>
  </si>
  <si>
    <t>085-0004236</t>
  </si>
  <si>
    <t>Выполнение СМР, ПНР, материалы, оборудование по титулу: Реконструкция электрощитовой с заменой ВРУ 0,4кВ, в т.ч. ПИР: г.Москва, ул. Садовническая, д.36</t>
  </si>
  <si>
    <t>I-125220</t>
  </si>
  <si>
    <t>Реконструкция электрощитовой с заменой ВРУ 0,4кВ, в т.ч. ПИР: г.Москва, ул. Садовническая, д.36</t>
  </si>
  <si>
    <t>085-0002631</t>
  </si>
  <si>
    <t>Выполнение СМР, ПНР, материалы  по титулу: Реконструкция КЛ 0,4 кВ ТП-13769Б - вв.67792, в т.ч. ПИР: г.Москва, Молдагуловой, д.11, к.2</t>
  </si>
  <si>
    <t>I-119914</t>
  </si>
  <si>
    <t>Реконструкция КЛ 0,4 кВ ТП-13769Б - вв.67792, в т.ч. ПИР: г.Москва, Молдагуловой, д.11, к.2</t>
  </si>
  <si>
    <t>085-0002632</t>
  </si>
  <si>
    <t>Выполнение СМР, ПНР, материалы  по титулу: Реконструкция КЛ 0,4 кВ от ТП 13144А - вв.65613, ТП-13144Б - вв.67034, в т.ч. ПИР: г.Москва, Братская, д.13, к.1, 2</t>
  </si>
  <si>
    <t>I-119915</t>
  </si>
  <si>
    <t>Реконструкция КЛ 0,4 кВ от ТП 13144А - вв.65613, ТП-13144Б - вв.67034, в т.ч. ПИР: г.Москва, Братская, д.13, к.1, 2</t>
  </si>
  <si>
    <t>085-0002634</t>
  </si>
  <si>
    <t>Выполнение СМР, ПНР, материалы  по титулу: Реконструкция КЛ 0,4 кВ от ТП-15273А до вв.73096, от ТП-15237Б - вв.73097, в т.ч. ПИР: г.Москва, Вешняковская ул., д.8, к.1</t>
  </si>
  <si>
    <t>I-119916</t>
  </si>
  <si>
    <t>Реконструкция КЛ 0,4 кВ от ТП-15273А до вв.73096, от ТП-15237Б - вв.73097, в т.ч. ПИР: г.Москва, Вешняковская ул., д.8, к.1</t>
  </si>
  <si>
    <t>085-0004164</t>
  </si>
  <si>
    <t>Выполнение СМР, ПНР, материалы, оборудование по титулу: Реконструкция 6 КЛ РТП17499 с.1 - вв.56039, РТП17499 с.2 – вв.56040, РТП17499 с.1 - вв.71686, РТП17499 с.2 – 71686, РТП17499 с.1 – вв.38641, РТП17499 с.2 – вв.38642, в т.ч. ПИР: г.Москва, Звездный б-р д.44</t>
  </si>
  <si>
    <t>I-127166</t>
  </si>
  <si>
    <t>Реконструкция 6 КЛ РТП17499 с.1 - вв.56039, РТП17499 с.2 – вв.56040, РТП17499 с.1 - вв.71686, РТП17499 с.2 – 71686, РТП17499 с.1 – вв.38641, РТП17499 с.2 – вв.38642, в т.ч. ПИР: г.Москва, Звездный б-р д.44</t>
  </si>
  <si>
    <t>085-0004160</t>
  </si>
  <si>
    <t>Выполнение СМР, ПНР, материалы по титулу: Выполнение СМР, ПНР, материалы по титулу: Реконструкция 2 РКЛ 10кВ ТП12982А,Б - ТП14648А,Б, в т.ч. ПИР: г.Москва, ул. Пулковская, д.3</t>
  </si>
  <si>
    <t>I-127194</t>
  </si>
  <si>
    <t>Реконструкция 2 РКЛ 10кВ ТП12982А,Б - ТП14648А,Б, в т.ч. ПИР: г.Москва, ул. Пулковская, д.3</t>
  </si>
  <si>
    <t>085-0004191</t>
  </si>
  <si>
    <t>Выполнение СМР, ПНР, материалы по титулу: Реконструкция участков КЛ 6-10 кВ ПС 396α,β - РП 544 (с.1,2), ПС 396α,β - РП 1605 (с.1,2), ПС 396 - РП 10137, ПС 396 - РП 11038, ПС 396α,β – РП 12246 (с.1,2) по адресу: г. Москва, Елизаветинский пер., д.3А</t>
  </si>
  <si>
    <t>I-127228</t>
  </si>
  <si>
    <t>Реконструкция участков КЛ 6-10 кВ ПС 396α,β - РП 544 (с.1,2), ПС 396α,β - РП 1605 (с.1,2), ПС 396 - РП 10137, ПС 396 - РП 11038, ПС 396α,β – РП 12246 (с.1,2) по адресу: г. Москва, Елизаветинский пер., д.3А</t>
  </si>
  <si>
    <t>085-0004201</t>
  </si>
  <si>
    <t>Выполнение СМР, ПНР, материалы по титулу: Реконструкция КЛ 6-10кВ РП-3115 - ПС-343, РП-20010 - ПС-386, в т.ч. ПИР: г.Москва, Краснохолмская наб., ул. Симоновский вал</t>
  </si>
  <si>
    <t>I-124624</t>
  </si>
  <si>
    <t>Реконструкция КЛ 6-10кВ РП-3115 - ПС-343, РП-20010 - ПС-386, в т.ч. ПИР: г.Москва, Краснохолмская наб., ул. Симоновский вал</t>
  </si>
  <si>
    <t>085-0004238</t>
  </si>
  <si>
    <t>Выполнение СМР, ПНР, материалы по титулу: Реконструкция 2КЛ 0,4кВ ТП12856 – вв.45368А,Б, 2 КЛ 0,4кВ ТП12856-вв.45368А,Б-вв.45369А,Б (шлейф) лик-я КЛ 0,4 от ТП12856 луч А до вв.45368 (1,2) вв.45369 (1,2 – шлейф), в т.ч. ПИР: г.Москва, ул. Б.Марфинская д.62, ул. М.Ботаническая д.3</t>
  </si>
  <si>
    <t>I-127165</t>
  </si>
  <si>
    <t>Реконструкция 2КЛ 0,4кВ ТП12856 – вв.45368А,Б, 2 КЛ 0,4кВ ТП12856-вв.45368А,Б-вв.45369А,Б (шлейф) лик-я КЛ 0,4 от ТП12856 луч А до вв.45368 (1,2) вв.45369 (1,2 – шлейф), в т.ч. ПИР: г.Москва, ул. Б.Марфинская д.62, ул. М.Ботаническая д.3</t>
  </si>
  <si>
    <t>085-0004239</t>
  </si>
  <si>
    <t>Выполнение СМР, ПНР, материалы по титулу: Реконструкция уч-ка 4 КЛ РП2519(с.1,с.2)-ПС46α,β ТП3844А,Б-ТП1896А,Б, в т.ч. ПИР: г.Москва, ул. Шереметьевская, д.85</t>
  </si>
  <si>
    <t>I-127169</t>
  </si>
  <si>
    <t>Реконструкция уч-ка 4 КЛ РП2519(с.1,с.2)-ПС46α,β ТП3844А,Б-ТП1896А,Б, в т.ч. ПИР: г.Москва, ул. Шереметьевская, д.85</t>
  </si>
  <si>
    <t>085-0004241</t>
  </si>
  <si>
    <t>Выполнение СМР, ПНР, материалы по титулу: Реконструкция КЛ 10кВ ПС 112-РП 12937, 2-х КЛ 10 кВ РП12937 – РП 11017, рек-ция РП 11017 по типу АВН-1, рек-ция 2-х КЛ 11017- ТП 13219, рек-ция ТП 13219 по типу АВН-1, в т.ч. ПИР: г.Москва, ул. Годовикова</t>
  </si>
  <si>
    <t>I-127173</t>
  </si>
  <si>
    <t>Реконструкция КЛ 10кВ ПС 112-РП 12937, 2-х КЛ 10 кВ РП12937 – РП 11017, рек-ция РП 11017 по типу АВН-1, рек-ция 2-х КЛ 11017- ТП 13219, рек-ция ТП 13219 по типу АВН-1, в т.ч. ПИР: г.Москва</t>
  </si>
  <si>
    <t>085-0004242</t>
  </si>
  <si>
    <t>Выполнение СМР, ПНР, материалы по титулу: Реконструкция КЛ 0,4 кВ ТП16923А,Б-вв.10250А,Б, в т.ч. ПИР: г.Москва, ул. Б.Дмитровка, д.24</t>
  </si>
  <si>
    <t>I-127176</t>
  </si>
  <si>
    <t>Реконструкция КЛ 0,4 кВ ТП16923А,Б-вв.10250А,Б, в т.ч. ПИР: г.Москва, ул. Б.Дмитровка, д.24</t>
  </si>
  <si>
    <t>085-0004243</t>
  </si>
  <si>
    <t>Выполнение СМР, ПНР, материалы по титулу: Реконструкция КЛ РП16026-РП19026, в т.ч. ПИР: г.Москва, Уланский пер., ул.Сретенка д.28/1</t>
  </si>
  <si>
    <t>I-127179</t>
  </si>
  <si>
    <t>Реконструкция КЛ РП16026-РП19026, в т.ч. ПИР: г.Москва, Уманский пер., ул.Сретенка д.28/1</t>
  </si>
  <si>
    <t>085-0004244</t>
  </si>
  <si>
    <t>Выполнение СМР, ПНР, материалы по титулу: Реконструкция КЛ 0,4 кВ ТП 16281 А – вв. 81008 – вв. 81009, в т.ч. ПИР: г.Москва, ул. Декабристов, д. 35</t>
  </si>
  <si>
    <t>I-127182</t>
  </si>
  <si>
    <t>Реконструкция КЛ 0,4 кВ ТП 16281 А – вв. 81008 – вв. 81009, в т.ч. ПИР: г.Москва, ул. Декабристов, д. 35</t>
  </si>
  <si>
    <t>085-0004245</t>
  </si>
  <si>
    <t>Выполнение СМР, ПНР, материалы по титулу: Реконструкция КЛ 0,4 кВ ТП 20953А – вв. 64854, ТП 20953 Б – вв. 64855, в т.ч. ПИР: г.Москва, Путевой пр-д, д. 26а</t>
  </si>
  <si>
    <t>I-127183</t>
  </si>
  <si>
    <t>Реконструкция КЛ 0,4 кВ ТП 20953А – вв. 64854, ТП 20953 Б – вв. 64855, в т.ч. ПИР: г.Москва, Путевой пр-д, д. 26а</t>
  </si>
  <si>
    <t>085-0004246</t>
  </si>
  <si>
    <t>Выполнение СМР, ПНР, материалы по титулу: Реконструкция 3 КЛ 0,4 кВ ТП 20956 А – вв. 72546 – вв. 72544, вв. 72544 – вв. 73766, ТП 20956 Б – вв. 72545 – вв. 73767, в т.ч. ПИР: г.Москва, пр-д Черского, д. 21а, д. 17</t>
  </si>
  <si>
    <t>I-127187</t>
  </si>
  <si>
    <t>Реконструкция 3 КЛ 0,4 кВ ТП 20956 А – вв. 72546 – вв. 72544, вв. 72544 – вв. 73766, ТП 20956 Б – вв. 72545 – вв. 73767, в т.ч. ПИР: г.Москва, пр-д Черского, д. 21а, д. 17</t>
  </si>
  <si>
    <t>085-0004247</t>
  </si>
  <si>
    <t>Выполнение СМР, ПНР, материалы по титулу: Реконструкция 4 КЛ 0,4 кВ ТП 20957 А – вв. 54712, вв. 54244, вв. 57029; ТП 20957 Б – вв. 54712, вв. 54245, вв. 57030, в т.ч. ПИР: г.Москва, Путевой пр-д, д. 12</t>
  </si>
  <si>
    <t>I-127188</t>
  </si>
  <si>
    <t>Реконструкция 4 КЛ 0,4 кВ ТП 20957 А – вв. 54712, вв. 54244, вв. 57029; ТП 20957 Б – вв. 54712, вв. 54245, вв. 57030, в т.ч. ПИР: г.Москва, Путевой пр-д, д. 12</t>
  </si>
  <si>
    <t>085-0004248</t>
  </si>
  <si>
    <t>Выполнение СМР, ПНР, материалы по титулу: Реконструкция КЛ 0,4 кВ ТП 16900А,Б-вв86826, ТП 16900А,Б-вв86748, в т.ч. ПИР: г.Москва, ул. Костромская, д. 20</t>
  </si>
  <si>
    <t>I-127190</t>
  </si>
  <si>
    <t>Реконструкция КЛ 0,4 кВ ТП 16900А,Б-вв86826, ТП 16900А,Б-вв86748, в т.ч. ПИР: г.Москва, ул. Костромская, д. 20</t>
  </si>
  <si>
    <t>085-0004249</t>
  </si>
  <si>
    <t>Выполнение СМР, ПНР, материалы по титулу: Реконструкция уч-ка ПКЛ ТЭЦ 16-РП3822, в т.ч. ПИР: г.Москва, Хорошевское ш., вл.100</t>
  </si>
  <si>
    <t>I-127192</t>
  </si>
  <si>
    <t>Реконструкция уч-ка ПКЛ ТЭЦ 16-РП3822, в т.ч. ПИР: г.Москва, Хорошевское ш., вл.100</t>
  </si>
  <si>
    <t>085-0004250</t>
  </si>
  <si>
    <t>Выполнение СМР, ПНР, материалы по титулу: Реконструкция КЛ 0,4 кВ ТП 2172 – вв.2184, в т.ч. ПИР: г.Москва, ул. 2-я Боевская, д.6</t>
  </si>
  <si>
    <t>I-127195</t>
  </si>
  <si>
    <t>Реконструкция КЛ 0,4 кВ ТП 2172 – вв.2184, в т.ч. ПИР: г.Москва, ул. 2-я Боевская, д.6</t>
  </si>
  <si>
    <t>085-0004255</t>
  </si>
  <si>
    <t>Выполнение СМР, ПНР, материалы по титулу: Реконструкция ПКЛ ТЭЦ 11 - РТП 11152α, в т.ч. ПИР: г.Москва</t>
  </si>
  <si>
    <t>I-127205</t>
  </si>
  <si>
    <t>Реконструкция ПКЛ ТЭЦ 11 - РТП 11152α, в т.ч. ПИР: г.Москва</t>
  </si>
  <si>
    <t>085-0004264</t>
  </si>
  <si>
    <t>Выполнение СМР, ПНР, материалы по титулу: Реконструкция участка КЛ 10кВ РТП15123-ПС785α,β, РТП17171-ПС785α,β, РТП15129-ПС785α,β, РТП15039-ПС785α,β, РТП15128-ПС785α,β, РТП15127-ПС785α,β, ТП19770А,Б-вв.101764, в т.ч. ПИР: г.Москва, ул. Ореховый б-р, напротив д.55</t>
  </si>
  <si>
    <t>I-127220</t>
  </si>
  <si>
    <t>Реконструкция участка КЛ 10кВ РТП15123-ПС785α,β, РТП17171-ПС785α,β, РТП15129-ПС785α,β, РТП15039-ПС785α,β, РТП15128-ПС785α,β, РТП15127-ПС785α,β, ТП19770А,Б-вв.101764, в т.ч. ПИР: г.Москва, ул. Ореховый б-р, напротив д.55</t>
  </si>
  <si>
    <t>085-0004267</t>
  </si>
  <si>
    <t>Выполнение СМР, ПНР, материалы по титулу: Реконструкция участка ПКЛ 10кВ ТЭЦ11-РТП10017, РП10014-ТП10664Б, ТЭЦ11-РП10126, ТЭЦ11Б-РП12235 по адресу: г. Москва, ул. Пруд Ключики, д. 12А</t>
  </si>
  <si>
    <t>I-127224</t>
  </si>
  <si>
    <t>Реконструкция участка ПКЛ 10кВ ТЭЦ11-РТП10017, РП10014-ТП10664Б, ТЭЦ11-РП10126, ТЭЦ11Б-РП12235 по адресу: г. Москва, ул. Пруд Ключики, д. 12А</t>
  </si>
  <si>
    <t>085-0004268</t>
  </si>
  <si>
    <t>Выполнение СМР, ПНР, материалы по титулу: Реконструкция КЛ Р15143(1) - ПС111б, РП 15143(2) - ПС111в, в т.ч. ПИР: г.Москва, Строительный пр-д,д.14, д.9</t>
  </si>
  <si>
    <t>I-127239</t>
  </si>
  <si>
    <t>Реконструкция КЛ Р15143(1) - ПС111б, РП 15143(2) - ПС111в, в т.ч. ПИР: г.Москва, Строительный пр-д,д.14, д.9</t>
  </si>
  <si>
    <t>085-0004270</t>
  </si>
  <si>
    <t>Выполнение СМР, ПНР, материалы по титулу: Реконструкция КЛ 10кВ РТП 11166 с.1-ПС 630α, в т.ч. ПИР: г.Москва, Электролитный пр-д., д.4</t>
  </si>
  <si>
    <t>I-127448</t>
  </si>
  <si>
    <t>Реконструкция КЛ 10кВ РТП 11166 с.1-ПС 630α, в т.ч. ПИР: г.Москва, Электролитный пр-д., д.4</t>
  </si>
  <si>
    <t>085-0004271</t>
  </si>
  <si>
    <t>Выполнение СМР, ПНР, материалы по титулу: Реконструкция ВЛ 6кВ ТП4707 по адресу: г. Москва, ул. Жулебинская, д.13, стр.7</t>
  </si>
  <si>
    <t>I-127246</t>
  </si>
  <si>
    <t>Реконструкция ВЛ 6кВ ТП4707 по адресу: г. Москва, ул. Жулебинская, д.13, стр.7</t>
  </si>
  <si>
    <t>085-0004279</t>
  </si>
  <si>
    <t>Выполнение СМР, ПНР, материалы по титулу: Реконструкция 2КЛ 0,4 кВ ТП10921А-вв66757 и ТП10921Б-вв66758, в т.ч. ПИР: г. Москва, ул. Солянка, дом 12, стр.1</t>
  </si>
  <si>
    <t>I-127465</t>
  </si>
  <si>
    <t>Реконструкция 2КЛ 0,4 кВ ТП10921А-вв66757 и ТП10921Б-вв66758, в т.ч. ПИР: г. Москва, ул. Солянка, дом 12, стр.1</t>
  </si>
  <si>
    <t>085-0004280</t>
  </si>
  <si>
    <t>Выполнение СМР, ПНР, материалы по титулу: Реконструкция КЛ 0,4 кВ РТП 654-вв99108, в т.ч. ПИР: г.Москва, Б.Афанасьевский пер., д.6 стр.2</t>
  </si>
  <si>
    <t>I-127466</t>
  </si>
  <si>
    <t>Реконструкция КЛ 0,4 кВ РТП 654-вв99108, в т.ч. ПИР: г.Москва, Б.Афанасьевский пер., д.6 стр.2</t>
  </si>
  <si>
    <t>085-0004281</t>
  </si>
  <si>
    <t>Выполнение СМР, ПНР, материалы, оборудование по титулу: Строительство нового ТП  взамен ТП 17417 по типовому проекту "2БКТП-6З0", в. т.ч. ПИР: г. Москва, Мамоновский переулок, д. 4 стр. 2</t>
  </si>
  <si>
    <t>I-127467</t>
  </si>
  <si>
    <t>Строительство нового ТП  взамен ТП 17417 по типовому проекту "2БКТП-6З0", в. т.ч. ПИР: г. Москва, Мамоновский переулок, д. 4 стр. 2</t>
  </si>
  <si>
    <t>085-0004734</t>
  </si>
  <si>
    <t>Выполнение СМР, ПНР, материалы, оборудование по титулу: Реконструкция ТП-22982 по пр. «БКТПу-2х1000» с заменой тр-ов 2х630кВА  на 2х1000кВА с установкой комб. сборки, РКЛ-10 кВ от РТП-20010 до ТП-23493Б с заходом в ТП-23496Б, ТП-23492Б, в т.ч. ПИР: г.Москва, Новоспасский пер., д.9</t>
  </si>
  <si>
    <t>амортизация</t>
  </si>
  <si>
    <t>I-130241</t>
  </si>
  <si>
    <t>Реконструкция ТП-22982 по пр. «БКТПу-2х1000» с заменой тр-ов 2х630кВА  на 2х1000кВА с установкой комб. сборки, РКЛ-10 кВ от РТП-20010 до ТП-23493Б с заходом в ТП-23496Б, ТП-23492Б, в т.ч. ПИР: г.Москва, Новоспасский пер., д.9</t>
  </si>
  <si>
    <t>085-0002602</t>
  </si>
  <si>
    <t>Выполнение СМР, ПНР, материалы  по титулу: Перекладка  2ПКЛ 10 кВ от ПС 606 "Шелепиха" до РТП 21164, в т.ч. ПИР: г.Москва, ул.Шеногина, д.4, Филевский бул., д.1Г</t>
  </si>
  <si>
    <t>I-119879</t>
  </si>
  <si>
    <t>Перекладка 2ПКЛ 10 кВ от ПС 606 "Шелепиха" до РТП 21164, в т.ч. ПИР: г.Москва, ул.Шеногина, д.4, Филевский бул., д.1Г</t>
  </si>
  <si>
    <t>ВКС</t>
  </si>
  <si>
    <t>СМР, ПНР, материалы, оборудование</t>
  </si>
  <si>
    <t>Выполнение СМР, ПНР, материалы, оборудование</t>
  </si>
  <si>
    <t xml:space="preserve">не утверждена </t>
  </si>
  <si>
    <t>038-0000597</t>
  </si>
  <si>
    <t>Выполнение СМР, ПНР,оборудование, материалы по титулу:Реконструкция КЛ 110 кВ "Тропарево – Теплый Стан №1, №2"</t>
  </si>
  <si>
    <t>I-117752</t>
  </si>
  <si>
    <t>Реконструкция КЛ 110 кВ "Тропарево – Теплый Стан №1, №2"</t>
  </si>
  <si>
    <t>038-0000598</t>
  </si>
  <si>
    <t>Выполнение СМР, ПНР,оборудование, материалы по титулу:Строительство "КЛ 220 кВ Бутырки - Белорусская № 1, № 2"</t>
  </si>
  <si>
    <t>I-100091</t>
  </si>
  <si>
    <t>Строительство "КЛ 220 кВ Бутырки - Белорусская № 1, № 2"</t>
  </si>
  <si>
    <t>038-0000599</t>
  </si>
  <si>
    <t>Выполнение СМР, ПНР, оборудование, материалы по титулу:Реконструкция КВЛ 110 кВ Кожухово-Чертаново с отп.</t>
  </si>
  <si>
    <t>I-117754</t>
  </si>
  <si>
    <t>Реконструкция КВЛ 110 кВ Кожухово-Чертаново с отп.</t>
  </si>
  <si>
    <t>I-156991</t>
  </si>
  <si>
    <t>038-0000601</t>
  </si>
  <si>
    <t>Выполнение ПИР, авторский надзор по титулу:Сооружение КЛ 220 кВ "Хованская -Лесная I,II цепь"</t>
  </si>
  <si>
    <t>038-0000489</t>
  </si>
  <si>
    <t>Выполнение ПИР, авторский надзор по титулу:Сооружение заходов КЛ 110кВ  "Восточная-Некрасовка с отп.", "Кучино - Некрасовка", "Некрасовка-Минеральная", "Некрасовка - Прогресс" на "Каскадная" "</t>
  </si>
  <si>
    <t>I-137919</t>
  </si>
  <si>
    <t xml:space="preserve">Сооружение заходов КЛ 110 кВ "Восточная-Некрасовка с отп.", "Кучино - Некрасовка", "Некрасовка-Минеральная", "Некрасовка - Прогресс" на "Каскадная" </t>
  </si>
  <si>
    <t>038-0000602</t>
  </si>
  <si>
    <t>Выполнение СМР, ПНР, оборудование, материалы по титулу:Реконструкция "КЛ 110 кВ Стромынка - Сокольники № 1, № 2"</t>
  </si>
  <si>
    <t>I-100096</t>
  </si>
  <si>
    <t>Реконструкция "КЛ 110 кВ Стромынка - Сокольники № 1, № 2"</t>
  </si>
  <si>
    <t>038-0000603</t>
  </si>
  <si>
    <t>I-132165</t>
  </si>
  <si>
    <t>Реконструкция КВЛ 110 кВ ТЭЦ 16-Ходынка 1,2</t>
  </si>
  <si>
    <t>ЮЭС</t>
  </si>
  <si>
    <t>082-0008032</t>
  </si>
  <si>
    <t>Выполнение ПИР, авторский надзор поРеконструкция ПС 110кВ "Лопасня"</t>
  </si>
  <si>
    <t>ЮЭС 14</t>
  </si>
  <si>
    <t>Реконструкция ПС 110кВ "Лопасня"</t>
  </si>
  <si>
    <t>082-0008075</t>
  </si>
  <si>
    <t>Выполнение  СМР, ПНР, оборудование по Реконструкция ВЛ-110кВ "Серпухов - Заповедник с отп.", ВЛ-35 кВ "Серпухов-река" 5 пусковой комплекс</t>
  </si>
  <si>
    <t>СМР, ПНР, оборудование</t>
  </si>
  <si>
    <t>Выполнение СМР, ПНР, оборудование</t>
  </si>
  <si>
    <t>I-106974</t>
  </si>
  <si>
    <t>Реконструкция ВЛ 110 кВ "Серпухов - Заповедник", "Заповедник-Пущино", "Стрелецкая-Пущино", "Кашира-Стрелецкая 1,2" с образованием вторых цепей</t>
  </si>
  <si>
    <t>082-0008076</t>
  </si>
  <si>
    <t>Выполнение  СМР, ПНР, оборудование по Реконструкция ВЛ 110 кВ "Серпухов - Заповедник", "Заповедник-Пущино", "Стрелецкая-Пущино", "Кашира-Стрелецкая 1,2" с образованием вторых цепей (3 пусковой комплекс ПС№44"Серпухов", ПС №658 "Заповедник")</t>
  </si>
  <si>
    <t>082-0008077</t>
  </si>
  <si>
    <t>Выполнение  СМР, ПНР, оборудование по ВЛ 110 кВ "Ока - Серпухов I и II"</t>
  </si>
  <si>
    <t>I-124653</t>
  </si>
  <si>
    <t>ВЛ 110 кВ "Ока - Серпухов I и II"</t>
  </si>
  <si>
    <t>082-0008078</t>
  </si>
  <si>
    <t>Выполнение  СМР, ПНР, оборудование по ВЛ ТЭЦ 17 – Лужники 1,2</t>
  </si>
  <si>
    <t>I-124650</t>
  </si>
  <si>
    <t>ВЛ ТЭЦ 17 – Лужники 1,2</t>
  </si>
  <si>
    <t>082-0008093</t>
  </si>
  <si>
    <t>Выполнение  СМР, ПНР, оборудование по ПС-320 "Н.Домодедово", г. Домодедово</t>
  </si>
  <si>
    <t>I-112811</t>
  </si>
  <si>
    <t>ПС-320 "Н.Домодедово", г. Домодедово</t>
  </si>
  <si>
    <t>082-0008081</t>
  </si>
  <si>
    <t>Выполнение  СМР, ПНР, оборудование по ПС 110 кВ № 379 "Хомутово"</t>
  </si>
  <si>
    <t>I-124660</t>
  </si>
  <si>
    <t>ПС 110 кВ № 379 "Хомутово"</t>
  </si>
  <si>
    <t>082-0008085</t>
  </si>
  <si>
    <t>I-106386</t>
  </si>
  <si>
    <t>Реконструкция ПС 110 кВ "Санаторная" № 708</t>
  </si>
  <si>
    <t>082-0008087</t>
  </si>
  <si>
    <t>Выполнение  СМР, ПНР, оборудование по ПС № 491  "Прудная" 110/10 кВ  I Этап</t>
  </si>
  <si>
    <t>I-124659</t>
  </si>
  <si>
    <t>ПС № 491  "Прудная" 110/10 кВ</t>
  </si>
  <si>
    <t>082-0008088</t>
  </si>
  <si>
    <t>Выполнение  СМР, ПНР, оборудование по ПС 35 кВ № 137 "Домодедово"</t>
  </si>
  <si>
    <t>I-116171</t>
  </si>
  <si>
    <t>ПС 35 кВ № 137 "Домодедово"</t>
  </si>
  <si>
    <t>082-0008089</t>
  </si>
  <si>
    <t xml:space="preserve">Выполнение  СМР, ПНР, оборудование по ПС 35 кВ № 358 "Ерино" </t>
  </si>
  <si>
    <t>I-116172</t>
  </si>
  <si>
    <t xml:space="preserve">ПС 35 кВ № 358 "Ерино" </t>
  </si>
  <si>
    <t>082-0008094</t>
  </si>
  <si>
    <t>Выполнение ПИР, авторский надзор по Установка ИРМ 2х25 МВАр на ПС 110 кВ Новодомодедово</t>
  </si>
  <si>
    <t>I-157028</t>
  </si>
  <si>
    <t>Установка ИРМ 2х25 МВАр на ПС 110 кВ Новодомодедово</t>
  </si>
  <si>
    <t>082-0008074</t>
  </si>
  <si>
    <t xml:space="preserve">Выполнение СМР, ПНР, оборудование по Монтаж системы видеонаблюдения на высоковольтных подстанциях  ОАО «МОЭСК»: 
(Ленинский, Ступинский, Серебряно Прудский РЭС)
</t>
  </si>
  <si>
    <t xml:space="preserve">Монтаж системы видеонаблюдения на высоковольтных подстанциях  ОАО «МОЭСК»: 
(Ленинский, Ступинский, Серебряно Прудский РЭС)
</t>
  </si>
  <si>
    <t>45.1
45.2
45.3
74.2</t>
  </si>
  <si>
    <t>4560531
7421029
7421059
4560521
4560522
4560611
4530850
4560523</t>
  </si>
  <si>
    <t>ПИР, СМР, ПНР, оборудование</t>
  </si>
  <si>
    <t>Выполнение ПИР, СМР, ПНР, оборудование</t>
  </si>
  <si>
    <t>084-0003706</t>
  </si>
  <si>
    <t>ВЭС</t>
  </si>
  <si>
    <t>Выполнение СМР, ПНР, Оборудование по Реконструкция ВЛ 110 кВ "Фосфоритная-Сирена"</t>
  </si>
  <si>
    <t>СМР, ПНР, Оборудование</t>
  </si>
  <si>
    <t>Выполнение СМР, ПНР, Оборудование</t>
  </si>
  <si>
    <t>I-116186</t>
  </si>
  <si>
    <t>Реконструкция ВЛ 110 кВ "Фосфоритная-Сирена"</t>
  </si>
  <si>
    <t>084-0003707</t>
  </si>
  <si>
    <t>Выполнение СМР, ПНР, Оборудование по Реконструкция ВЛ 110 кВ "Пески - Фабричная"</t>
  </si>
  <si>
    <t>I-116193</t>
  </si>
  <si>
    <t>Реконструкция ВЛ 110 кВ "Пески - Фабричная"</t>
  </si>
  <si>
    <t>084-0003719</t>
  </si>
  <si>
    <t>Выполнение СМР, ПНР, Оборудование по Реконструкция ВЛ 110 кВ "Бакунино-Суворово"</t>
  </si>
  <si>
    <t>I-116192</t>
  </si>
  <si>
    <t>Реконструкция ВЛ 110 кВ "Бакунино-Суворово"</t>
  </si>
  <si>
    <t>ПИР</t>
  </si>
  <si>
    <t>Выполнение ПИР</t>
  </si>
  <si>
    <t>084-0003721</t>
  </si>
  <si>
    <t>Выполнение СМР, ПНР, Оборудование по Реконструкция ПС № 52 "Двойня"</t>
  </si>
  <si>
    <t>I-116104</t>
  </si>
  <si>
    <t>Реконструкция ПС № 52 "Двойня"</t>
  </si>
  <si>
    <t>084-0002475</t>
  </si>
  <si>
    <t>Выполнение  СМР, ПНР,  оборудование, материалы ВЛ Кудиново – Минеральная</t>
  </si>
  <si>
    <t>I-124592</t>
  </si>
  <si>
    <t>ВЛ Кудиново – Минеральная</t>
  </si>
  <si>
    <t>084-0001373</t>
  </si>
  <si>
    <t>Выполнение  СМР, ПНР, оборудование ПС 110 кВ "Истомкино"</t>
  </si>
  <si>
    <t>I-111144</t>
  </si>
  <si>
    <t>ПС 110 кВ "Истомкино"</t>
  </si>
  <si>
    <t>084-0002481</t>
  </si>
  <si>
    <t>I-117060</t>
  </si>
  <si>
    <t>Реконструкция ПС 110 кВ №414 Кудиново</t>
  </si>
  <si>
    <t>084-0001375</t>
  </si>
  <si>
    <t>I-116103</t>
  </si>
  <si>
    <t>Реконструкция ПС № 130 "Электросталь"</t>
  </si>
  <si>
    <t>084-0003979</t>
  </si>
  <si>
    <t>Выполнение ПИР по Реконструкция ПС № 696 Прогресс замена тр-ров на 2х63 Мва, рек. ОРУ-110 кВ</t>
  </si>
  <si>
    <t>I-150927</t>
  </si>
  <si>
    <t>Реконструкция ПС № 696 Прогресс замена тр-ров на 2х63 Мва, рек. ОРУ-110 кВ</t>
  </si>
  <si>
    <t>084-0003712</t>
  </si>
  <si>
    <t>Выполнение СМР, ПНР, Оборудование по Установка ИРМ 2х25 МВАр на ПС 110 кВ Радовицы</t>
  </si>
  <si>
    <t>I-137518</t>
  </si>
  <si>
    <t>Установка ИРМ 2х25 МВАр на ПС 110 кВ Радовицы</t>
  </si>
  <si>
    <t>084-0003714</t>
  </si>
  <si>
    <t>Выполнение СМР, ПНР, Оборудование по Противоаварийная автоматика ограничения снижения напряжения (АОСН) ПС "Черноголовка", ПС "Хотьково", ПС "Шульгино", ПС "Булгаково", ПС "Карьер", ПС "Шиферная", ПС "Непецино", ПС "Клишино"</t>
  </si>
  <si>
    <t>I-137515</t>
  </si>
  <si>
    <t>Противоаварийная автоматика ограничения снижения напряжения (АОСН) ПС "Черноголовка", ПС "Хотьково", ПС "Шульгино", ПС "Булгаково", ПС "Карьер", ПС "Шиферная", ПС "Непецино", ПС "Клишино"</t>
  </si>
  <si>
    <t>084-0003715</t>
  </si>
  <si>
    <t>Выполнение СМР, ПНР, Оборудование по Противоаварийная автоматика ограничения перегрузки оборудования (АОПО)  и ограничения снижения напряжения (АОСН) района электрической сети в районах расположения ПС "Гребнево", ПС "Райки", ПС "Монино"</t>
  </si>
  <si>
    <t>I-137516</t>
  </si>
  <si>
    <t>Противоаварийная автоматика ограничения перегрузки оборудования (АОПО)  и ограничения снижения напряжения (АОСН) района электрической сети в районах расположения ПС "Гребнево", ПС "Райки", ПС "Монино"</t>
  </si>
  <si>
    <t>084-0003716</t>
  </si>
  <si>
    <t>Выполнение СМР, ПНР, Оборудование по Установка ИРМ 2х25 МВАр на ПС 110 кВ Орбита</t>
  </si>
  <si>
    <t>I-137517</t>
  </si>
  <si>
    <t>Установка ИРМ 2х25 МВАр на ПС 110 кВ Орбита</t>
  </si>
  <si>
    <t>084-0003717</t>
  </si>
  <si>
    <t>Выполнение СМР, ПНР, Оборудование по Установка дуговых защит на ПС ВЭС</t>
  </si>
  <si>
    <t>I-137513</t>
  </si>
  <si>
    <t>Установка дуговых защит на ПС ВЭС</t>
  </si>
  <si>
    <t>084-0003938</t>
  </si>
  <si>
    <t>Выполнение СМР, ПНР, Оборудование по Реконструкция ПС№616 "Сельниково". Замена масляных выключателей на вакуумные реклоузеры (ввод 1 и 2)</t>
  </si>
  <si>
    <t>I-156992</t>
  </si>
  <si>
    <t>Реконструкция ПС№616 "Сельниково". Замена масляных выключателей на вакуумные реклоузеры (ввод 1 и 2)</t>
  </si>
  <si>
    <t>084-0002515</t>
  </si>
  <si>
    <t>Выполнение СМР, ПНР, Оборудование по Строительство ВОЛС на участке ПС "Пески" -  ПС "Чанки" -ПС "Коломна"- ПС "Голутвин" с установкой мультиплексоров</t>
  </si>
  <si>
    <t>I-126534</t>
  </si>
  <si>
    <t>Строительство ВОЛС на участке ПС "Пески" -  ПС "Чанки" -ПС "Коломна"- ПС "Голутвин" с установкой мультиплексоров</t>
  </si>
  <si>
    <t>084-0003939</t>
  </si>
  <si>
    <t>Выполнение СМР, ПНР по Строительство здания диспетчерского управления ВЭС с АСТУ</t>
  </si>
  <si>
    <t>СМР, ПНР</t>
  </si>
  <si>
    <t>Выполнение СМР, ПНР</t>
  </si>
  <si>
    <t>I-103419</t>
  </si>
  <si>
    <t>Строительство здания диспетчерского управления ВЭС с АСТУ</t>
  </si>
  <si>
    <t>084-0003709</t>
  </si>
  <si>
    <t>Выполнение СМР, ПНР, Оборудование по Модернизация РЗА вводов 6-10 кВ на ПС ВЭС:ПС № 380 "Захарово", ПС № 340 "Дуговая", № 641 "Гранит", № 83 "Райки", ПС №251 "Водовод", ПС № 115 "Чкалово", ПС № 102 "Шиферная", ПС № 79 "Ловцы", ПС № 656 "Митяево", ПС № 768 " Гавриловская", ПС № 819 "Мишеронь", ПС № 817 "Спортивная", ПС № 818 "Ботино", ПС № 678 "Ларино", ПС № 565 "Митяево"</t>
  </si>
  <si>
    <t>I-126524</t>
  </si>
  <si>
    <t>Модернизация РЗА вводов 6-10 кВ на ПС ВЭС:ПС № 380 "Захарово", ПС № 340 "Дуговая", № 641 "Гранит", № 83 "Райки", ПС №251 "Водовод", ПС № 115 "Чкалово", ПС № 102 "Шиферная", ПС № 79 "Ловцы", ПС № 656 "Митяево", ПС № 768 " Гавриловская", ПС № 819 "Мишеронь", ПС № 817 "Спортивная", ПС № 818 "Ботино", ПС № 678 "Ларино", ПС № 565 "Митяево"</t>
  </si>
  <si>
    <t>084-0003699</t>
  </si>
  <si>
    <t>Выполнение СМР, ПНР, Оборудование по Реконструкция ВЛ-10 кВ ТП-29-ТП422, отп. КТП-14, КТП-15 д. Душоново Щелковского район</t>
  </si>
  <si>
    <t>I-127316</t>
  </si>
  <si>
    <t>Реконструкция ВЛ-10 кВ ТП-29-ТП422, отп. КТП-14, КТП-15 д. Душоново Щелковского район</t>
  </si>
  <si>
    <t>084-0003700</t>
  </si>
  <si>
    <t>Выполнение СМР, ПНР, Оборудование по Реконструкция ВЛ-10 кВ ф.3 ПС828 ТП-47-ТП-46 д. Петровское Щелковского район</t>
  </si>
  <si>
    <t>I-127317</t>
  </si>
  <si>
    <t>Реконструкция ВЛ-10 кВ ф.3 ПС828 ТП-47-ТП-46 д. Петровское Щелковского район</t>
  </si>
  <si>
    <t>084-0003701</t>
  </si>
  <si>
    <t>Выполнение СМР, ПНР, Оборудование по Реконструкция ВЛ-10 кВ ТП-116-ТП-104, отп. КТП-115,МТП-111 д. Мишнево Щелковского район</t>
  </si>
  <si>
    <t>I-127318</t>
  </si>
  <si>
    <t>Реконструкция ВЛ-10 кВ ТП-116-ТП-104, отп. КТП-115,МТП-111 д. Мишнево Щелковского район</t>
  </si>
  <si>
    <t>084-0003702</t>
  </si>
  <si>
    <t>Выполнение СМР, ПНР, Оборудование по Реконструкция ВЛ-10 кВ ф.43 ПС 650-ТП-81-ТП-96 д. Ерёмино ЩРЭС</t>
  </si>
  <si>
    <t>I-127319</t>
  </si>
  <si>
    <t>Реконструкция ВЛ-10 кВ ф.43 ПС 650-ТП-81-ТП-96 д. Ерёмино ЩРЭС</t>
  </si>
  <si>
    <t>084-0003703</t>
  </si>
  <si>
    <t>Выполнение СМР, ПНР, Оборудование по Реконструкция ВЛ-10 кВ ф.45 ПС650-РП-40,отп. ТП-36 д. Мосальское Щелковского район</t>
  </si>
  <si>
    <t>I-127320</t>
  </si>
  <si>
    <t>Реконструкция ВЛ-10 кВ ф.45 ПС650-РП-40,отп. ТП-36 д. Мосальское Щелковского район</t>
  </si>
  <si>
    <t>084-0003704</t>
  </si>
  <si>
    <t>Выполнение СМР, ПНР, Оборудование по Реконструкция ВЛ-6 кВ ТП-255-ТП-158-ТП-157 д. Никифорово Щелковского район</t>
  </si>
  <si>
    <t>I-127321</t>
  </si>
  <si>
    <t>Реконструкция ВЛ-6 кВ ТП-255-ТП-158-ТП-157 д. Никифорово Щелковского район</t>
  </si>
  <si>
    <t>084-0003705</t>
  </si>
  <si>
    <t>Выполнение СМР, ПНР, Оборудование по Реконструкция ВЛ-6 кВ ф.7 ПС 742-ТП-154-КТП-141,отп. ТП-155,169 Моносеево-Кишкино Щелковского район</t>
  </si>
  <si>
    <t>I-127323</t>
  </si>
  <si>
    <t>Реконструкция ВЛ-6 кВ ф.7 ПС 742-ТП-154-КТП-141,отп. ТП-155,169 Моносеево-Кишкино Щелковского район</t>
  </si>
  <si>
    <t>084-0003710</t>
  </si>
  <si>
    <t xml:space="preserve">Выполнение СМР, ПНР, Оборудование по Реконструкция ЗТП-148, МО, Коломенский р-н, с. Малое Карасево </t>
  </si>
  <si>
    <t>I-127229</t>
  </si>
  <si>
    <t xml:space="preserve">Реконструкция ЗТП-148, МО, Коломенский р-н, с. Малое Карасево </t>
  </si>
  <si>
    <t>084-0003711</t>
  </si>
  <si>
    <t>Выполнение СМР, ПНР, Оборудование по Реконструкция ВЛ-0,4кВ от РП-10,  установка доп. КТП, МО, Коломенский р-н, д. Нижнее Хорошово</t>
  </si>
  <si>
    <t>I-127369</t>
  </si>
  <si>
    <t>Реконструкция ВЛ-0,4кВ от РП-10,  установка доп. КТП, МО, Коломенский р-н, д. Нижнее Хорошово</t>
  </si>
  <si>
    <t>084-0003713</t>
  </si>
  <si>
    <t>Выполнение СМР, ПНР, Оборудование по Коломенский РЭС с. Парфентьево, Коломенского района, реконструкция ВЛ-0,4кВ от КТП-28, установка дополнительной КТП</t>
  </si>
  <si>
    <t>I-137512</t>
  </si>
  <si>
    <t>Коломенский РЭС с. Парфентьево, Коломенского района, реконструкция ВЛ-0,4кВ от КТП-28, установка дополнительной КТП</t>
  </si>
  <si>
    <t>084-0003724</t>
  </si>
  <si>
    <t>Выполнение СМР, ПНР, Оборудование по Реконструкция ВЛ 6 кВ КРУН-7 -ТП-127, МО, Ногинский р-н</t>
  </si>
  <si>
    <t>I-124486</t>
  </si>
  <si>
    <t>Реконструкция ВЛ 6 кВ КРУН-7 -ТП-127, МО, Ногинский р-н</t>
  </si>
  <si>
    <t>ПИР, СМР, ПНР, Оборудование</t>
  </si>
  <si>
    <t>Выполнение ПИР, СМР, ПНР, Оборудование</t>
  </si>
  <si>
    <t>084-0003692</t>
  </si>
  <si>
    <t>Выполнение ПИР, СМР, ПНР, Оборудование по Реконструкция ВЛ-6 кВ ТП-144-РП-150 с отп. Починки-Соколово Ногинского района</t>
  </si>
  <si>
    <t>I-127265</t>
  </si>
  <si>
    <t>Реконструкция ВЛ-6 кВ ТП-144-РП-150 с отп. Починки-Соколово Ногинского района</t>
  </si>
  <si>
    <t>084-0003693</t>
  </si>
  <si>
    <t>Выполнение ПИР, СМР, ПНР, Оборудование по Реконструкция ВЛ-6 кВ Блок-1-ТП-335 с отп. д. Стромынь Ногинского Района</t>
  </si>
  <si>
    <t>I-127266</t>
  </si>
  <si>
    <t>Реконструкция ВЛ-6 кВ Блок-1-ТП-335 с отп. д. Стромынь Ногинского Района</t>
  </si>
  <si>
    <t>084-0003694</t>
  </si>
  <si>
    <t>Выполнение ПИР, СМР, ПНР, Оборудование по Реконструкция ВЛ-6 кВ фид. 20/414 с отп. д. Кудиново Ногинского Района</t>
  </si>
  <si>
    <t>I-127267</t>
  </si>
  <si>
    <t>Реконструкция ВЛ-6 кВ фид. 20/414 с отп. д. Кудиново Ногинского Района</t>
  </si>
  <si>
    <t>084-0003695</t>
  </si>
  <si>
    <t>Выполнение ПИР, СМР, ПНР, Оборудование по Реконструкция ВЛ-6 кВ от РП №2 до ЗТП №120 (фидер №211) г. Озеры Озерского района</t>
  </si>
  <si>
    <t>I-127268</t>
  </si>
  <si>
    <t>Реконструкция ВЛ-6 кВ от РП №2 до ЗТП №120 (фидер №211) г. Озеры Озерского района</t>
  </si>
  <si>
    <t>084-0003696</t>
  </si>
  <si>
    <t>Выполнение ПИР, СМР, ПНР, Оборудование по Реконструкция ВЛ-6 кВ от Подстанции 110 кВ "Клишино" №571 до ЗТП №132 с отпайками и ответвлениями (фидер №21) д. Клишино Озерского района</t>
  </si>
  <si>
    <t>I-127269</t>
  </si>
  <si>
    <t>Реконструкция ВЛ-6 кВ от Подстанции 110 кВ "Клишино" №571 до ЗТП №132 с отпайками и ответвлениями (фидер №21) д. Клишино Озерского района</t>
  </si>
  <si>
    <t>084-0003936</t>
  </si>
  <si>
    <t>Выполнение ПИР, СМР, ПНР, Оборудование по Реконструкция КТП-111 (замена тр-ра 400 кВа на ТМГ 630 кВа), в т.ч. ПИР, Зарайский р-н, д. Истоминка</t>
  </si>
  <si>
    <t>I-150942</t>
  </si>
  <si>
    <t>Реконструкция КТП-111 (замена тр-ра 400 кВа на ТМГ 630 кВа), в т.ч. ПИР, Зарайский р-н, д. Истоминка</t>
  </si>
  <si>
    <t>084-0003937</t>
  </si>
  <si>
    <t>Выполнение ПИР, СМР, ПНР, Оборудование по Реконструкция КТП-154 (замена тр-ра 400 кВа на ТМГ 630 кВа), в т.ч. ПИР, Зарайский р-н, д. Горное</t>
  </si>
  <si>
    <t>I-150943</t>
  </si>
  <si>
    <t>Реконструкция КТП-154 (замена тр-ра 400 кВа на ТМГ 630 кВа), в т.ч. ПИР, Зарайский р-н, д. Горное</t>
  </si>
  <si>
    <t>083-0006647</t>
  </si>
  <si>
    <t>Выполнение СМР, ПНР (строительство заходов ВЛ 110 кВ «Грибово-Сычи» с образованием новых ВЛ 110 кВ «Грибово-Панфиловская» и «Панфиловская-Сычи») по титулу: ПС "Панфиловская" 110\35\10</t>
  </si>
  <si>
    <t>I-101467</t>
  </si>
  <si>
    <t>ПС "Панфиловская" 110\35\10</t>
  </si>
  <si>
    <t>083-0006648</t>
  </si>
  <si>
    <t>Выполнение  СМР,ПНР,оборудование и материалы по реконструкции ВЛ-110 кВ "Грибово-Волоколамск" 1,2" (3 этап) по титулу: Реконструкция ВЛ-110 кВ с перезаходом в новое РУ-110 кВ ПС-750 кВ "Грибово" (1-й пусковой комплекс)</t>
  </si>
  <si>
    <t>I-111277</t>
  </si>
  <si>
    <t>Реконструкция ВЛ-110 кВ с перезаходом в новое РУ-110 кВ ПС-750 кВ "Грибово" (1-й пусковой комплекс)</t>
  </si>
  <si>
    <t>083-0006649</t>
  </si>
  <si>
    <t>ССР</t>
  </si>
  <si>
    <t>I-118314</t>
  </si>
  <si>
    <t>ПС 35 кВ № 293 "Каменская"</t>
  </si>
  <si>
    <t>Приказ № 985 от 27.06.2013</t>
  </si>
  <si>
    <t>083-0006652</t>
  </si>
  <si>
    <t>Выполнение СМР, ПНР (2 этап- реконструкция ВЛ 110 кВ Кедрово-Нарофоминск I, II)  по титулу: «Реконструкция ПС 308 Наро-Фоминск (замена 2х трансформаторов)»</t>
  </si>
  <si>
    <t>I-105844</t>
  </si>
  <si>
    <t>Реконструкция ПС 308 Наро-Фоминск (замена 2х трансформаторов)</t>
  </si>
  <si>
    <t>083-0005342</t>
  </si>
  <si>
    <t>Выполнение СМР, ПНР по титулу: ВЛ 110 кВ "Луч-Пернатово-Ядрошино"-2 этап</t>
  </si>
  <si>
    <t>I-102604</t>
  </si>
  <si>
    <t>ВЛ 110 кВ "Луч-Пернатово-Ядрошино"</t>
  </si>
  <si>
    <t>083-0006655</t>
  </si>
  <si>
    <t>Выполнение СМР, ПНР, оборудование и материалы по титулу:  Реконструкция ПС "Первомайская", замена ячеек КРУН 10 кВ, в т.ч. ПИР, МО, Наро-Фоминский р-н</t>
  </si>
  <si>
    <t>I-133440</t>
  </si>
  <si>
    <t>Реконструкция ПС "Первомайская", замена ячеек КРУН 10 кВ, в т.ч. ПИР, МО, Наро-Фоминский р-н</t>
  </si>
  <si>
    <t>Не утверждена</t>
  </si>
  <si>
    <t>083-0006666</t>
  </si>
  <si>
    <t xml:space="preserve">Выполнение СМР, ПНР , оборудование и материалы (2 этап 2 ПК) по титулу: Реконструкция  ПС № 316 110/35 кВ  "Дарьино" </t>
  </si>
  <si>
    <t>I-105778</t>
  </si>
  <si>
    <t xml:space="preserve">Реконструкция  ПС № 316 110/35 кВ  "Дарьино" </t>
  </si>
  <si>
    <t>083-0006667</t>
  </si>
  <si>
    <t>Выполнение СМР, ПНР, оборудование и материалы по титулу:  Реконструкция ПС 110/35/10/6 кВ "Голицыно"</t>
  </si>
  <si>
    <t xml:space="preserve"> СМР, ПНР, оборудование, материалы</t>
  </si>
  <si>
    <t>Выполнение  СМР, ПНР, оборудование, материалы</t>
  </si>
  <si>
    <t>I-138596</t>
  </si>
  <si>
    <t>Реконструкция ПС 110/35/10/6 кВ "Голицыно"</t>
  </si>
  <si>
    <t>Приказ № 932 от 19.11.2012</t>
  </si>
  <si>
    <t>083-0006669</t>
  </si>
  <si>
    <t>Выполнение СМР, ПНР, оборудование и материалы по титулу: Реконструкция ВЛ 110 кВ "Нахабино-Слобода, Слобода-Дедово" (3 этап)</t>
  </si>
  <si>
    <t>I-118313</t>
  </si>
  <si>
    <t>Реконструкция ВЛ 110 кВ "Нахабино-Слобода, Слобода-Дедово" (3 этап)</t>
  </si>
  <si>
    <t>083-0006670</t>
  </si>
  <si>
    <t xml:space="preserve">Выполнение  ПИР, авторский надзор (дополнительный объем) по титулу: Реконструкция ПС №11 "Соловьево"
</t>
  </si>
  <si>
    <t>I-103213</t>
  </si>
  <si>
    <t xml:space="preserve">Реконструкция ПС №11 "Соловьево"
</t>
  </si>
  <si>
    <t>083-0006671</t>
  </si>
  <si>
    <t xml:space="preserve">Выполнение СМР, ПНР, оборудование и материалы по титулу: Реконструкция ПС 110/35 кВ № 189 "Успенская"
</t>
  </si>
  <si>
    <t>I-118317</t>
  </si>
  <si>
    <t xml:space="preserve">Реконструкция ПС 110/35 кВ № 189 "Успенская"
</t>
  </si>
  <si>
    <t>083-0006656</t>
  </si>
  <si>
    <t>Выполнение СМР, ПНР, оборудование и материалы по титулу:  Рек-ция АТК ЗЭС ОАО МОЭСК (1я очередь)</t>
  </si>
  <si>
    <t>I-101206</t>
  </si>
  <si>
    <t>Рек-ция АТК ЗЭС ОАО МОЭСК (1я очередь)</t>
  </si>
  <si>
    <t>083-0006769</t>
  </si>
  <si>
    <t>Выполнение  СМР, ПНР, оборудование, материалы по титулу:   Модернизация  комплексов телемеханики на ПС Шелковка, Макарово</t>
  </si>
  <si>
    <t>I-133401</t>
  </si>
  <si>
    <t>Модернизация  комплексов телемеханики на ПС Шелковка, Макарово</t>
  </si>
  <si>
    <t>083-0005076</t>
  </si>
  <si>
    <t>Выполнение СМР, ПНР,  оборудование и материалы по титулу:  Замена поврежденного реактора 6 кВ Т-1 ПС 110/35/6 кВ № 584 «Звенигород», МО, Одинцовский р-н, г. Звенигород</t>
  </si>
  <si>
    <t>I-133395</t>
  </si>
  <si>
    <t>Замена поврежденного реактора 6 кВ Т-1 ПС 110/35/6 кВ № 584 «Звенигород», МО, Одинцовский р-н, г. Звенигород</t>
  </si>
  <si>
    <t>083-0004969</t>
  </si>
  <si>
    <t>Выполнение СМР, ПНР, оборудование и материалы по титулу: Строительство РП-10 кВ «РОНД», 2ПКЛ-10 кВ, установка яч. в РУ-110 кВ  ПС №64 "Барвиха", в т.ч. ПИР, МО, Одинцовский р-н, Немчиновская п/а, в районе с. Ромашково</t>
  </si>
  <si>
    <t>Авансы от ТП</t>
  </si>
  <si>
    <t>I-139270</t>
  </si>
  <si>
    <t>Строительство РП-10 кВ «РОНД», 2ПКЛ-10 кВ, установка яч. в РУ-110 кВ  ПС №64 "Барвиха", в т.ч. ПИР, МО, Одинцовский р-н, Немчиновская п/а, в районе с. Ромашково</t>
  </si>
  <si>
    <t>083-0006657</t>
  </si>
  <si>
    <t>Выполнение СМР, ПНР, оборудование и материалы по титулу:  «Строительство РП-10 кВ, 6 КЛ-10 кВ, установка линейных ячеек, в т.ч. ПИР. МО, Истринский район, гор/пос. Истра, г. Истра, в восточной части»</t>
  </si>
  <si>
    <t>I-157771</t>
  </si>
  <si>
    <t>«Строительство РП-10 кВ, 6 КЛ-10 кВ, установка линейных ячеек, в т.ч. ПИР. МО, Истринский район, гор/пос. Истра, г. Истра, в восточной части»</t>
  </si>
  <si>
    <t>083-0006658</t>
  </si>
  <si>
    <t>Выполнение СМР, ПНР, оборудование и материалы по титулу:  Строительство ТП-2х1600 кВА, реконструкция ф. 5008 перевод на 10 кВ, РТП-5008, ТП-6724, ТП-6718, ТП-6758, ТП-6759, ТП-6953, ТП-6910, ТП-6760, ТП-6761, ТП-6961, ТП-6706, ТП-6101, в т.ч. ПИР. МО, Одинцовский р-н, д. Барвиха -2-й этап</t>
  </si>
  <si>
    <t>I-107008</t>
  </si>
  <si>
    <t>Строительство ТП-2х1600 кВА, реконструкция ф. 5008 перевод на 10 кВ, РТП-5008, ТП-6724, ТП-6718, ТП-6758, ТП-6759, ТП-6953, ТП-6910, ТП-6760, ТП-6761, ТП-6961, ТП-6706, ТП-6101, в т.ч. ПИР. МО, Одинцовский р-н, д. Барвиха</t>
  </si>
  <si>
    <t>083-0006659</t>
  </si>
  <si>
    <t>Выполнение СМР, ПНР, оборудование и материалы по титулу:  Строительство РП-10 кВ, 2 КЛ-10 кВ от нов. РП-10 кВ, установка ячеек,  ПС № 355 "Можайск" в т.ч. ПИР, МО, Можайский район, вблизи д.Ямская</t>
  </si>
  <si>
    <t>I-147716</t>
  </si>
  <si>
    <t>Строительство РП-10 кВ, 2 КЛ-10 кВ от нов. РП-10 кВ, установка ячеек,  ПС № 355 "Можайск" в т.ч. ПИР, МО, Можайский район, вблизи д.Ямская</t>
  </si>
  <si>
    <t>083-0006662</t>
  </si>
  <si>
    <t>Выполнение СМР, ПНР, оборудование и материалы по титулу: Строительство РТП-2500/10/6 кВ, РП-10 кВ, 3 КРУН, ВЛЗ-10 кВ от ВЛЗ-10 ф.1 ПС-802 "Духанино" до РП-10 кВ, ВЛЗ-10 кВ от РП-10 кВ до ВЛЗ-10 кВ ф."Бабкино", ВЛЗ-10 кВ от ТП ДСК "Науки",в т.ч.ПИР,МО,Истринский р-н, д.Новораково</t>
  </si>
  <si>
    <t>I-103219</t>
  </si>
  <si>
    <t>Строительство РТП-2500/10/6 кВ, РП-10 кВ, 3 КРУН, ВЛЗ-10 кВ от ВЛЗ-10 ф.1 ПС-802 "Духанино" до РП-10 кВ, ВЛЗ-10 кВ от РП-10 кВ до ВЛЗ-10 кВ ф."Бабкино", ВЛЗ-10 кВ от ТП ДСК "Науки",в т.ч.ПИР,МО,Истринский р-н, д.Новораково</t>
  </si>
  <si>
    <t>Да</t>
  </si>
  <si>
    <t>083-0006663</t>
  </si>
  <si>
    <t>Выполнение СМР, ПНР, оборудование и материалы по титулу: Строительство РП-10 кВ, КЛ-10 кВ от РУ-10 кВ ПС-171 "Сычи" и ПС-302 "Анино", в т.ч. ПИР. МО, Волоколамский р-н, с.Язвище в т.ч. ПИР, МО, Волоколамский р-н, с.Язвище</t>
  </si>
  <si>
    <t>I-156193</t>
  </si>
  <si>
    <t>Строительство РП-10 кВ, КЛ-10 кВ от РУ-10 кВ ПС-171 "Сычи" и ПС-302 "Анино", в т.ч. ПИР. МО, Волоколамский р-н, с.Язвище в т.ч. ПИР, МО, Волоколамский р-н, с.Язвище</t>
  </si>
  <si>
    <t>083-0006664</t>
  </si>
  <si>
    <t>Выполнение ПИР,авторский надзор, СМР, ПНР, оборудование и материалы по титулу: по титулу: Строительство 2-х цепной ВЛ-10 кВ (в габ. на 35 кВ), КЛ-10 кВ, РП-22, РП-46 ПС-556 "Кукарино", установка блоков адаптации ВВ-10 кВ для яч. КСО-272 РП-46, для яч. типа К-104 в ЗРУ-10 кВ ПС-556, в т.ч. ПИР, МО, Можайский р-н, 700 м на с-з от д.Красновидово</t>
  </si>
  <si>
    <t>ПИР, авторский надзор, СМР, ПНР, оборудование, материалы</t>
  </si>
  <si>
    <t>Выполнение ПИР, авторский надзор, СМР, ПНР, оборудование, материалы</t>
  </si>
  <si>
    <t>I-114302</t>
  </si>
  <si>
    <t>Строительство 2-х цепной ВЛ-10 кВ (в габ. на 35 кВ), КЛ-10 кВ, РП-22, РП-46 ПС-556 "Кукарино", установка блоков адаптации ВВ-10 кВ для яч. КСО-272 РП-46, для яч. типа К-104 в ЗРУ-10 кВ ПС-556, в т.ч. ПИР, МО, Можайский р-н, 700 м на с-з от д.Красновидово</t>
  </si>
  <si>
    <t>083-0006665</t>
  </si>
  <si>
    <t>Выполнение СМР, ПНР, оборудование и материалы по титулу: Строительство РП-10 кВ, 2КЛ-10 кВ от РУ-10 кВ ПС-683 "Ядрошино" и 2КЛ-10 кВ от РУ-10 кВ ПС-551 "Пернатово", в т.ч. ПИР, МО, Истринский р-н, д.Дубровское</t>
  </si>
  <si>
    <t>I-160782</t>
  </si>
  <si>
    <t>Строительство РП-10 кВ, 2КЛ-10 кВ от РУ-10 кВ ПС-683 "Ядрошино" и 2КЛ-10 кВ от РУ-10 кВ ПС-551 "Пернатово", в т.ч. ПИР, МО, Истринский р-н, д.Дубровское</t>
  </si>
  <si>
    <t>СИП</t>
  </si>
  <si>
    <t>общий</t>
  </si>
  <si>
    <t>Общий</t>
  </si>
  <si>
    <t>083-0005872</t>
  </si>
  <si>
    <t>Выполнение  ПИР, авторский надзор, СМР,ПНР, оборудование и материалы (замена на СИП с расширением просек) по титулу: Реконструкция ВЛ-6 кВ ф-73 ПС 836 с заменой неизолированного провода на СИП с расширением просек, в т.ч. ПИР, МО, Истринский р-н</t>
  </si>
  <si>
    <t>I-151132</t>
  </si>
  <si>
    <t>Реконструкция ВЛ-6 кВ ф-73 ПС 836 с заменой неизолированного провода на СИП с расширением просек, в т.ч. ПИР, МО, Истринский р-н</t>
  </si>
  <si>
    <t>083-0005880</t>
  </si>
  <si>
    <t>справочно к лоту  835880</t>
  </si>
  <si>
    <t>083-0005883</t>
  </si>
  <si>
    <t xml:space="preserve">Выполнение  ПИР, авторский надзор, СМР,ПНР, оборудование и материалы (замена на СИП с расширением просек) по титулу: Реконструкция ВЛ-10кВ Ф. Сафонтьево РП-29 с заменой неизолированного провода на СИП с расширением просек, в т.ч. ПИР, МО, Истринский р-н </t>
  </si>
  <si>
    <t>I-151141</t>
  </si>
  <si>
    <t xml:space="preserve">Реконструкция ВЛ-10кВ Ф. Сафонтьево РП-29 с заменой неизолированного провода на СИП с расширением просек, в т.ч. ПИР, МО, Истринский р-н </t>
  </si>
  <si>
    <t>083-0005884</t>
  </si>
  <si>
    <t>Выполнение  ПИР, авторский надзор, СМР,ПНР, оборудование и материалы (замена на СИП с расширением просек) по титулу: Реконструкция ВЛ-10кВ Ф.3 РП-34 с заменой неизолированного провода на СИП с расширением просек, в т.ч. ПИР, МО, Истринский р-н</t>
  </si>
  <si>
    <t>I-151129</t>
  </si>
  <si>
    <t>Реконструкция ВЛ-10кВ Ф.3 РП-34 с заменой неизолированного провода на СИП с расширением просек, в т.ч. ПИР, МО, Истринский р-н</t>
  </si>
  <si>
    <t>Выполнение  ПИР, авторский надзор, СМР,ПНР, оборудование и материалы (замена на СИП с расширением просек) по объектам ЗЭС Истринского р-на (2 объекта)</t>
  </si>
  <si>
    <t>083-0005887</t>
  </si>
  <si>
    <t>Выполнение  ПИР, авторский надзор, СМР,ПНР, оборудование и материалы (замена на СИП с расширением просек) по титулу: Реконструкция ВЛ-10кВ Ф. 3 РП-39 с заменой неизолированного провода на СИП с расширением просек, в т.ч. ПИР, МО, Истринский р-н</t>
  </si>
  <si>
    <t>I-151130</t>
  </si>
  <si>
    <t>Реконструкция ВЛ-10кВ Ф. 3 РП-39 с заменой неизолированного провода на СИП с расширением просек, в т.ч. ПИР, МО, Истринский р-н</t>
  </si>
  <si>
    <t>083-0005966</t>
  </si>
  <si>
    <t>справочно к лоту  835966</t>
  </si>
  <si>
    <t>083-0005969</t>
  </si>
  <si>
    <t>Выполнение  ПИР, авторский надзор, СМР,ПНР, оборудование и материалы (замена на СИП с расширением просек) по титулу: Реконструкция ВЛ-10 кВ ф.7 ПС 619 с заменой неизолированного провода на СИП с расширением просек, в т.ч. ПИР, МО, Лотошинский р-н</t>
  </si>
  <si>
    <t>I-151206</t>
  </si>
  <si>
    <t>Реконструкция ВЛ-10 кВ ф.7 ПС 619 с заменой неизолированного провода на СИП с расширением просек, в т.ч. ПИР, МО, Лотошинский р-н</t>
  </si>
  <si>
    <t>083-0005970</t>
  </si>
  <si>
    <t>Выполнение  ПИР, авторский надзор, СМР,ПНР, оборудование и материалы (замена на СИП с расширением просек) по титулу: Реконструкция ВЛ-10 кВ ф.8 ПС 619 с заменой неизолированного провода на СИП с расширением просек, в т.ч. ПИР, МО, Лотошинский р-н</t>
  </si>
  <si>
    <t>I-151209</t>
  </si>
  <si>
    <t>Реконструкция ВЛ-10 кВ ф.8 ПС 619 с заменой неизолированного провода на СИП с расширением просек, в т.ч. ПИР, МО, Лотошинский р-н</t>
  </si>
  <si>
    <t>083-0005977</t>
  </si>
  <si>
    <t>Выполнение  ПИР, авторский надзор, СМР,ПНР, оборудование и материалы (замена на СИП с расширением просек) по титулу: Реконструкция ВЛ-10 кВ ф.1 ЦРП 11 с заменой неизолированного провода на СИП с расширением просек, в т.ч. ПИР, МО, Лотошинский р-н</t>
  </si>
  <si>
    <t>I-151174</t>
  </si>
  <si>
    <t>Реконструкция ВЛ-10 кВ ф.1 ЦРП 11 с заменой неизолированного провода на СИП с расширением просек, в т.ч. ПИР, МО, Лотошинский р-н</t>
  </si>
  <si>
    <t>083-0005952</t>
  </si>
  <si>
    <t>083-0005953</t>
  </si>
  <si>
    <t>справочно к лоту  835952</t>
  </si>
  <si>
    <t>Выполнение  ПИР, авторский надзор, СМР,ПНР, оборудование и материалы (замена на СИП с расширением просек) по титулу: Реконструкция ВЛ-10 кВ ПС-556 фид.9 с заменой неизолированного провода на СИП с расширением просек, в т.ч. ПИР, МО, Можайский р-н</t>
  </si>
  <si>
    <t>I-151211</t>
  </si>
  <si>
    <t>Реконструкция ВЛ-10 кВ ПС-556 фид.9 с заменой неизолированного провода на СИП с расширением просек, в т.ч. ПИР, МО, Можайский р-н</t>
  </si>
  <si>
    <t>083-0005956</t>
  </si>
  <si>
    <t>Выполнение  ПИР, авторский надзор, СМР,ПНР, оборудование и материалы (замена на СИП с расширением просек) по титулу: Реконструкция ВЛ-10 кВ ПС-724 фид.10 с заменой неизолированного провода на СИП с расширением просек, в т.ч. ПИР, МО, Можайский р-н</t>
  </si>
  <si>
    <t>I-151175</t>
  </si>
  <si>
    <t>Реконструкция ВЛ-10 кВ ПС-724 фид.10 с заменой неизолированного провода на СИП с расширением просек, в т.ч. ПИР, МО, Можайский р-н</t>
  </si>
  <si>
    <t>083-0005958</t>
  </si>
  <si>
    <t>Выполнение  ПИР, авторский надзор, СМР,ПНР, оборудование и материалы (замена на СИП с расширением просек) по титулу: Реконструкция ВЛ-10 кВ РП-21 ф.3 с заменой неизолированного провода на СИП с расширением просек, в т.ч. ПИР, МО, Можайский р-н</t>
  </si>
  <si>
    <t>I-151198</t>
  </si>
  <si>
    <t>Реконструкция ВЛ-10 кВ РП-21 ф.3 с заменой неизолированного провода на СИП с расширением просек, в т.ч. ПИР, МО, Можайский р-н</t>
  </si>
  <si>
    <t>Выполнение  ПИР, авторский надзор, СМР,ПНР, оборудование и материалы (замена на СИП с расширением просек) по объектам ЗЭС Можайского р-на (3 объекта)</t>
  </si>
  <si>
    <t>083-0005962</t>
  </si>
  <si>
    <t>Выполнение  ПИР, авторский надзор, СМР,ПНР, оборудование и материалы (замена на СИП с расширением просек) по титулу: Реконструкция ВЛ-10 кВ РП-34 ф.1 с заменой неизолированного провода на СИП с расширением просек, в т.ч. ПИР, МО, Можайский р-н</t>
  </si>
  <si>
    <t>I-151173</t>
  </si>
  <si>
    <t>Реконструкция ВЛ-10 кВ РП-34 ф.1 с заменой неизолированного провода на СИП с расширением просек, в т.ч. ПИР, МО, Можайский р-н</t>
  </si>
  <si>
    <t>Выполнение  ПИР, авторский надзор, СМР,ПНР, оборудование и материалы (замена на СИП с расширением просек) по объектам ЗЭС Наро-Фоминского р-на (4 объекта)</t>
  </si>
  <si>
    <t>083-0005894</t>
  </si>
  <si>
    <t>справочно к лоту  835894</t>
  </si>
  <si>
    <t>083-0005896</t>
  </si>
  <si>
    <t>Выполнение  ПИР, авторский надзор, СМР,ПНР, оборудование и материалы (замена на СИП с расширением просек) по титулу: Реконструкция ВЛ-6 кВ ф.11 с ПС-124 в сторону ЛР-205 с заменой неизолированного провода на СИП с расширением просек, в т.ч. ПИР, МО, Наро-Фоминский р-н</t>
  </si>
  <si>
    <t>I-151176</t>
  </si>
  <si>
    <t>Реконструкция ВЛ-6 кВ ф.11 с ПС-124 в сторону ЛР-205 с заменой неизолированного провода на СИП с расширением просек, в т.ч. ПИР, МО, Наро-Фоминский р-н</t>
  </si>
  <si>
    <t>083-0005897</t>
  </si>
  <si>
    <t>Выполнение  ПИР, авторский надзор, СМР,ПНР, оборудование и материалы (замена на СИП с расширением просек) по титулу: Реконструкция ВЛ-6 кВ ф.3 с ПС-295 с заменой неизолированного провода на СИП с расширением просек, в т.ч. ПИР, МО, Наро-Фоминский р-н</t>
  </si>
  <si>
    <t>I-151191</t>
  </si>
  <si>
    <t>Реконструкция ВЛ-6 кВ ф.3 с ПС-295 с заменой неизолированного провода на СИП с расширением просек, в т.ч. ПИР, МО, Наро-Фоминский р-н</t>
  </si>
  <si>
    <t>083-0005904</t>
  </si>
  <si>
    <t>Выполнение  ПИР, авторский надзор, СМР,ПНР, оборудование и материалы (замена на СИП с расширением просек) по титулу: Реконструкция ВЛ-10 кВ ф.11 с ПС-673 с заменой неизолированного провода на СИП с расширением просек, в т.ч. ПИР, МО, Наро-Фоминский р-н</t>
  </si>
  <si>
    <t>I-151177</t>
  </si>
  <si>
    <t>Реконструкция ВЛ-10 кВ ф.11 с ПС-673 с заменой неизолированного провода на СИП с расширением просек, в т.ч. ПИР, МО, Наро-Фоминский р-н</t>
  </si>
  <si>
    <t>Выполнение  ПИР, авторский надзор, СМР,ПНР, оборудование и материалы (замена на СИП с расширением просек) по объектам ЗЭС Наро-Фоминского р-на (2 объекта)</t>
  </si>
  <si>
    <t>083-0005910</t>
  </si>
  <si>
    <t>083-0005911</t>
  </si>
  <si>
    <t>справочно к лоту  835911</t>
  </si>
  <si>
    <t xml:space="preserve">Выполнение  ПИР, авторский надзор, СМР,ПНР, оборудование и материалы (замена на СИП с расширением просек) по титулу: Реконструкция ВЛ-10 кВ ф.10-1 с ПС-107  с заменой неизолированного провода на СИП с расширением просек, в т.ч. ПИР, МО, Наро-Фоминский р-н </t>
  </si>
  <si>
    <t>I-151122</t>
  </si>
  <si>
    <t xml:space="preserve">Реконструкция ВЛ-10 кВ ф.10-1 с ПС-107  с заменой неизолированного провода на СИП с расширением просек, в т.ч. ПИР, МО, Наро-Фоминский р-н </t>
  </si>
  <si>
    <t>083-0005913</t>
  </si>
  <si>
    <t xml:space="preserve">Выполнение  ПИР, авторский надзор, СМР,ПНР, оборудование и материалы (замена на СИП с расширением просек) по титулу: Реконструкция ВЛ-10 кВ ф.Смена с ТП-200 отп. на ТП-141 с заменой неизолированного провода на СИП с расширением просек, в т.ч. ПИР, МО, Наро-Фоминский р-н   </t>
  </si>
  <si>
    <t>I-151171</t>
  </si>
  <si>
    <t xml:space="preserve">Реконструкция ВЛ-10 кВ ф.Смена с ТП-200 отп. на ТП-141 с заменой неизолированного провода на СИП с расширением просек, в т.ч. ПИР, МО, Наро-Фоминский р-н   </t>
  </si>
  <si>
    <t>083-0005914</t>
  </si>
  <si>
    <t xml:space="preserve">Выполнение  ПИР, авторский надзор, СМР,ПНР, оборудование и материалы (замена на СИП с расширением просек) по титулу: Реконструкция ВЛ-10 кВ ф.20 с ПС-265 до КРУН-18 с заменой неизолированного провода на СИП с расширением просек, в т.ч. ПИР, МО, Наро-Фоминский р-н  </t>
  </si>
  <si>
    <t>I-151152</t>
  </si>
  <si>
    <t xml:space="preserve">Реконструкция ВЛ-10 кВ ф.20 с ПС-265 до КРУН-18 с заменой неизолированного провода на СИП с расширением просек, в т.ч. ПИР, МО, Наро-Фоминский р-н  </t>
  </si>
  <si>
    <t>083-0005915</t>
  </si>
  <si>
    <t xml:space="preserve">Выполнение  ПИР, авторский надзор, СМР,ПНР, оборудование и материалы (замена на СИП с расширением просек) по титулу: Реконструкция ВЛ-10 кВ ф.20 с ПС-265 от КРУН-18 с заменой неизолированного провода на СИП с расширением просек, в т.ч. ПИР, МО, Наро-Фоминский р-н  </t>
  </si>
  <si>
    <t>I-151153</t>
  </si>
  <si>
    <t xml:space="preserve">Реконструкция ВЛ-10 кВ ф.20 с ПС-265 от КРУН-18 с заменой неизолированного провода на СИП с расширением просек, в т.ч. ПИР, МО, Наро-Фоминский р-н  </t>
  </si>
  <si>
    <t>083-0005920</t>
  </si>
  <si>
    <t>справочно к лоту  835920</t>
  </si>
  <si>
    <t>083-0005923</t>
  </si>
  <si>
    <t>Выполнение  ПИР, авторский надзор, СМР,ПНР, оборудование и материалы (замена на СИП с расширением просек) по титулу: Реконструкция ВЛ-6 кВ ф.6 ПС-293 с заменой неизолированного провода на СИП с расширением просек, в т.ч. ПИР, МО, Одинцовский р-н</t>
  </si>
  <si>
    <t>I-151160</t>
  </si>
  <si>
    <t>Реконструкция ВЛ-6 кВ ф.6 ПС-293 с заменой неизолированного провода на СИП с расширением просек, в т.ч. ПИР, МО, Одинцовский р-н</t>
  </si>
  <si>
    <t>083-0005924</t>
  </si>
  <si>
    <t xml:space="preserve">Выполнение  ПИР, авторский надзор, СМР,ПНР, оборудование и материалы (замена на СИП с расширением просек) по титулу: Реконструкция ВЛ-6 кВ Ф-2 КРУН-6 кВ ПС-789 с заменой неизолированного провода на СИП с расширением просек, в т.ч. ПИР, МО, Одинцовский р-н  </t>
  </si>
  <si>
    <t>I-151186</t>
  </si>
  <si>
    <t xml:space="preserve">Реконструкция ВЛ-6 кВ Ф-2 КРУН-6 кВ ПС-789 с заменой неизолированного провода на СИП с расширением просек, в т.ч. ПИР, МО, Одинцовский р-н  </t>
  </si>
  <si>
    <t>Выполнение  ПИР, авторский надзор, СМР,ПНР, оборудование и материалы (замена на СИП с расширением просек) по объектам ЗЭС Одинцовского р-на (2 объекта)</t>
  </si>
  <si>
    <t>083-0005941</t>
  </si>
  <si>
    <t>справочно к лоту  835941</t>
  </si>
  <si>
    <t>083-0005943</t>
  </si>
  <si>
    <t>Выполнение  ПИР, авторский надзор, СМР,ПНР, оборудование и материалы (замена на СИП с расширением просек) по титулу: Реконструкция ВЛ-10 кВ ПС 559 Ф.5 с заменой неизолированного провода на СИП с расширением просек, в т.ч. ПИР, МО,Рузский р-н</t>
  </si>
  <si>
    <t>I-151159</t>
  </si>
  <si>
    <t>Реконструкция ВЛ-10 кВ ПС 559 Ф.5 с заменой неизолированного провода на СИП с расширением просек, в т.ч. ПИР, МО,Рузский р-н</t>
  </si>
  <si>
    <t>083-0005944</t>
  </si>
  <si>
    <t>Выполнение  ПИР, авторский надзор, СМР,ПНР, оборудование и материалы (замена на СИП с расширением просек) по титулу: Реконструкция ВЛ-10 кВ ПС 559 Ф.7 с заменой неизолированного провода на СИП с расширением просек, в т.ч. ПИР, МО,Рузский р-н</t>
  </si>
  <si>
    <t>I-151162</t>
  </si>
  <si>
    <t>Реконструкция ВЛ-10 кВ ПС 559 Ф.7 с заменой неизолированного провода на СИП с расширением просек, в т.ч. ПИР, МО,Рузский р-н</t>
  </si>
  <si>
    <t>АПС</t>
  </si>
  <si>
    <t>083-0006762</t>
  </si>
  <si>
    <t>Выполнение  ПИР, авторский надзор, СМР,ПНР, оборудование и материалы (замена на СИП) по объектам ЗЭС Лотошинского р-на (5 объектов)</t>
  </si>
  <si>
    <t>083-0006712</t>
  </si>
  <si>
    <t>Справочно к лоту 836762</t>
  </si>
  <si>
    <t>Выполнение ПИР, авторский надзор, СМР, ПНР, оборудование, материалы (замена на СИП) по титулу:   Реконструкция ВЛ-0,4 кВ от ЗТП-2177 ПС-409 "Лотошино", в т.ч. ПИР, МО, Лотошинский р-н, п. Кировский</t>
  </si>
  <si>
    <t>I-133324</t>
  </si>
  <si>
    <t>Реконструкция ВЛ-0,4 кВ от ЗТП-2177 ПС-409 "Лотошино", в т.ч. ПИР, МО, Лотошинский р-н, п. Кировский</t>
  </si>
  <si>
    <t>083-0006713</t>
  </si>
  <si>
    <t>Выполнение ПИР, авторский надзор, СМР, ПНР, оборудование, материалы (замена на СИП) по титулу:   Реконструкция ВЛ-0,4 кВ ф. "ж/д 12,14,16,20" ЗТП-2225 ПС-409 "Лотошино", в т.ч. ПИР, МО, Лотошинский р-н, п. Кировский</t>
  </si>
  <si>
    <t>I-133325</t>
  </si>
  <si>
    <t>Реконструкция ВЛ-0,4 кВ ф. "ж/д 12,14,16,20" ЗТП-2225 ПС-409 "Лотошино", в т.ч. ПИР, МО, Лотошинский р-н, п. Кировский</t>
  </si>
  <si>
    <t>083-0006714</t>
  </si>
  <si>
    <t>Выполнение ПИР, авторский надзор, СМР, ПНР, оборудование, материалы (замена на СИП) по титулу:   Реконструкция ВЛ-0,4 кВ ф. "ж/д 26,28,18,22,24,23" от ЗТП-2225 ПС-409 "Лотошино", в т.ч. ПИР, МО, Лотошинский р-н, п. Кировский</t>
  </si>
  <si>
    <t>I-133326</t>
  </si>
  <si>
    <t>Реконструкция ВЛ-0,4 кВ ф. "ж/д 26,28,18,22,24,23" от ЗТП-2225 ПС-409 "Лотошино", в т.ч. ПИР, МО, Лотошинский р-н, п. Кировский</t>
  </si>
  <si>
    <t>083-0006715</t>
  </si>
  <si>
    <t>Выполнение ПИР, авторский надзор, СМР, ПНР, оборудование, материалы (замена на СИП) по титулу:   Реконструкция ВЛ-0,4 кВ от ЗТП-2107 ПС-409 "Лотошино", в т.ч. ПИР, МО, Лотошинский р-н, с-з. Кировский</t>
  </si>
  <si>
    <t>I-133330</t>
  </si>
  <si>
    <t>Реконструкция ВЛ-0,4 кВ от ЗТП-2107 ПС-409 "Лотошино", в т.ч. ПИР, МО, Лотошинский р-н, с-з. Кировский</t>
  </si>
  <si>
    <t>083-0006716</t>
  </si>
  <si>
    <t>Выполнение ПИР, авторский надзор, СМР, ПНР, оборудование, материалы (замена на СИП) по титулу:   Реконструкция КЛ-0,4 кВ ф. "ж/д 30,34,32,36"  от ЗТП-2225 ПС-409 "Лотошино", в т.ч. ПИР, МО, Лотошинский р-н, п. Кировский</t>
  </si>
  <si>
    <t>I-133394</t>
  </si>
  <si>
    <t>Реконструкция КЛ-0,4 кВ ф. "ж/д 30,34,32,36"  от ЗТП-2225 ПС-409 "Лотошино", в т.ч. ПИР, МО, Лотошинский р-н, п. Кировский</t>
  </si>
  <si>
    <t>083-0006763</t>
  </si>
  <si>
    <t>Выполнение  ПИР, авторский надзор, СМР,ПНР, оборудование и материалы (замена на СИП) по объектам ЗЭС Лотошинского р-на (4 объекта)</t>
  </si>
  <si>
    <t>083-0006718</t>
  </si>
  <si>
    <t>Справочно к лоту 836763</t>
  </si>
  <si>
    <t>Выполнение ПИР, авторский надзор, СМР, ПНР, оборудование, материалы (замена на СИП) по титулу:   Реконструкция ВЛ-0,4 кВ ЗТП-2163 ПС-324 "Ошейкино", в т.ч. ПИР, МО, Лотошинский р-н, д. Доры</t>
  </si>
  <si>
    <t>I-133332</t>
  </si>
  <si>
    <t>Реконструкция ВЛ-0,4 кВ ЗТП-2163 ПС-324 "Ошейкино", в т.ч. ПИР, МО, Лотошинский р-н, д. Доры</t>
  </si>
  <si>
    <t>083-0006719</t>
  </si>
  <si>
    <t>Выполнение ПИР, авторский надзор, СМР, ПНР, оборудование, материалы (замена на СИП) по титулу:   Реконструкция ВЛ-0,4 кВ ф. "Детсад, дом 8,9", ф."контора, ДК",  ф. "Котельная"  от ЗТП-2163 ПС-324 "Ошейкино", в т.ч. ПИР, МО, Лотошинский р-н, д. Доры</t>
  </si>
  <si>
    <t>I-133333</t>
  </si>
  <si>
    <t>Реконструкция ВЛ-0,4 кВ ф. "Детсад, дом 8,9", ф."контора, ДК",  ф. "Котельная"  от ЗТП-2163 ПС-324 "Ошейкино", в т.ч. ПИР, МО, Лотошинский р-н, д. Доры</t>
  </si>
  <si>
    <t>083-0006720</t>
  </si>
  <si>
    <t>Выполнение ПИР, авторский надзор, СМР, ПНР, оборудование, материалы (замена на СИП) по титулу:   Реконструкция ВЛ-0,4 кВ ф. "Селение" от ЗТП-2120 ПС-409 "Лотошино", в т.ч. ПИР, МО, Лотошинский р-н, д. Ушаково</t>
  </si>
  <si>
    <t>I-133328</t>
  </si>
  <si>
    <t>Реконструкция ВЛ-0,4 кВ ф. "Селение" от ЗТП-2120 ПС-409 "Лотошино", в т.ч. ПИР, МО, Лотошинский р-н, д. Ушаково</t>
  </si>
  <si>
    <t>083-0006721</t>
  </si>
  <si>
    <t>Выполнение ПИР, авторский надзор, СМР, ПНР, оборудование, материалы (замена на СИП) по титулу:   Реконструкция ВЛ-0,4 кВ ф. "мастерские"  от ЗТП-2120 ПС-409 "Лотошино", в т.ч. ПИР, МО, Лотошинский р-н, д. Ушаково</t>
  </si>
  <si>
    <t>I-133329</t>
  </si>
  <si>
    <t>Реконструкция ВЛ-0,4 кВ ф. "мастерские"  от ЗТП-2120 ПС-409 "Лотошино", в т.ч. ПИР, МО, Лотошинский р-н, д. Ушаково</t>
  </si>
  <si>
    <t>083-0006722</t>
  </si>
  <si>
    <t>Выполнение ПИР, авторский надзор, СМР, ПНР, оборудование, материалы (замена на СИП) по титулу:   Реконструкция ВЛ-0,4 кВ оп. 1,2;19-35   от ТП-2035 ПС-619 "Введенское", в т.ч. ПИР, МО, Лотошинский р-н, д.Хранево</t>
  </si>
  <si>
    <t>I-133334</t>
  </si>
  <si>
    <t>Реконструкция ВЛ-0,4 кВ оп. 1,2;19-35   от ТП-2035 ПС-619 "Введенское", в т.ч. ПИР, МО, Лотошинский р-н, д.Хранево</t>
  </si>
  <si>
    <t>083-0006730</t>
  </si>
  <si>
    <t>Выполнение  ПИР, авторский надзор, СМР,ПНР, оборудование и материалы (замена на СИП) по объектам ЗЭС Лотошинского р-на (6 объектов)</t>
  </si>
  <si>
    <t>083-0006724</t>
  </si>
  <si>
    <t>Справочно к лоту 836730</t>
  </si>
  <si>
    <t>Выполнение ПИР, авторский надзор, СМР, ПНР, оборудование, материалы (замена на СИП) по титулу:   Реконструкция ВЛ-0,4 кВ ф. "КНС"  от ЗТП-2214 ПС-409 "Лотошино", в т.ч. ПИР, МО, Лотошинский р-н, п. Лотошино</t>
  </si>
  <si>
    <t>I-133327</t>
  </si>
  <si>
    <t>Реконструкция ВЛ-0,4 кВ ф. "КНС"  от ЗТП-2214 ПС-409 "Лотошино", в т.ч. ПИР, МО, Лотошинский р-н, п. Лотошино</t>
  </si>
  <si>
    <t>083-0006726</t>
  </si>
  <si>
    <t>Выполнение ПИР, авторский надзор, СМР, ПНР, оборудование, материалы (замена на СИП) по титулу:   Реконструкция ВЛ-0,4 кВ  от ТП-2024 ПС-324 "Ошейкино", в т.ч. ПИР, МО, Лотошинский р-н, д. Егорье</t>
  </si>
  <si>
    <t>I-133331</t>
  </si>
  <si>
    <t>Реконструкция ВЛ-0,4 кВ  от ТП-2024 ПС-324 "Ошейкино", в т.ч. ПИР, МО, Лотошинский р-н, д. Егорье</t>
  </si>
  <si>
    <t>083-0006727</t>
  </si>
  <si>
    <t>Выполнение ПИР, авторский надзор, СМР, ПНР, оборудование, материалы (замена на СИП) по титулу:   Реконструкция ВЛ-0,4 кВ ф. "Селение"  от ТП-2030 ПС-324 "Ошейкино", в т.ч. ПИР, МО, Лотошинский р-н, д. Грибановские хутора</t>
  </si>
  <si>
    <t>I-133335</t>
  </si>
  <si>
    <t>Реконструкция ВЛ-0,4 кВ ф. "Селение"  от ТП-2030 ПС-324 "Ошейкино", в т.ч. ПИР, МО, Лотошинский р-н, д. Грибановские хутора</t>
  </si>
  <si>
    <t>083-0006729</t>
  </si>
  <si>
    <t>Выполнение ПИР, авторский надзор, СМР, ПНР, оборудование, материалы (замена на СИП) по титулу:   Реконструкция ВЛ-0,4 кВ ф. "Селение"  от ТП-2113 ПС-409 "Лотошино", в т.ч. ПИР, МО, Лотошинский р-н, д. Ст. Лисино</t>
  </si>
  <si>
    <t>I-133336</t>
  </si>
  <si>
    <t>Реконструкция ВЛ-0,4 кВ ф. "Селение"  от ТП-2113 ПС-409 "Лотошино", в т.ч. ПИР, МО, Лотошинский р-н, д. Ст. Лисино</t>
  </si>
  <si>
    <t>083-0006733</t>
  </si>
  <si>
    <t>Выполнение ПИР, авторский надзор, СМР, ПНР, оборудование, материалы (замена на СИП) по титулу:   Реконструкция ВЛ-0,4 кВ ф. "Селение"  от ТП-2230 ПС-324 "Ошейкино", в т.ч. ПИР, МО, Лотошинский р-н, с.Микулино</t>
  </si>
  <si>
    <t>I-133337</t>
  </si>
  <si>
    <t>Реконструкция ВЛ-0,4 кВ ф. "Селение"  от ТП-2230 ПС-324 "Ошейкино", в т.ч. ПИР, МО, Лотошинский р-н, с.Микулино</t>
  </si>
  <si>
    <t>083-0006734</t>
  </si>
  <si>
    <t>Выполнение ПИР, авторский надзор, СМР, ПНР, оборудование, материалы (замена на СИП) по титулу:   Реконструкция ВЛ-0,4 кВ  от ТП-2061 ПС-619 "Введенское", в т.ч. ПИР, МО, Лотошинский р-н, с. Микулино</t>
  </si>
  <si>
    <t>I-133349</t>
  </si>
  <si>
    <t>Реконструкция ВЛ-0,4 кВ  от ТП-2061 ПС-619 "Введенское", в т.ч. ПИР, МО, Лотошинский р-н, с. Микулино</t>
  </si>
  <si>
    <t>083-0006738</t>
  </si>
  <si>
    <t>083-0006741</t>
  </si>
  <si>
    <t>Справочно к лоту 836738</t>
  </si>
  <si>
    <t>Выполнение ПИР, авторский надзор, СМР, ПНР, оборудование, материалы (замена на СИП) по титулу:   Реконструкция ВЛ-0,4 кВ ф. "Селение"  от ТП-2059 ПС-619 "Введенское", в т.ч. ПИР, МО, Лотошинский р-н, д. Савостино</t>
  </si>
  <si>
    <t>I-133338</t>
  </si>
  <si>
    <t>Реконструкция ВЛ-0,4 кВ ф. "Селение"  от ТП-2059 ПС-619 "Введенское", в т.ч. ПИР, МО, Лотошинский р-н, д. Савостино</t>
  </si>
  <si>
    <t>083-0006743</t>
  </si>
  <si>
    <t>Выполнение ПИР, авторский надзор, СМР, ПНР, оборудование, материалы (замена на СИП) по титулу:   Реконструкция ВЛ-0,4 кВ ф. "Селение"  от ТП-2136 ПС-324 "Ошейкино", в т.ч. ПИР, МО, Лотошинский р-н, д. Грибаново</t>
  </si>
  <si>
    <t>I-133339</t>
  </si>
  <si>
    <t>Реконструкция ВЛ-0,4 кВ ф. "Селение"  от ТП-2136 ПС-324 "Ошейкино", в т.ч. ПИР, МО, Лотошинский р-н, д. Грибаново</t>
  </si>
  <si>
    <t>083-0006744</t>
  </si>
  <si>
    <t>Выполнение ПИР, авторский надзор, СМР, ПНР, оборудование, материалы (замена на СИП) по титулу:   Реконструкция ВЛ-0,4 кВ ф. "Селение"  от ТП-2064 ПС-619 "Введенское", в т.ч. ПИР, МО, Лотошинский р-н, д. Палкино</t>
  </si>
  <si>
    <t>I-133340</t>
  </si>
  <si>
    <t>Реконструкция ВЛ-0,4 кВ ф. "Селение"  от ТП-2064 ПС-619 "Введенское", в т.ч. ПИР, МО, Лотошинский р-н, д. Палкино</t>
  </si>
  <si>
    <t>083-0006746</t>
  </si>
  <si>
    <t>Выполнение ПИР, авторский надзор, СМР, ПНР, оборудование, материалы (замена на СИП) по титулу:   Реконструкция ВЛ-0,4 кВ ф. "Селение"  от ТП-2185 ПС-528 "Манеж", в т.ч. ПИР, МО, Лотошинский р-н, д. Михалево</t>
  </si>
  <si>
    <t>I-133341</t>
  </si>
  <si>
    <t>Реконструкция ВЛ-0,4 кВ ф. "Селение"  от ТП-2185 ПС-528 "Манеж", в т.ч. ПИР, МО, Лотошинский р-н, д. Михалево</t>
  </si>
  <si>
    <t>083-0006748</t>
  </si>
  <si>
    <t>Выполнение ПИР, авторский надзор, СМР, ПНР, оборудование, материалы (замена на СИП) по титулу:   Реконструкция ВЛ-0,4 кВ ф. "Селение"  от ТП-2189 ПС-324 "Ошейкино", в т.ч. ПИР, МО, Лотошинский р-н, д. Степаньково</t>
  </si>
  <si>
    <t>I-133342</t>
  </si>
  <si>
    <t>Реконструкция ВЛ-0,4 кВ ф. "Селение"  от ТП-2189 ПС-324 "Ошейкино", в т.ч. ПИР, МО, Лотошинский р-н, д. Степаньково</t>
  </si>
  <si>
    <t>083-0006750</t>
  </si>
  <si>
    <t>Выполнение ПИР, авторский надзор, СМР, ПНР, оборудование, материалы (замена на СИП) по титулу:   Реконструкция ВЛ-0,4 кВ ф. "Село-контора" от ЗТП-2251 ПС-619 "Введенское" , в т.ч. ПИР, МО, Лотошинский р-н, д. Савостино</t>
  </si>
  <si>
    <t>I-133346</t>
  </si>
  <si>
    <t>Реконструкция ВЛ-0,4 кВ ф. "Село-контора" от ЗТП-2251 ПС-619 "Введенское" , в т.ч. ПИР, МО, Лотошинский р-н, д. Савостино</t>
  </si>
  <si>
    <t>083-0006754</t>
  </si>
  <si>
    <t>Выполнение  ПИР, авторский надзор, СМР,ПНР, оборудование и материалы (замена на СИП) по объектам ЗЭС Лотошинского р-на (4 объектов)</t>
  </si>
  <si>
    <t>083-0006756</t>
  </si>
  <si>
    <t>Справочно к лоту 836754</t>
  </si>
  <si>
    <t>Выполнение ПИР, авторский надзор, СМР, ПНР, оборудование, материалы (замена на СИП) по титулу:   Реконструкция ВЛ-0,4 кВ  от ЗТП-2246 ПС-409 "Лотошино", в т.ч. ПИР, МО, Лотошинский р-н, д. Ново-Лотошино</t>
  </si>
  <si>
    <t>I-133344</t>
  </si>
  <si>
    <t>Реконструкция ВЛ-0,4 кВ  от ЗТП-2246 ПС-409 "Лотошино", в т.ч. ПИР, МО, Лотошинский р-н, д. Ново-Лотошино</t>
  </si>
  <si>
    <t>083-0006758</t>
  </si>
  <si>
    <t>Выполнение ПИР, авторский надзор, СМР, ПНР, оборудование, материалы (замена на СИП) по титулу:   Реконструкция ВЛ-0,4 кВ от ЗТП-2086 ПС-409 "Лотошино", в т.ч. ПИР, МО, Лотошинский р-н, п. Ново-Лотошино</t>
  </si>
  <si>
    <t>I-133345</t>
  </si>
  <si>
    <t>Реконструкция ВЛ-0,4 кВ от ЗТП-2086 ПС-409 "Лотошино", в т.ч. ПИР, МО, Лотошинский р-н, п. Ново-Лотошино</t>
  </si>
  <si>
    <t>083-0006759</t>
  </si>
  <si>
    <t>Выполнение ПИР, авторский надзор, СМР, ПНР, оборудование, материалы (замена на СИП) по титулу:   Реконструкция ВЛ-0,4 кВ  ф. "Селение-1 от ТП-2094 ПС-409 "Лотошино", в т.ч. ПИР, МО, Лотошинский р-н, д. Калицино</t>
  </si>
  <si>
    <t>I-133347</t>
  </si>
  <si>
    <t>Реконструкция ВЛ-0,4 кВ  ф. "Селение-1 от ТП-2094 ПС-409 "Лотошино", в т.ч. ПИР, МО, Лотошинский р-н, д. Калицино</t>
  </si>
  <si>
    <t>083-0006760</t>
  </si>
  <si>
    <t>Выполнение ПИР, авторский надзор, СМР, ПНР, оборудование, материалы (замена на СИП) по титулу:   Реконструкция ВЛ-0,4 кВ ф. "Село"от ТП-2241ПС-409 "Лотошино", в т.ч. ПИР, МО, Лотошинский р-н, д. Калицино</t>
  </si>
  <si>
    <t>I-133348</t>
  </si>
  <si>
    <t>Реконструкция ВЛ-0,4 кВ ф. "Село"от ТП-2241ПС-409 "Лотошино", в т.ч. ПИР, МО, Лотошинский р-н, д. Калицино</t>
  </si>
  <si>
    <t>083-0006757</t>
  </si>
  <si>
    <t>Выполнение ПИР, авторский надзор, СМР, ПНР, оборудование, материалы (замена на СИП) по титулу:   Реконструкция ВЛ-0,4 кВ  ф. "Деревня" от ТП-1033 ПС-302 "Анино", в т.ч. ПИР, МО, Волоколамский р-н, д. Иванцево</t>
  </si>
  <si>
    <t>I-133353</t>
  </si>
  <si>
    <t>Реконструкция ВЛ-0,4 кВ  ф. "Деревня" от ТП-1033 ПС-302 "Анино", в т.ч. ПИР, МО, Волоколамский р-н, д. Иванцево</t>
  </si>
  <si>
    <t>083-0006739</t>
  </si>
  <si>
    <t>Выполнение  ПИР, авторский надзор, СМР,ПНР, оборудование и материалы (замена на СИП) по объектам ЗЭС Наро-Фоминского р-на (2 объекта)</t>
  </si>
  <si>
    <t>083-0006740</t>
  </si>
  <si>
    <t>Справочно к лоту 836739</t>
  </si>
  <si>
    <t>Выполнение ПИР, авторский надзор, СМР, ПНР, оборудование, материалы (замена на СИП) по титулу:   Реконструкция ВЛ-0,4 кВ ф.1 от МТП-114 ПС-673 "Бараново", в т.ч. ПИР, МО, Наро-Фоминский р-н, Ново-Федоровское с.п., д.Анкундиново</t>
  </si>
  <si>
    <t>I-133520</t>
  </si>
  <si>
    <t>Реконструкция ВЛ-0,4 кВ ф.1 от МТП-114 ПС-673 "Бараново", в т.ч. ПИР, МО, Наро-Фоминский р-н, Ново-Федоровское с.п., д.Анкундиново</t>
  </si>
  <si>
    <t>083-0006742</t>
  </si>
  <si>
    <t>Выполнение ПИР, авторский надзор, СМР, ПНР, оборудование, материалы (замена на СИП) по титулу:   Реконструкция ВЛ-0,4 кВ ф.2 от МТП-114 ПС-673 "Бараново", в т.ч. ПИР, МО, Наро-Фоминский р-н, Ново-Федоровское с.п., д.Анкундиново</t>
  </si>
  <si>
    <t>I-133521</t>
  </si>
  <si>
    <t>Реконструкция ВЛ-0,4 кВ ф.2 от МТП-114 ПС-673 "Бараново", в т.ч. ПИР, МО, Наро-Фоминский р-н, Ново-Федоровское с.п., д.Анкундиново</t>
  </si>
  <si>
    <t>ЭУ</t>
  </si>
  <si>
    <t>ПИР, СМР, ПНР, оборудование, материалы</t>
  </si>
  <si>
    <t>Выполнение ПИР, СМР, ПНР, оборудование, материалы</t>
  </si>
  <si>
    <t>086-0000118</t>
  </si>
  <si>
    <t>Выполнение ПИР, СМР, ПНР оборудование по титулу "Программа перспективного развития системы учета РРЭ РЭС"</t>
  </si>
  <si>
    <t>I-114198I-113625I-114454I-114198</t>
  </si>
  <si>
    <t>Программа перспективного развития системы учета РРЭ РЭС (ЗЭС);Программа перспективного развития системы учета РРЭ РЭС (ВЭС);Программа перспективного развития системы учета РРЭ РЭС (СЭС);Программа перспективного развития системы учета РРЭ РЭС (ЮЭС)</t>
  </si>
  <si>
    <t>086-0000114</t>
  </si>
  <si>
    <t>Выполнение ПИР, СМР, ПНР, оборудование по титулу: Программа перспективного развития системы учета РРЭ, ПТК АИИС учета электроэнергии (МКС, ЦЭС)</t>
  </si>
  <si>
    <t>Программа перспективного развития системы учета РРЭ, ПТК АИИС учета электроэнергии (МКС); Программа перспективного развития системы учета РРЭ, ПТК АИИС учета электроэнергии (ЦЭС)</t>
  </si>
  <si>
    <t>ДУКИП</t>
  </si>
  <si>
    <t>062-0007746</t>
  </si>
  <si>
    <t>I-103016</t>
  </si>
  <si>
    <t>Строительство КРУЭ на ПС 220/110/10/6 кВ Бутырки</t>
  </si>
  <si>
    <t>062-0007747</t>
  </si>
  <si>
    <t>I-157031</t>
  </si>
  <si>
    <t>ПС 110/20 кВ "Медведевская"</t>
  </si>
  <si>
    <t>062-0007748</t>
  </si>
  <si>
    <t>Новая Москва</t>
  </si>
  <si>
    <t>I-134087</t>
  </si>
  <si>
    <t>Строительство ПС 220/110/20/10 кВ "Хованская" с заходами ВЛ</t>
  </si>
  <si>
    <t>062-0007749</t>
  </si>
  <si>
    <t>Право заключения рамочных соглашений на выполнение проектно-изыскательских работ и авторского надзора  по объектам ВЛ 35 кВ и выше для нужд филиалов ОАО «МОЭСК» (рамочник)</t>
  </si>
  <si>
    <t>Прибыль от присоединения/аморт/заемные средства</t>
  </si>
  <si>
    <t>Рамочник без указания стоимости</t>
  </si>
  <si>
    <t>45/46</t>
  </si>
  <si>
    <t>Москва/Новая Москва/Московская область</t>
  </si>
  <si>
    <t>х</t>
  </si>
  <si>
    <t>не требуется</t>
  </si>
  <si>
    <t>общий лот</t>
  </si>
  <si>
    <t>062-0007750</t>
  </si>
  <si>
    <t>Право заключения рамочных соглашений на выполнение проектно-изыскательских работ и авторского надзора по объектам КЛ 35 кВ и выше для нужд филиалов ОАО «МОЭСК»  (рамочник)</t>
  </si>
  <si>
    <t>062-0007751</t>
  </si>
  <si>
    <t>Право заключения рамочных соглашений на выполнение проектно-изыскательских работ и авторского надзора по объектам нового строительства и комплексной реконструкций ПС 35кВ и выше для нужд филиалов  ОАО «МОЭСК»  (рамочник)</t>
  </si>
  <si>
    <t>062-0007752</t>
  </si>
  <si>
    <t>Право заключения рамочных соглашений на выполнение проектно-изыскательских работ и авторского надзора по объектам не комплексных реконструкций ПС 35кВ и выше для нужд филиалов ОАО «МОЭСК»  (рамочник)</t>
  </si>
  <si>
    <t>062-0007754</t>
  </si>
  <si>
    <t>Право заключения рамочных соглашений на выполнение проектно-изыскательских, строительно-монтажных и пуско-наладочных работ, предоставление оборудования по объектам распределительных сетей ВЛ, КЛ 0,4/6/10 кВ для нужд ОАО «МОЭСК»  (рамочник)</t>
  </si>
  <si>
    <t>062-0007755</t>
  </si>
  <si>
    <t>Право заключения рамочных соглашений на выполнение проектно-изыскательских, строительно-монтажных и пуско-наладочных работ, предоставление оборудования по объектам распределительных сетей ВЛ, КЛ 0,4/6/10 кВ для нужд МКС- филиала ОАО «МОЭСК»  (рамочник)</t>
  </si>
  <si>
    <t>СМР, ПНР,  оборудование и материалы</t>
  </si>
  <si>
    <t>Выполнение СМР, ПНР,  оборудование и материалы</t>
  </si>
  <si>
    <t>088-0000371</t>
  </si>
  <si>
    <t>Выполнение ПИР по титулу: ПС 220 кВ №  "Лесная" (2 ПК)</t>
  </si>
  <si>
    <t>I-124686</t>
  </si>
  <si>
    <t>ПС 220 кВ №  "Лесная"</t>
  </si>
  <si>
    <t>088-0000373</t>
  </si>
  <si>
    <t>Выполнение СМР, ПНР, оборудование и материалы по титулу: Реконструкция ПС 110 кВ "Сырово" № 617 (1 этап)</t>
  </si>
  <si>
    <t>I-110261</t>
  </si>
  <si>
    <t>Реконструкция ПС 110 кВ "Сырово" № 617 (1 этап)</t>
  </si>
  <si>
    <t>088-0000163</t>
  </si>
  <si>
    <t>088-0000164</t>
  </si>
  <si>
    <t>088-0000166</t>
  </si>
  <si>
    <t>088-0000171</t>
  </si>
  <si>
    <t>088-0000176</t>
  </si>
  <si>
    <t>088-0000177</t>
  </si>
  <si>
    <t>088-0000178</t>
  </si>
  <si>
    <t>088-0000180</t>
  </si>
  <si>
    <t>088-0000184</t>
  </si>
  <si>
    <t>088-0000186</t>
  </si>
  <si>
    <t>088-0000188</t>
  </si>
  <si>
    <t>088-0000193</t>
  </si>
  <si>
    <t>088-0000195</t>
  </si>
  <si>
    <t>088-0000201</t>
  </si>
  <si>
    <t>088-0000202</t>
  </si>
  <si>
    <t>088-0000203</t>
  </si>
  <si>
    <t>088-0000206</t>
  </si>
  <si>
    <t>088-0000209</t>
  </si>
  <si>
    <t>088-0000211</t>
  </si>
  <si>
    <t>088-0000218</t>
  </si>
  <si>
    <t>088-0000222</t>
  </si>
  <si>
    <t>088-0000225</t>
  </si>
  <si>
    <t>088-0000228</t>
  </si>
  <si>
    <t>088-0000231</t>
  </si>
  <si>
    <t>088-0000232</t>
  </si>
  <si>
    <t>088-0000234</t>
  </si>
  <si>
    <t>088-0000237</t>
  </si>
  <si>
    <t>088-0000239</t>
  </si>
  <si>
    <t>088-0000251</t>
  </si>
  <si>
    <t>088-0000259</t>
  </si>
  <si>
    <t>088-0000266</t>
  </si>
  <si>
    <t>088-0000275</t>
  </si>
  <si>
    <t>088-0000276</t>
  </si>
  <si>
    <t>088-0000280</t>
  </si>
  <si>
    <t>088-0000283</t>
  </si>
  <si>
    <t>088-0000284</t>
  </si>
  <si>
    <t>088-0000286</t>
  </si>
  <si>
    <t>088-0000287</t>
  </si>
  <si>
    <t>088-0000289</t>
  </si>
  <si>
    <t>088-0000290</t>
  </si>
  <si>
    <t>088-0000292</t>
  </si>
  <si>
    <t>088-0000293</t>
  </si>
  <si>
    <t>088-0000297</t>
  </si>
  <si>
    <t>088-0000298</t>
  </si>
  <si>
    <t>088-0000299</t>
  </si>
  <si>
    <t>088-0000305</t>
  </si>
  <si>
    <t>088-0000306</t>
  </si>
  <si>
    <t>088-0000307</t>
  </si>
  <si>
    <t>088-0000308</t>
  </si>
  <si>
    <t>088-0000316</t>
  </si>
  <si>
    <t>088-0000322</t>
  </si>
  <si>
    <t>088-0000323</t>
  </si>
  <si>
    <t>088-0000325</t>
  </si>
  <si>
    <t>088-0000328</t>
  </si>
  <si>
    <t>088-0000334</t>
  </si>
  <si>
    <t>088-0000337</t>
  </si>
  <si>
    <t>088-0000338</t>
  </si>
  <si>
    <t>088-0000339</t>
  </si>
  <si>
    <t>088-0000340</t>
  </si>
  <si>
    <t>088-0000341</t>
  </si>
  <si>
    <t>088-0000342</t>
  </si>
  <si>
    <t>088-0000343</t>
  </si>
  <si>
    <t>088-0000346</t>
  </si>
  <si>
    <t>088-0000348</t>
  </si>
  <si>
    <t>088-0000349</t>
  </si>
  <si>
    <t>088-0000350</t>
  </si>
  <si>
    <t>088-0000351</t>
  </si>
  <si>
    <t>088-0000352</t>
  </si>
  <si>
    <t>088-0000353</t>
  </si>
  <si>
    <t>088-0000354</t>
  </si>
  <si>
    <t>088-0000359</t>
  </si>
  <si>
    <t>088-0000360</t>
  </si>
  <si>
    <t>088-0000365</t>
  </si>
  <si>
    <t>088-0000368</t>
  </si>
  <si>
    <t>088-0000375</t>
  </si>
  <si>
    <t>Выполнение СМР, ПНР, оборудование и материалы по титулу: Строительство РП-10 кВ, 4 КЛ-10 кВ от ПС№781 Леоново до нов. РП-10 кВ, в т.ч. ПИР, МО, Наро-Фоминский р-н, п. Первомайское</t>
  </si>
  <si>
    <t>I-116885</t>
  </si>
  <si>
    <t>Строительство РП-10 кВ, 4 КЛ-10 кВ от ПС№781 Леоново до нов. РП-10 кВ, в т.ч. ПИР, МО, Наро-Фоминский р-н, п. Первомайское</t>
  </si>
  <si>
    <t>088-0000387</t>
  </si>
  <si>
    <t>Выполнение СМР, ПНР, материалы и оборудование по титулу: Строительство РП-10 кВ, 2КЛ-10 кВ от РУ-10 кВ ПС-781 "Леоново", в т.ч. ПИР, Москва, Наро-Фоминский р-н, д.Клоково</t>
  </si>
  <si>
    <t>I-152728</t>
  </si>
  <si>
    <t>Строительство РП-10 кВ, 2КЛ-10 кВ от РУ-10 кВ ПС-781 "Леоново", в т.ч. ПИР, Москва, Наро-Фоминский р-н, д.Клоково</t>
  </si>
  <si>
    <t>081-0005923</t>
  </si>
  <si>
    <t>СЭС</t>
  </si>
  <si>
    <t>Выполнение ПИР, авторский надзор по ВЛ 110 кВ "Хвойная-Н.Подлипки 1,2,3" (2 ПК)</t>
  </si>
  <si>
    <t>I-100798</t>
  </si>
  <si>
    <t>ВЛ 110 кВ "Хвойная-Н.Подлипки 1,2,3"</t>
  </si>
  <si>
    <t>081-0005925</t>
  </si>
  <si>
    <t>Выполнение СМР, ПНР, оборудование по титулу: ВЛ 110 кВ "Клязьма-Тополь"</t>
  </si>
  <si>
    <t>I-124708</t>
  </si>
  <si>
    <t>ВЛ 110 кВ "Клязьма-Тополь"</t>
  </si>
  <si>
    <t>081-0005928</t>
  </si>
  <si>
    <t>Выполнение ПИР, авторский надзор по титулу: ПС 110/35/10 кВ № 541 Речная</t>
  </si>
  <si>
    <t>нет сап 7</t>
  </si>
  <si>
    <t>ПС 110/35/10 кВ № 541 Речная</t>
  </si>
  <si>
    <t>2017 (2019)</t>
  </si>
  <si>
    <t>081-0005929</t>
  </si>
  <si>
    <t>Выполнение ПИР, авторский надзор по титулу: ПС 110/10/6 кВ № 82 Павшино</t>
  </si>
  <si>
    <t>нет сап 8</t>
  </si>
  <si>
    <t>ПС 110/10/6 кВ № 82 Павшино</t>
  </si>
  <si>
    <t>081-0005930</t>
  </si>
  <si>
    <t xml:space="preserve">Выполнение ПИР, авторский надзор по титулу: ПС 110/10/6 кВ № 711 Тополь </t>
  </si>
  <si>
    <t>нет сап 9</t>
  </si>
  <si>
    <t xml:space="preserve">ПС 110/10/6 кВ № 711 Тополь </t>
  </si>
  <si>
    <t>081-0005933</t>
  </si>
  <si>
    <t>Выполнение ПИР, авторский надзор по титулу: ПС 110/35/10 кВ № 803 "Юркино-2" (1,2 Этапы)</t>
  </si>
  <si>
    <t>I-111089</t>
  </si>
  <si>
    <t>ПС 110/35/10 кВ № 803 "Юркино-2"</t>
  </si>
  <si>
    <t>2014 (2015)</t>
  </si>
  <si>
    <t>081-0005935</t>
  </si>
  <si>
    <t>Выполнение СМР, ПНР, оборудование по титулу: Реконструкция ПС № 329 "Осиновка", замена тр-в, ОРУ-110 кВ, РУ-10 кВ, в т.ч. ПИР (2, 3 ПК)</t>
  </si>
  <si>
    <t>I-107262</t>
  </si>
  <si>
    <t>Реконструкция ПС № 329 "Осиновка", замена тр-в, ОРУ-110 кВ, РУ-10 кВ, в т.ч. ПИР (2, 3 ПК)</t>
  </si>
  <si>
    <t>081-0004318</t>
  </si>
  <si>
    <t>Выполнение СМР, ПНР, оборудование по титулу: ПС № 717 "Мелихово"</t>
  </si>
  <si>
    <t>I-116527</t>
  </si>
  <si>
    <t>ПС № 717 "Мелихово"</t>
  </si>
  <si>
    <t>081-0003279</t>
  </si>
  <si>
    <t>Выполнение СМР, ПНР по ПС № 255 "Костино" (2 ПК)</t>
  </si>
  <si>
    <t>I-111083</t>
  </si>
  <si>
    <t>ПС № 255 "Костино"</t>
  </si>
  <si>
    <t>081-0005958</t>
  </si>
  <si>
    <t>Выполнение СМР, ПНР, Оборудование по титулу: Реконструкция сети диспетчерской радиосвязи ОАО "МОЭСК" (СЭС)</t>
  </si>
  <si>
    <t>I-131286</t>
  </si>
  <si>
    <t>Реконструкция сети диспетчерской радиосвязи ОАО "МОЭСК" (СЭС)</t>
  </si>
  <si>
    <t>081-0005959</t>
  </si>
  <si>
    <t>Выполнение СМР, ПНР, Оборудование по титулу: Установка шумо защитного экрана на ПС №95 Базарово в т.ч. ПИР, М.О. Дмитровский р-н п. Икша, ул.Школьная, сооружение №2 "в"</t>
  </si>
  <si>
    <t>I-157037</t>
  </si>
  <si>
    <t>Установка шумо защитного экрана на ПС №95 Базарово в т.ч. ПИР, М.О. Дмитровский р-н п. Икша, ул.Школьная, сооружение №2 "в"</t>
  </si>
  <si>
    <t>081-0005936</t>
  </si>
  <si>
    <t>Выполнение СМР, ПНР, оборудование по титулу: Реконструкция ВЛ 6-10 кВ. Замена неизолированного провода на СИП 3 и расширение просеки ВЛ-6 кВ ф.6 ПС207, в т.ч. ПИР, МО, Дмитровский р-н.</t>
  </si>
  <si>
    <t>I-112312-01-92</t>
  </si>
  <si>
    <t>Реконструкция ВЛ 6-10 кВ. Замена неизолированного провода на СИП 3 и расширение просеки ВЛ-6 кВ ф.6 ПС207, в т.ч. ПИР, МО, Дмитровский р-н.</t>
  </si>
  <si>
    <t>081-0005937</t>
  </si>
  <si>
    <t>Выполнение СМР, ПНР, оборудование по титулу: Реконструкция ВЛ 6-10 кВ. Замена неизолированного провода на СИП 3 и расширение просеки ВЛ-6 кВ ф.3 ПС669, в т.ч. ПИР, МО, Дмитровский р-н.</t>
  </si>
  <si>
    <t>I-112312-01-94</t>
  </si>
  <si>
    <t>Реконструкция ВЛ 6-10 кВ. Замена неизолированного провода на СИП 3 и расширение просеки ВЛ-6 кВ ф.3 ПС669, в т.ч. ПИР, МО, Дмитровский р-н.</t>
  </si>
  <si>
    <t>081-0005938</t>
  </si>
  <si>
    <t>Выполнение СМР, ПНР, оборудование по титулу: Реконструкция ВЛ 6-10 кВ. Замена неизолированного провода на СИП 3 и расширение просеки ВЛ-6 кВ ф.5(11) ПС184, в т.ч. ПИР, МО, Дмитровский р-н.</t>
  </si>
  <si>
    <t>I-112312-01-97</t>
  </si>
  <si>
    <t>Реконструкция ВЛ 6-10 кВ. Замена неизолированного провода на СИП 3 и расширение просеки ВЛ-6 кВ ф.5(11) ПС184, в т.ч. ПИР, МО, Дмитровский р-н.</t>
  </si>
  <si>
    <t>081-0005940</t>
  </si>
  <si>
    <t>Выполнение СМР, ПНР, оборудование по титулу: Реконструкция ВЛ 6-10 кВ. Замена неизолированного провода на СИП 3 и расширение просеки ВЛ-10 кВ ф.6 ПС465, в т.ч. ПИР, МО, Дмитровский р-н.</t>
  </si>
  <si>
    <t>I-112312-02-01</t>
  </si>
  <si>
    <t>Реконструкция ВЛ 6-10 кВ. Замена неизолированного провода на СИП 3 и расширение просеки ВЛ-10 кВ ф.6 ПС465, в т.ч. ПИР, МО, Дмитровский р-н.</t>
  </si>
  <si>
    <t>081-0005941</t>
  </si>
  <si>
    <t>Выполнение СМР, ПНР, оборудование по титулу: Реконструкция ВЛ 6-10кВ. Замена неизолированного провода на СИП-3  и расширение просеки на ВЛ 10 кВ ф.Дзержинский, в т.ч. ПИР, МО, Солнечногорский  р-н.</t>
  </si>
  <si>
    <t>I-112312-02-03</t>
  </si>
  <si>
    <t>Реконструкция ВЛ 6-10кВ. Замена неизолированного провода на СИП-3  и расширение просеки на ВЛ 10 кВ ф.Дзержинский, в т.ч. ПИР, МО, Солнечногорский  р-н.</t>
  </si>
  <si>
    <t>081-0005942</t>
  </si>
  <si>
    <t>Выполнение СМР, ПНР, оборудование по титулу: Реконструкция ВЛ 6-10 кВ. Замена неизолированного провода на СИП 3 и расширение просеки ф.24 ПС 555 в т.ч. ПИР, МО, Дмитровский р-н.</t>
  </si>
  <si>
    <t>нов 7</t>
  </si>
  <si>
    <t>Реконструкция ВЛ 6-10 кВ. Замена неизолированного провода на СИП 3 и расширение просеки ф.24 ПС 555 в т.ч. ПИР, МО, Дмитровский р-н.</t>
  </si>
  <si>
    <t>081-0005943</t>
  </si>
  <si>
    <t>Выполнение  СМР, ПНР, Оборудование по Реконструкции сети 0,4-10кВ по объектам ПРЭС СЭС</t>
  </si>
  <si>
    <t>081-0005965</t>
  </si>
  <si>
    <t>справочно к лоту 815943</t>
  </si>
  <si>
    <t>Выполнение СМР, ПНР, оборудование по титулу: Реконструкция КЛ-ф.23 и ф.5 от ПС 514 "Турбино" до ЦРП-1 в т. ч. ПИР МО Пушкинский р-н (Рек 0,4-6-10кВ)</t>
  </si>
  <si>
    <t>I-150232</t>
  </si>
  <si>
    <t>Реконструкция КЛ-ф.23 и ф.5 от ПС 514 "Турбино" до ЦРП-1 в т. ч. ПИР МО Пушкинский р-н (Рек 0,4-6-10кВ)</t>
  </si>
  <si>
    <t>081-0005967</t>
  </si>
  <si>
    <t>Выполнение СМР, ПНР, оборудование по титулу: Строительство ВЛ-6кВ с установкой автоматического пункта секционирования и БТ 2500/10/6 от д.Горенки до д.Жилкино в т. ч. ПИР МО Пушкинский р-н (Рек 0,4-6-10кВ)</t>
  </si>
  <si>
    <t>I-150234</t>
  </si>
  <si>
    <t>Строительство ВЛ-6кВ с установкой автоматического пункта секционирования и БТ 2500/10/6 от д.Горенки до д.Жилкино в т. ч. ПИР МО Пушкинский р-н (Рек 0,4-6-10кВ)</t>
  </si>
  <si>
    <t>081-0005944</t>
  </si>
  <si>
    <t>Выполнение  СМР, ПНР, Оборудование по Реконструкции сети 0,4-10кВ по объектам ТРЭС СЭС</t>
  </si>
  <si>
    <t>081-0005968</t>
  </si>
  <si>
    <t>справочно к лоту 815944</t>
  </si>
  <si>
    <t>Выполнение СМР, ПНР, оборудование по титулу: Реконструкция ВЛ-10кВ ф.14 ПС 803 "Юркино" (участок оп.65-93,  оп.65 до КТП-142 в т. ч. ПИР МО Талдомский р-н (Рек 0,4-6-10кВ)</t>
  </si>
  <si>
    <t>I-150235</t>
  </si>
  <si>
    <t>Реконструкция ВЛ-10кВ ф.14 ПС 803 "Юркино" (участок оп.65-93,  оп.65 до КТП-142 в т. ч. ПИР МО Талдомский р-н (Рек 0,4-6-10кВ)</t>
  </si>
  <si>
    <t>081-0005969</t>
  </si>
  <si>
    <t>Выполнение СМР, ПНР, оборудование по титулу: Реконструкция ВЛ-10кВ ф.8 от ПС 286 "Станки-2"(участок оп.66-ЗТП8) в т. ч. ПИР МО Талдомский р-н (Рек 0,4-6-10кВ)</t>
  </si>
  <si>
    <t>I-150236</t>
  </si>
  <si>
    <t>Реконструкция ВЛ-10кВ ф.8 от ПС 286 "Станки-2"(участок оп.66-ЗТП8) в т. ч. ПИР МО Талдомский р-н (Рек 0,4-6-10кВ)</t>
  </si>
  <si>
    <t>081-0005970</t>
  </si>
  <si>
    <t>Выполнение СМР, ПНР, оборудование по титулу: Реконструкция ВЛ 10 кВ ф.22, ф.23  ПС 803 "Юркино-2" (участок опор 1-89) с выносом из жилой зоны в т. ч. ПИР МО Талдомский р-н (Рек 0,4-6-10кВ)</t>
  </si>
  <si>
    <t>I-150237</t>
  </si>
  <si>
    <t>Реконструкция ВЛ 10 кВ ф.22, ф.23  ПС 803 "Юркино-2" (участок опор 1-89) с выносом из жилой зоны в т. ч. ПИР МО Талдомский р-н (Рек 0,4-6-10кВ)</t>
  </si>
  <si>
    <t>081-0005972</t>
  </si>
  <si>
    <t>Выполнение СМР, ПНР, оборудование по титулу: Реконструкция ВЛ 6 кВ ф.8/229 отпайка на КТП-136 дер. Кутачи  в т. ч. ПИР МО Талдомский р-н (Рек 0,4-6-10кВ)</t>
  </si>
  <si>
    <t>I-150239</t>
  </si>
  <si>
    <t>Реконструкция ВЛ 6 кВ ф.8/229 отпайка на КТП-136 дер. Кутачи  в т. ч. ПИР МО Талдомский р-н (Рек 0,4-6-10кВ)</t>
  </si>
  <si>
    <t>081-0005973</t>
  </si>
  <si>
    <t>Выполнение СМР, ПНР, оборудование по титулу: Реконструкция ВЛ 10 кВ Ф2/393 отпайка на ТП 38 оп. 1-16 в т. ч. ПИР МО Талдомский р-н (Рек 0,4-6-10кВ)</t>
  </si>
  <si>
    <t>I-150240</t>
  </si>
  <si>
    <t>Реконструкция ВЛ 10 кВ Ф2/393 отпайка на ТП 38 оп. 1-16 в т. ч. ПИР МО Талдомский р-н (Рек 0,4-6-10кВ)</t>
  </si>
  <si>
    <t>081-0005974</t>
  </si>
  <si>
    <t>Выполнение СМР, ПНР, оборудование по титулу: Реконструкция ВЛ-0,4 кВ от КТП 382 в т. ч. ПИР МО Талдомский р-н (Рек 0,4-6-10кВ)</t>
  </si>
  <si>
    <t>I-150241</t>
  </si>
  <si>
    <t>Реконструкция ВЛ-0,4 кВ от КТП 382 в т. ч. ПИР МО Талдомский р-н (Рек 0,4-6-10кВ)</t>
  </si>
  <si>
    <t>081-0005945</t>
  </si>
  <si>
    <t>Выполнение  СМР, ПНР, Оборудование по Реконструкции сети 0,4-10кВ по объектам МРЭС, ХРЭС СЭС</t>
  </si>
  <si>
    <t>справочно к лоту 815945</t>
  </si>
  <si>
    <t>081-0005976</t>
  </si>
  <si>
    <t>Выполнение СМР, ПНР, оборудование по титулу: Реконструкция ВЛ-0,4кВ от КТП 206 в т. ч. ПИР МО Химкинский р-н (Рек 0,4-6-10кВ)</t>
  </si>
  <si>
    <t>I-150243</t>
  </si>
  <si>
    <t>Реконструкция ВЛ-0,4кВ от КТП 206 в т. ч. ПИР МО Химкинский р-н (Рек 0,4-6-10кВ)</t>
  </si>
  <si>
    <t>081-0005977</t>
  </si>
  <si>
    <t>Выполнение СМР, ПНР, оборудование по титулу: Реконструкция ВЛ-0,4кВ от БМТП 340 в т. ч. ПИР МО Химкинский р-н (Рек 0,4-6-10кВ)</t>
  </si>
  <si>
    <t>I-150244</t>
  </si>
  <si>
    <t>Реконструкция ВЛ-0,4кВ от БМТП 340 в т. ч. ПИР МО Химкинский р-н (Рек 0,4-6-10кВ)</t>
  </si>
  <si>
    <t>081-0005978</t>
  </si>
  <si>
    <t>Выполнение СМР, ПНР, оборудование по титулу: Реконструкция ВЛ-0,4кВ от КТП 208 в т. ч. ПИР МО Химкинский р-н (Рек 0,4-6-10кВ)</t>
  </si>
  <si>
    <t>I-150245</t>
  </si>
  <si>
    <t>Реконструкция ВЛ-0,4кВ от КТП 208 в т. ч. ПИР МО Химкинский р-н (Рек 0,4-6-10кВ)</t>
  </si>
  <si>
    <t>081-0005979</t>
  </si>
  <si>
    <t>Выполнение СМР, ПНР, оборудование по титулу: Реконструкция КЛ-0,4кВ ТП-161  в т. ч. ПИР МО Химкинский р-н (Рек 0,4-6-10кВ)</t>
  </si>
  <si>
    <t>I-150246</t>
  </si>
  <si>
    <t>Реконструкция КЛ-0,4кВ ТП-161  в т. ч. ПИР МО Химкинский р-н (Рек 0,4-6-10кВ)</t>
  </si>
  <si>
    <t>081-0005981</t>
  </si>
  <si>
    <t>Выполнение СМР, ПНР, оборудование по титулу: Реконструкция КЛ-6кВ ф.1 и ф.20 ПС 325 в т. ч. ПИР МО Дмитровский р-н. (Рек 0,4-6-10кВ)</t>
  </si>
  <si>
    <t>I-150252</t>
  </si>
  <si>
    <t>Реконструкция КЛ-6кВ ф.1 и ф.20 ПС 325 в т. ч. ПИР МО Дмитровский р-н. (Рек 0,4-6-10кВ)</t>
  </si>
  <si>
    <t>081-0005947</t>
  </si>
  <si>
    <t>Выполнение  СМР, ПНР, Оборудование по Реконструкции сети 0,4-10кВ по объектам СРЭС, КлРЭС СЭС</t>
  </si>
  <si>
    <t>081-0005982</t>
  </si>
  <si>
    <t>справочно к лоту 815947</t>
  </si>
  <si>
    <t>Выполнение СМР, ПНР, оборудование по титулу: Прокладка КЛ-6кВ от ТП-813 до оп. №54  в т. ч. ПИР МО Солнечногорский р-н. (Рек 0,4-6-10кВ)</t>
  </si>
  <si>
    <t>I-150248</t>
  </si>
  <si>
    <t>Прокладка КЛ-6кВ от ТП-813 до оп. №54  в т. ч. ПИР МО Солнечногорский р-н. (Рек 0,4-6-10кВ)</t>
  </si>
  <si>
    <t>081-0005983</t>
  </si>
  <si>
    <t>Выполнение СМР, ПНР, оборудование по титулу: Реконструкция КЛ-10кВ от ЦРП-29, 1,2с. до ТП-644  в т. ч. ПИР МО Солнечногорский р-н. (Рек 0,4-6-10кВ)</t>
  </si>
  <si>
    <t>I-150249</t>
  </si>
  <si>
    <t>Реконструкция КЛ-10кВ от ЦРП-29, 1,2с. до ТП-644  в т. ч. ПИР МО Солнечногорский р-н. (Рек 0,4-6-10кВ)</t>
  </si>
  <si>
    <t>081-0005984</t>
  </si>
  <si>
    <t>Выполнение СМР, ПНР, оборудование по титулу: Реконструкция КЛ-10кВ от ЦРП-23 1, 2 с. до ТП-487 - 1,2 с. в т. ч. ПИР МО Солнечногорский р-н. (Рек 0,4-6-10кВ)</t>
  </si>
  <si>
    <t>I-150250</t>
  </si>
  <si>
    <t>Реконструкция КЛ-10кВ от ЦРП-23 1, 2 с. до ТП-487 - 1,2 с. в т. ч. ПИР МО Солнечногорский р-н. (Рек 0,4-6-10кВ)</t>
  </si>
  <si>
    <t>081-0005985</t>
  </si>
  <si>
    <t>Выполнение СМР, ПНР, оборудование по титулу: Реконструкция ВЛ-10кВ ф32917 в т. ч. ПИР МО Солнечногорский р-н. (Рек 0,4-6-10кВ)</t>
  </si>
  <si>
    <t>I-150247</t>
  </si>
  <si>
    <t>Реконструкция ВЛ-10кВ ф32917 в т. ч. ПИР МО Солнечногорский р-н. (Рек 0,4-6-10кВ)</t>
  </si>
  <si>
    <t>081-0005986</t>
  </si>
  <si>
    <t>Выполнение СМР, ПНР, оборудование по титулу: Реконструкция ВЛ-0,4кВ от МТП-51 (дер.Кленково) в т. ч. ПИР МО Клинский р-н (Рек 0,4-6-10кВ)</t>
  </si>
  <si>
    <t>I-150253</t>
  </si>
  <si>
    <t>Реконструкция ВЛ-0,4кВ от МТП-51 (дер.Кленково) в т. ч. ПИР МО Клинский р-н (Рек 0,4-6-10кВ)</t>
  </si>
  <si>
    <t>081-0005987</t>
  </si>
  <si>
    <t>Выполнение СМР, ПНР, оборудование по титулу: Реконструкция ВЛ-0,4кВ КТП-1 (дер.Воронино) в т. ч. ПИР МО Клинский р-н (Рек 0,4-6-10кВ)</t>
  </si>
  <si>
    <t>I-150254</t>
  </si>
  <si>
    <t>Реконструкция ВЛ-0,4кВ КТП-1 (дер.Воронино) в т. ч. ПИР МО Клинский р-н (Рек 0,4-6-10кВ)</t>
  </si>
  <si>
    <t>081-0005988</t>
  </si>
  <si>
    <t>Выполнение СМР, ПНР, оборудование по титулу: Реконструкция ВЛ-0,4кВ ТП-319 (дер.Б-Щапово) в т. ч. ПИР МО Клинский р-н (Рек 0,4-6-10кВ)</t>
  </si>
  <si>
    <t>I-150255</t>
  </si>
  <si>
    <t>Реконструкция ВЛ-0,4кВ ТП-319 (дер.Б-Щапово) в т. ч. ПИР МО Клинский р-н (Рек 0,4-6-10кВ)</t>
  </si>
  <si>
    <t>081-0005989</t>
  </si>
  <si>
    <t>Выполнение СМР, ПНР, оборудование по титулу: Реконструкция ВЛ-0,4кВ МТП-105 (пос.Покровка, ул.Покровская) в т. ч. ПИР МО Клинский р-н (Рек 0,4-6-10кВ)</t>
  </si>
  <si>
    <t>I-150256</t>
  </si>
  <si>
    <t>Реконструкция ВЛ-0,4кВ МТП-105 (пос.Покровка, ул.Покровская) в т. ч. ПИР МО Клинский р-н (Рек 0,4-6-10кВ)</t>
  </si>
  <si>
    <t>081-0005990</t>
  </si>
  <si>
    <t>Выполнение СМР, ПНР, оборудование по титулу: Реконструкция ВЛ-0,4кВ МТП-105 (пос.Покровка, ул.Восточная) в т. ч. ПИР МО Клинский р-н (Рек 0,4-6-10кВ)</t>
  </si>
  <si>
    <t>I-150257</t>
  </si>
  <si>
    <t>Реконструкция ВЛ-0,4кВ МТП-105 (пос.Покровка, ул.Восточная) в т. ч. ПИР МО Клинский р-н (Рек 0,4-6-10кВ)</t>
  </si>
  <si>
    <t>081-0005991</t>
  </si>
  <si>
    <t>Выполнение СМР, ПНР, оборудование по титулу: Реконструкция ВЛ-0,4кВ МТП-225  (дер.Троицино) в т. ч. ПИР МО Клинский р-н (Рек 0,4-6-10кВ)</t>
  </si>
  <si>
    <t>I-150258</t>
  </si>
  <si>
    <t>Реконструкция ВЛ-0,4кВ МТП-225  (дер.Троицино) в т. ч. ПИР МО Клинский р-н (Рек 0,4-6-10кВ)</t>
  </si>
  <si>
    <t>081-0005992</t>
  </si>
  <si>
    <t>Выполнение СМР, ПНР, оборудование по титулу: Реконструкция ВЛ-0,4кВ ТП-220  (дер.Минино) в т. ч. ПИР МО Клинский р-н (Рек 0,4-6-10кВ)</t>
  </si>
  <si>
    <t>I-150259</t>
  </si>
  <si>
    <t>Реконструкция ВЛ-0,4кВ ТП-220  (дер.Минино) в т. ч. ПИР МО Клинский р-н (Рек 0,4-6-10кВ)</t>
  </si>
  <si>
    <t>081-0005993</t>
  </si>
  <si>
    <t>Выполнение СМР, ПНР, оборудование по титулу: Реконструкция ВЛ-0,4кВ МТП-37  (дер.Попелково) в т. ч. ПИР МО Клинский р-н (Рек 0,4-6-10кВ)</t>
  </si>
  <si>
    <t>I-150260</t>
  </si>
  <si>
    <t>Реконструкция ВЛ-0,4кВ МТП-37  (дер.Попелково) в т. ч. ПИР МО Клинский р-н (Рек 0,4-6-10кВ)</t>
  </si>
  <si>
    <t>081-0005994</t>
  </si>
  <si>
    <t>Выполнение СМР, ПНР, оборудование по титулу: Реконструкция КЛ-6кВ фид.35318 в т. ч. ПИР МО Клинский р-н (Рек 0,4-6-10кВ)</t>
  </si>
  <si>
    <t>I-150261</t>
  </si>
  <si>
    <t>Реконструкция КЛ-6кВ фид.35318 в т. ч. ПИР МО Клинский р-н (Рек 0,4-6-10кВ)</t>
  </si>
  <si>
    <t>081-0005995</t>
  </si>
  <si>
    <t>Выполнение СМР, ПНР, оборудование по титулу: Реконструкция КЛ-6кВ фид.35331 в т. ч. ПИР МО Клинский р-н (Рек 0,4-6-10кВ)</t>
  </si>
  <si>
    <t>I-150262</t>
  </si>
  <si>
    <t>Реконструкция КЛ-6кВ фид.35331 в т. ч. ПИР МО Клинский р-н (Рек 0,4-6-10кВ)</t>
  </si>
  <si>
    <t>081-0005949</t>
  </si>
  <si>
    <t>Выполнение  СМР, ПНР, Оборудование по Установка устройств индикации короткого замыкания и РЛК на ВЛ-10 кВ №2</t>
  </si>
  <si>
    <t>081-0006060</t>
  </si>
  <si>
    <t>справочно к лоту 815949</t>
  </si>
  <si>
    <t>Выполнение СМР, ПНР, оборудование по титулу: Установка устройств индикации короткого замыкания и РЛК на      ВЛ-10кВ ф.2 ПС 332, оп.30,60,90,120,150,180; отп. на ТП 198 оп.15, 25, 45 в т. ч. ПИР МО Дмитровский р-н.</t>
  </si>
  <si>
    <t>I-148714</t>
  </si>
  <si>
    <t>Установка устройств индикации короткого замыкания и РЛК на      ВЛ-10кВ ф.2 ПС 332, оп.30,60,90,120,150,180; отп. на ТП 198 оп.15, 25, 45 в т. ч. ПИР МО Дмитровский р-н.</t>
  </si>
  <si>
    <t>081-0006061</t>
  </si>
  <si>
    <t>Выполнение СМР, ПНР, оборудование по титулу: Установка устройств индикации короткого замыкания и РЛК на      ВЛ-6кВ ф.1 ПС 577, оп.30,57, отп. на ТП 252 оп.25, 35, 75; отп. на ТП 256 оп.90, 120, 150, 180  в т. ч. ПИР МО Дмитровский р-н.</t>
  </si>
  <si>
    <t>I-148716</t>
  </si>
  <si>
    <t>Установка устройств индикации короткого замыкания и РЛК на      ВЛ-6кВ ф.1 ПС 577, оп.30,57, отп. на ТП 252 оп.25, 35, 75; отп. на ТП 256 оп.90, 120, 150, 180  в т. ч. ПИР МО Дмитровский р-н.</t>
  </si>
  <si>
    <t>081-0006062</t>
  </si>
  <si>
    <t>Выполнение СМР, ПНР, оборудование по титулу: Установка устройств индикации короткого замыкания и РЛК на      ВЛ-6кВ ф.24 ПС 555, оп.15, 24, 57, 84, 115,140, 170, 200, 230; за КРН 35 оп.25,50,75 в т. ч. ПИР МО Дмитровский р-н.</t>
  </si>
  <si>
    <t>I-148723</t>
  </si>
  <si>
    <t>Установка устройств индикации короткого замыкания и РЛК на      ВЛ-6кВ ф.24 ПС 555, оп.15, 24, 57, 84, 115,140, 170, 200, 230; за КРН 35 оп.25,50,75 в т. ч. ПИР МО Дмитровский р-н.</t>
  </si>
  <si>
    <t>081-0006063</t>
  </si>
  <si>
    <t>Выполнение СМР, ПНР, оборудование по титулу: Установка устройств индикации короткого замыкания и РЛК на      ВЛ-6кВ ф.4 ПС 669, оп.30,57 отп. на ТП 441 79, 100, 130, отп. на ТП 406 30, 60, 90,120, 64 в т. ч. ПИР МО Дмитровский р-н.</t>
  </si>
  <si>
    <t>I-148731</t>
  </si>
  <si>
    <t>Установка устройств индикации короткого замыкания и РЛК на      ВЛ-6кВ ф.4 ПС 669, оп.30,57 отп. на ТП 441 79, 100, 130, отп. на ТП 406 30, 60, 90,120, 64 в т. ч. ПИР МО Дмитровский р-н.</t>
  </si>
  <si>
    <t>081-0006064</t>
  </si>
  <si>
    <t>Выполнение СМР, ПНР, оборудование по титулу: Установка устройств индикации короткого замыкания и РЛК на      ВЛ-6кВ ф.3 ПС 669, оп.30,60,90,120; за КРН 411 оп.160, 190, 220, 250, 280, 310, 330; отп. на ТП 406 оп.25, 50, 75 в т. ч. ПИР МО Дмитровский р-н.</t>
  </si>
  <si>
    <t>I-148732</t>
  </si>
  <si>
    <t>Установка устройств индикации короткого замыкания и РЛК на      ВЛ-6кВ ф.3 ПС 669, оп.30,60,90,120; за КРН 411 оп.160, 190, 220, 250, 280, 310, 330; отп. на ТП 406 оп.25, 50, 75 в т. ч. ПИР МО Дмитровский р-н.</t>
  </si>
  <si>
    <t>081-0006065</t>
  </si>
  <si>
    <t>Выполнение СМР, ПНР, оборудование по титулу: Установка устройств индикации короткого замыкания и РЛК на      ВЛ-6кВ ф.6 ПС 669, оп.1, 22, 23, 47, 77, 110, 140; отп. на КТП 472 оп.30,60; отп. на МТП 1002 оп.25,50 в т. ч. ПИР МО Дмитровский р-н.</t>
  </si>
  <si>
    <t>I-148735</t>
  </si>
  <si>
    <t>Установка устройств индикации короткого замыкания и РЛК на      ВЛ-6кВ ф.6 ПС 669, оп.1, 22, 23, 47, 77, 110, 140; отп. на КТП 472 оп.30,60; отп. на МТП 1002 оп.25,50 в т. ч. ПИР МО Дмитровский р-н.</t>
  </si>
  <si>
    <t>081-0006066</t>
  </si>
  <si>
    <t>Выполнение СМР, ПНР, оборудование по титулу: Установка устройств индикации короткого замыкания и РЛК на      ВЛ-6кВ ф.9 ПС 669, оп.оп.20; за КРН 413 оп.70, 100, 130, 150, 180, 174, 175; за ТП 439 оп.25, 50, 75 в т. ч. ПИР МО Дмитровский р-н.</t>
  </si>
  <si>
    <t>I-148736</t>
  </si>
  <si>
    <t>Установка устройств индикации короткого замыкания и РЛК на      ВЛ-6кВ ф.9 ПС 669, оп.оп.20; за КРН 413 оп.70, 100, 130, 150, 180, 174, 175; за ТП 439 оп.25, 50, 75 в т. ч. ПИР МО Дмитровский р-н.</t>
  </si>
  <si>
    <t>081-0006067</t>
  </si>
  <si>
    <t>Выполнение СМР, ПНР, оборудование по титулу: Установка устройств индикации короткого замыкания и РЛК на      ВЛ-6кВ ф.4 ПС 583, оп.за ТП 665 оп.80,110,140,170,200,230,260; отп. на КТП 669 оп.25,50 в т. ч. ПИР МО Дмитровский р-н.</t>
  </si>
  <si>
    <t>I-148737</t>
  </si>
  <si>
    <t>Установка устройств индикации короткого замыкания и РЛК на      ВЛ-6кВ ф.4 ПС 583, оп.за ТП 665 оп.80,110,140,170,200,230,260; отп. на КТП 669 оп.25,50 в т. ч. ПИР МО Дмитровский р-н.</t>
  </si>
  <si>
    <t>081-0006068</t>
  </si>
  <si>
    <t>Выполнение СМР, ПНР, оборудование по титулу: Установка устройств индикации короткого замыкания и РЛК на      ВЛ 10кВ ф. Покровский,оп.51,91,115,118,119,131,146,149,151,159 в т. ч. ПИР МО Клинский р-н</t>
  </si>
  <si>
    <t>I-148743</t>
  </si>
  <si>
    <t>Установка устройств индикации короткого замыкания и РЛК на      ВЛ 10кВ ф. Покровский,оп.51,91,115,118,119,131,146,149,151,159 в т. ч. ПИР МО Клинский р-н</t>
  </si>
  <si>
    <t>081-0006069</t>
  </si>
  <si>
    <t>Выполнение СМР, ПНР, оборудование по титулу: Установка устройств индикации короткого замыкания и РЛК на      ВЛ 10кВ ф. ТП-387 - ТП-204 - ЛР-72,оп.15,19,27,29,31,38,43,49,51,59 в т. ч. ПИР МО Клинский р-н</t>
  </si>
  <si>
    <t>I-148745</t>
  </si>
  <si>
    <t>Установка устройств индикации короткого замыкания и РЛК на      ВЛ 10кВ ф. ТП-387 - ТП-204 - ЛР-72,оп.15,19,27,29,31,38,43,49,51,59 в т. ч. ПИР МО Клинский р-н</t>
  </si>
  <si>
    <t>081-0006070</t>
  </si>
  <si>
    <t>Выполнение СМР, ПНР, оборудование по титулу: Установка устройств индикации короткого замыкания и РЛК на      ВЛ-10кВ ф. ЛР-62 - ТП-89, оп.24,29,34,55,59,63,67,69,82 в т. ч. ПИР МО Клинский р-н</t>
  </si>
  <si>
    <t>I-148749</t>
  </si>
  <si>
    <t>Установка устройств индикации короткого замыкания и РЛК на      ВЛ-10кВ ф. ЛР-62 - ТП-89, оп.24,29,34,55,59,63,67,69,82 в т. ч. ПИР МО Клинский р-н</t>
  </si>
  <si>
    <t>081-0006071</t>
  </si>
  <si>
    <t>Выполнение СМР, ПНР, оборудование по титулу: Установка устройств индикации короткого замыкания и РЛК на      ВЛ-10кВ ф. 63102, оп.26,29,32,49,52,67,72,81,89,101,150,189,197,201 в т. ч. ПИР МО Клинский р-н</t>
  </si>
  <si>
    <t>I-148750</t>
  </si>
  <si>
    <t>Установка устройств индикации короткого замыкания и РЛК на      ВЛ-10кВ ф. 63102, оп.26,29,32,49,52,67,72,81,89,101,150,189,197,201 в т. ч. ПИР МО Клинский р-н</t>
  </si>
  <si>
    <t>081-0006072</t>
  </si>
  <si>
    <t>Выполнение СМР, ПНР, оборудование по титулу: Установка устройств индикации короткого замыкания и РЛК на      ВЛ-10кВ ф. 63106, оп.29,34,38,41,43,51,60,73,82,92 в т. ч. ПИР МО Клинский р-н</t>
  </si>
  <si>
    <t>I-148751</t>
  </si>
  <si>
    <t>Установка устройств индикации короткого замыкания и РЛК на      ВЛ-10кВ ф. 63106, оп.29,34,38,41,43,51,60,73,82,92 в т. ч. ПИР МО Клинский р-н</t>
  </si>
  <si>
    <t>081-0006073</t>
  </si>
  <si>
    <t>Выполнение СМР, ПНР, оборудование по титулу: Установка устройств индикации короткого замыкания и РЛК на      ВЛ-10кВ ф. 63103, оп.21,28,39,45,49,51,58,61,63,71,75,81,86,89 в т. ч. ПИР МО Клинский р-н</t>
  </si>
  <si>
    <t>I-148752</t>
  </si>
  <si>
    <t>Установка устройств индикации короткого замыкания и РЛК на      ВЛ-10кВ ф. 63103, оп.21,28,39,45,49,51,58,61,63,71,75,81,86,89 в т. ч. ПИР МО Клинский р-н</t>
  </si>
  <si>
    <t>081-0006074</t>
  </si>
  <si>
    <t>Выполнение СМР, ПНР, оборудование по титулу: Установка устройств индикации короткого замыкания и РЛК на      ВЛ-10кВ ф. КРН "Бирево" - ТП-541 - ТП-312, оп.51,91,115,118,119,131,146,149 в т. ч. ПИР МО Клинский р-н</t>
  </si>
  <si>
    <t>I-148753</t>
  </si>
  <si>
    <t>Установка устройств индикации короткого замыкания и РЛК на      ВЛ-10кВ ф. КРН "Бирево" - ТП-541 - ТП-312, оп.51,91,115,118,119,131,146,149 в т. ч. ПИР МО Клинский р-н</t>
  </si>
  <si>
    <t>081-0006075</t>
  </si>
  <si>
    <t>Выполнение СМР, ПНР, оборудование по титулу: Установка устройств индикации короткого замыкания и РЛК на      ВЛ-10кВ ф. ТП-148 - ЛР-91, оп.15,19,27,29,31,38,43,49,51 в т. ч. ПИР МО Клинский р-н</t>
  </si>
  <si>
    <t>I-148756</t>
  </si>
  <si>
    <t>Установка устройств индикации короткого замыкания и РЛК на      ВЛ-10кВ ф. ТП-148 - ЛР-91, оп.15,19,27,29,31,38,43,49,51 в т. ч. ПИР МО Клинский р-н</t>
  </si>
  <si>
    <t>081-0006076</t>
  </si>
  <si>
    <t>Выполнение СМР, ПНР, оборудование по титулу: Установка устройств индикации короткого замыкания и РЛК на      ВЛ-10кВ ф. 44306, оп.9,23,41,18,57,78,126,144,184,190 в т. ч. ПИР МО Клинский р-н</t>
  </si>
  <si>
    <t>I-148758</t>
  </si>
  <si>
    <t>Установка устройств индикации короткого замыкания и РЛК на      ВЛ-10кВ ф. 44306, оп.9,23,41,18,57,78,126,144,184,190 в т. ч. ПИР МО Клинский р-н</t>
  </si>
  <si>
    <t>081-0006077</t>
  </si>
  <si>
    <t>Выполнение СМР, ПНР, оборудование по титулу: Установка устройств индикации короткого замыкания и РЛК на      ВЛ-10кВ л.809, оп. 9,23,41,18,57,78,126,144,184 в т. ч. ПИР МО Пушкинский р-н</t>
  </si>
  <si>
    <t>I-148778</t>
  </si>
  <si>
    <t>Установка устройств индикации короткого замыкания и РЛК на      ВЛ-10кВ л.809, оп. 9,23,41,18,57,78,126,144,184 в т. ч. ПИР МО Пушкинский р-н</t>
  </si>
  <si>
    <t>081-0006078</t>
  </si>
  <si>
    <t>Выполнение СМР, ПНР, оборудование по титулу: Установка устройств индикации короткого замыкания и РЛК на ВЛ-10 кВ ф.Березки, оп. 43,59,65,80,103,19а,37,38,40,11,21,25,20,122,131 в т. ч. ПИР МО Солнечногорский р-н.</t>
  </si>
  <si>
    <t>I-148779</t>
  </si>
  <si>
    <t>Установка устройств индикации короткого замыкания и РЛК на ВЛ-10 кВ ф.Березки, оп. 43,59,65,80,103,19а,37,38,40,11,21,25,20,122,131 в т. ч. ПИР МО Солнечногорский р-н.</t>
  </si>
  <si>
    <t>081-0006079</t>
  </si>
  <si>
    <t>Выполнение СМР, ПНР, оборудование по титулу: Установка устройств индикации короткого замыкания и РЛК на ВЛ-10 кВ ф.Дзержинский, оп. 1,66,68,147,155,156,181,188,206,49а,54,56,67,72,74,66,75,86,91,94 в т. ч. ПИР МО Солнечногорский р-н.</t>
  </si>
  <si>
    <t>I-148780</t>
  </si>
  <si>
    <t>Установка устройств индикации короткого замыкания и РЛК на ВЛ-10 кВ ф.Дзержинский, оп. 1,66,68,147,155,156,181,188,206,49а,54,56,67,72,74,66,75,86,91,94 в т. ч. ПИР МО Солнечногорский р-н.</t>
  </si>
  <si>
    <t>081-0006080</t>
  </si>
  <si>
    <t>Выполнение СМР, ПНР, оборудование по титулу: Установка устройств индикации короткого замыкания и РЛК на ВЛ-10 кВ ф.Бедово,  оп. 8,8а,33,34,95,100,112,207,216,229,241,247,134,138,145,149,162,162,163,165,10 в т. ч. ПИР МО Солнечногорский р-н.</t>
  </si>
  <si>
    <t>I-148781</t>
  </si>
  <si>
    <t>Установка устройств индикации короткого замыкания и РЛК на ВЛ-10 кВ ф.Бедово,  оп. 8,8а,33,34,95,100,112,207,216,229,241,247,134,138,145,149,162,162,163,165,10 в т. ч. ПИР МО Солнечногорский р-н.</t>
  </si>
  <si>
    <t>081-0006081</t>
  </si>
  <si>
    <t>Выполнение СМР, ПНР, оборудование по титулу: Установка устройств индикации короткого замыкания и РЛК на ВЛ-6 кВ ф.14706, оп. 91,202,216,265,1,70,390,67,78,83,114,194 в т. ч. ПИР МО Солнечногорский р-н.</t>
  </si>
  <si>
    <t>I-148783</t>
  </si>
  <si>
    <t>Установка устройств индикации короткого замыкания и РЛК на ВЛ-6 кВ ф.14706, оп. 91,202,216,265,1,70,390,67,78,83,114,194 в т. ч. ПИР МО Солнечногорский р-н.</t>
  </si>
  <si>
    <t>081-0005950</t>
  </si>
  <si>
    <t>Выполнение ПИР, авторский надзор по Установка автоматического пункта секционирования на  ВЛ 6 кВ</t>
  </si>
  <si>
    <t>081-0006082</t>
  </si>
  <si>
    <t>справочно к лоту 815950</t>
  </si>
  <si>
    <t>Выполнение ПИР, авторский надзор по титулу: Установка автоматического пункта секционирования на  ВЛ 6 кВ фид.3 ПС №148 между ТП 396- ТП 391 т. ч. ПИР МО Дмитровский р-н.</t>
  </si>
  <si>
    <t>Установка автоматического пункта секционирования на  ВЛ 6 кВ фид.3 ПС №148 между ТП 396- ТП 391 т. ч. ПИР МО Дмитровский р-н.</t>
  </si>
  <si>
    <t>081-0006083</t>
  </si>
  <si>
    <t>Выполнение ПИР, авторский надзор по титулу: Установка автоматического пункта секционирования на  ВЛ 6 кВ фид.3 ПС №669 за ЛР 421 оп 1 т. ч. ПИР МО Дмитровский р-н.</t>
  </si>
  <si>
    <t>Установка автоматического пункта секционирования на  ВЛ 6 кВ фид.3 ПС №669 за ЛР 421 оп 1 т. ч. ПИР МО Дмитровский р-н.</t>
  </si>
  <si>
    <t>081-0006084</t>
  </si>
  <si>
    <t>Выполнение ПИР, авторский надзор по титулу: Установка автоматического пункта секционирования на  ВЛ 6 кВ фид.6 ПС №669 за ЛР 454 оп 12 т. ч. ПИР МО Дмитровский р-н.</t>
  </si>
  <si>
    <t>Установка автоматического пункта секционирования на  ВЛ 6 кВ фид.6 ПС №669 за ЛР 454 оп 12 т. ч. ПИР МО Дмитровский р-н.</t>
  </si>
  <si>
    <t>081-0006085</t>
  </si>
  <si>
    <t>Выполнение ПИР, авторский надзор по титулу:  Установка автоматического пункта секционирования на ВЛ 6 кВ фид.1 ПС №577 за ЛР 170 оп 1 т. ч. ПИР МО Дмитровский р-н.</t>
  </si>
  <si>
    <t xml:space="preserve"> Установка автоматического пункта секционирования на ВЛ 6 кВ фид.1 ПС №577 за ЛР 170 оп 1 т. ч. ПИР МО Дмитровский р-н.</t>
  </si>
  <si>
    <t>081-0006086</t>
  </si>
  <si>
    <t>Выполнение ПИР, авторский надзор по титулу:  Установка автоматического пункта секционирования на  ВЛ 10 кВ фид.2 ПС №332 за ЛР 64 оп 1 т. ч. ПИР МО Дмитровский р-н.</t>
  </si>
  <si>
    <t xml:space="preserve"> Установка автоматического пункта секционирования на  ВЛ 10 кВ фид.2 ПС №332 за ЛР 64 оп 1 т. ч. ПИР МО Дмитровский р-н.</t>
  </si>
  <si>
    <t>081-0006087</t>
  </si>
  <si>
    <t>Выполнение ПИР, авторский надзор по титулу: Установка автоматического пункта секционирования на ВЛ-6 кВ        фид.ТП-259 - ТП-64 т. ч. ПИР МО Клинский р-н.</t>
  </si>
  <si>
    <t>Установка автоматического пункта секционирования на ВЛ-6 кВ        фид.ТП-259 - ТП-64 т. ч. ПИР МО Клинский р-н.</t>
  </si>
  <si>
    <t>081-0006088</t>
  </si>
  <si>
    <t>Выполнение ПИР, авторский надзор по титулу: Установка автоматического пункта секционирования на ВЛ-6 кВ        фид.76603 - КТП-14 т. ч. ПИР МО Клинский р-н.</t>
  </si>
  <si>
    <t>Установка автоматического пункта секционирования на ВЛ-6 кВ        фид.76603 - КТП-14 т. ч. ПИР МО Клинский р-н.</t>
  </si>
  <si>
    <t>081-0006089</t>
  </si>
  <si>
    <t>Выполнение ПИР, авторский надзор по титулу: Установка автоматического пункта секционирования на ВЛ-6 кВ        фид.ТП-7 - ТП-299 т. ч. ПИР МО Клинский р-н.</t>
  </si>
  <si>
    <t>Установка автоматического пункта секционирования на ВЛ-6 кВ        фид.ТП-7 - ТП-299 т. ч. ПИР МО Клинский р-н.</t>
  </si>
  <si>
    <t>081-0006090</t>
  </si>
  <si>
    <t>Выполнение ПИР, авторский надзор по титулу: Установка автоматического пункта секционирования на ВЛ-10 кВ        фид.ТП-170 - ТП-171 т. ч. ПИР МО Клинский р-н.</t>
  </si>
  <si>
    <t>Установка автоматического пункта секционирования на ВЛ-10 кВ        фид.ТП-170 - ТП-171 т. ч. ПИР МО Клинский р-н.</t>
  </si>
  <si>
    <t>081-0006091</t>
  </si>
  <si>
    <t>Выполнение ПИР, авторский надзор по титулу: Установка автоматического пункта секционирования на ВЛ-6 кВ л 872 ЛР 47 АПС т. ч. ПИР МО Пушкинский р-н</t>
  </si>
  <si>
    <t>Установка автоматического пункта секционирования на ВЛ-6 кВ л 872 ЛР 47 АПС т. ч. ПИР МО Пушкинский р-н</t>
  </si>
  <si>
    <t>081-0006092</t>
  </si>
  <si>
    <t>Выполнение ПИР, авторский надзор по титулу: Установка автоматического пункта секционирования на ВЛ-10 кВ л 854 ЛР 1 в ст. л 862 АПС т. ч. ПИР МО Пушкинский р-н</t>
  </si>
  <si>
    <t>Установка автоматического пункта секционирования на ВЛ-10 кВ л 854 ЛР 1 в ст. л 862 АПС т. ч. ПИР МО Пушкинский р-н</t>
  </si>
  <si>
    <t>081-0006093</t>
  </si>
  <si>
    <t>Выполнение ПИР, авторский надзор по титулу: Установка автоматического пункта секционирования на ВЛ-6 кВ ф 86 оп 111 АПС (отпайка на ТП-116) т. ч. ПИР МО Пушкинский р-н</t>
  </si>
  <si>
    <t>Установка автоматического пункта секционирования на ВЛ-6 кВ ф 86 оп 111 АПС (отпайка на ТП-116) т. ч. ПИР МО Пушкинский р-н</t>
  </si>
  <si>
    <t>081-0006094</t>
  </si>
  <si>
    <t>Выполнение ПИР, авторский надзор по титулу: Установка автоматического пункта секционирования на ВЛ-6кВ ф91 оп 10 АПС т. ч. ПИР МО Пушкинский р-н</t>
  </si>
  <si>
    <t>Установка автоматического пункта секционирования на ВЛ-6кВ ф91 оп 10 АПС т. ч. ПИР МО Пушкинский р-н</t>
  </si>
  <si>
    <t>081-0006095</t>
  </si>
  <si>
    <t>Выполнение ПИР, авторский надзор по титулу: Установка автоматического пункта секционирования на  ВЛ 10 кВ Ф4/393 вместо ЛР 59 т. ч. ПИР МО Талдомский р-н</t>
  </si>
  <si>
    <t>Установка автоматического пункта секционирования на  ВЛ 10 кВ Ф4/393 вместо ЛР 59 т. ч. ПИР МО Талдомский р-н</t>
  </si>
  <si>
    <t>081-0006096</t>
  </si>
  <si>
    <t>Выполнение ПИР, авторский надзор по титулу: Установка автоматического пункта секционирования на  ВЛ 10 кВ  Ф6/286 оп. 70-71 т. ч. ПИР МО Талдомский р-н</t>
  </si>
  <si>
    <t>Установка автоматического пункта секционирования на  ВЛ 10 кВ  Ф6/286 оп. 70-71 т. ч. ПИР МО Талдомский р-н</t>
  </si>
  <si>
    <t>081-0006097</t>
  </si>
  <si>
    <t>Выполнение ПИР, авторский надзор по титулу: Установка автоматического пункта секционирования на ВЛ-6кВ ТП346-ТП342-ЛР67 оп.63,64 т. ч. ПИР МО Химкинский р-н</t>
  </si>
  <si>
    <t>Установка автоматического пункта секционирования на ВЛ-6кВ ТП346-ТП342-ЛР67 оп.63,64 т. ч. ПИР МО Химкинский р-н</t>
  </si>
  <si>
    <t>081-0006098</t>
  </si>
  <si>
    <t>Выполнение ПИР, авторский надзор по титулу: Установка автоматического пункта секционирования на ВЛ-6кВ отпайка на КТП348,КТП353 оп.15,16 т. ч. ПИР МО Химкинский р-н</t>
  </si>
  <si>
    <t>Установка автоматического пункта секционирования на ВЛ-6кВ отпайка на КТП348,КТП353 оп.15,16 т. ч. ПИР МО Химкинский р-н</t>
  </si>
  <si>
    <t>081-0006099</t>
  </si>
  <si>
    <t>Выполнение ПИР, авторский надзор по титулу: Установка автоматического пункта секционирования ВЛ-6 кВ ф.ЦРП-17 оп. №1 в сторону ТП-348 т. ч. ПИР МО Солнечногорский р-н.</t>
  </si>
  <si>
    <t>Установка автоматического пункта секционирования ВЛ-6 кВ ф.ЦРП-17 оп. №1 в сторону ТП-348 т. ч. ПИР МО Солнечногорский р-н.</t>
  </si>
  <si>
    <t>081-0006100</t>
  </si>
  <si>
    <t>Выполнение ПИР, авторский надзор по титулу: Установка автоматического пункта секционирования ВЛ-6 кВ ЦРП-17 оп. №1 в сторону ТП-350 т. ч. ПИР МО Солнечногорский р-н.</t>
  </si>
  <si>
    <t>Установка автоматического пункта секционирования ВЛ-6 кВ ЦРП-17 оп. №1 в сторону ТП-350 т. ч. ПИР МО Солнечногорский р-н.</t>
  </si>
  <si>
    <t>081-0006101</t>
  </si>
  <si>
    <t>Выполнение ПИР, авторский надзор по титулу: Установка автоматического пункта секционирования ВЛ-10 кВ ф.РТП-102 в сторону ТП-1011 т. ч. ПИР МО Солнечногорский р-н.</t>
  </si>
  <si>
    <t>Установка автоматического пункта секционирования ВЛ-10 кВ ф.РТП-102 в сторону ТП-1011 т. ч. ПИР МО Солнечногорский р-н.</t>
  </si>
  <si>
    <t>081-0006102</t>
  </si>
  <si>
    <t>Выполнение ПИР, авторский надзор по титулу: Установка автоматического пункта секционирования ВЛ-10 кВ РТП-102 в сторону ТП-1016 т. ч. ПИР МО Солнечногорский р-н.</t>
  </si>
  <si>
    <t>Установка автоматического пункта секционирования ВЛ-10 кВ РТП-102 в сторону ТП-1016 т. ч. ПИР МО Солнечногорский р-н.</t>
  </si>
  <si>
    <t>081-0006103</t>
  </si>
  <si>
    <t xml:space="preserve">Выполнение ПИР, авторский надзор по титулу: Установка автоматического пункта секционирования на  ВЛ 10 кВ фид.ЦРП 18 с. 1 ТП 27010+КТП 27012 оп 34-35) т. ч. ПИР МО Красногорский р-н </t>
  </si>
  <si>
    <t xml:space="preserve">Установка автоматического пункта секционирования на  ВЛ 10 кВ фид.ЦРП 18 с. 1 ТП 27010+КТП 27012 оп 34-35) т. ч. ПИР МО Красногорский р-н </t>
  </si>
  <si>
    <t>081-0006104</t>
  </si>
  <si>
    <t xml:space="preserve">Выполнение ПИР, авторский надзор по титулу: Установка автоматического пункта секционирования на  ВЛ 6 кВ фид.Турово (оп6-7) т. ч. ПИР МО Красногорский р-н </t>
  </si>
  <si>
    <t xml:space="preserve">Установка автоматического пункта секционирования на  ВЛ 6 кВ фид.Турово (оп6-7) т. ч. ПИР МО Красногорский р-н </t>
  </si>
  <si>
    <t>081-0006105</t>
  </si>
  <si>
    <t xml:space="preserve">Выполнение ПИР, авторский надзор по титулу: Установка автоматического пункта секционирования на  ВЛ 6 кВ от КТП 5982 фид.КТП 5952+ КТП 5964+КТП5964+ТП6494 т. ч. ПИР МО Красногорский р-н </t>
  </si>
  <si>
    <t xml:space="preserve">Установка автоматического пункта секционирования на  ВЛ 6 кВ от КТП 5982 фид.КТП 5952+ КТП 5964+КТП5964+ТП6494 т. ч. ПИР МО Красногорский р-н </t>
  </si>
  <si>
    <t>081-0006106</t>
  </si>
  <si>
    <t>Выполнение ПИР, авторский надзор по титулу: Установка автоматического пункта секционирования на ВЛ-6кВ  лин.1132 д.Леоново оп.68-69 т. ч. ПИР МО Сергиево-Пасадский р-н</t>
  </si>
  <si>
    <t>Установка автоматического пункта секционирования на ВЛ-6кВ  лин.1132 д.Леоново оп.68-69 т. ч. ПИР МО Сергиево-Пасадский р-н</t>
  </si>
  <si>
    <t>081-0006107</t>
  </si>
  <si>
    <t>Выполнение ПИР, авторский надзор по титулу: Установка автоматического пункта секционирования на ВЛ-10кВ лин.661 оп. 2-3 д.Красная Сторожка т. ч. ПИР МО Сергиево-Пасадский р-н</t>
  </si>
  <si>
    <t>Установка автоматического пункта секционирования на ВЛ-10кВ лин.661 оп. 2-3 д.Красная Сторожка т. ч. ПИР МО Сергиево-Пасадский р-н</t>
  </si>
  <si>
    <t>081-0006108</t>
  </si>
  <si>
    <t>Выполнение ПИР, авторский надзор по титулу: Установка автоматического пункта секционирования на ВЛ-10кВ ф.44 оп.108-109 д.Морозово т. ч. ПИР МО Сергиево-Пасадский р-н</t>
  </si>
  <si>
    <t>Установка автоматического пункта секционирования на ВЛ-10кВ ф.44 оп.108-109 д.Морозово т. ч. ПИР МО Сергиево-Пасадский р-н</t>
  </si>
  <si>
    <t>081-0006109</t>
  </si>
  <si>
    <t>Выполнение ПИР, авторский надзор по титулу: Установка автоматического пункта секционирования на ф.701 оп.23-24 д.Коврово т. ч. ПИР МО Сергиево-Пасадский р-н</t>
  </si>
  <si>
    <t>Установка автоматического пункта секционирования на ф.701 оп.23-24 д.Коврово т. ч. ПИР МО Сергиево-Пасадский р-н</t>
  </si>
  <si>
    <t>081-0006110</t>
  </si>
  <si>
    <t>Выполнение ПИР, авторский надзор по титулу: Установка автоматического пункта секционирования на ВЛ-10 кВ фид.530 т. ч. ПИР МО Мытищинский р-н</t>
  </si>
  <si>
    <t>Установка автоматического пункта секционирования на ВЛ-10 кВ фид.530 т. ч. ПИР МО Мытищинский р-н</t>
  </si>
  <si>
    <t>081-0006111</t>
  </si>
  <si>
    <t>Выполнение ПИР, авторский надзор по титулу: Установка автоматического пункта секционирования на ВЛ-6 кВ лин.750 т. ч. ПИР МО Мытищинский р-н</t>
  </si>
  <si>
    <t>Установка автоматического пункта секционирования на ВЛ-6 кВ лин.750 т. ч. ПИР МО Мытищинский р-н</t>
  </si>
  <si>
    <t>081-0006112</t>
  </si>
  <si>
    <t>Выполнение ПИР, авторский надзор по титулу: Установка автоматического пункта секционирования на ВЛ-6 кВ лин.182 т. ч. ПИР МО Мытищинский р-н</t>
  </si>
  <si>
    <t>Установка автоматического пункта секционирования на ВЛ-6 кВ лин.182 т. ч. ПИР МО Мытищинский р-н</t>
  </si>
  <si>
    <t>081-0006113</t>
  </si>
  <si>
    <t>Выполнение ПИР, авторский надзор по титулу: Установка автоматического пункта секционирования на ВЛ-6 кВ лин.786 т. ч. ПИР МО Мытищинский р-н</t>
  </si>
  <si>
    <t>Установка автоматического пункта секционирования на ВЛ-6 кВ лин.786 т. ч. ПИР МО Мытищинский р-н</t>
  </si>
  <si>
    <t>081-0005951</t>
  </si>
  <si>
    <t>Выполнение  СМР, ПНР, Оборудование по Установка автоматического пункта секционирования на  ВЛ 6 кВ</t>
  </si>
  <si>
    <t>081-0006114</t>
  </si>
  <si>
    <t>справочно к лоту 815951</t>
  </si>
  <si>
    <t>Выполнение СМР, ПНР, оборудование по титулу: Установка автоматического пункта секционирования на  ВЛ 6 кВ фид.3 ПС №148 между ТП 396- ТП 391 т. ч. ПИР МО Дмитровский р-н.</t>
  </si>
  <si>
    <t>081-0006115</t>
  </si>
  <si>
    <t>Выполнение СМР, ПНР, оборудование по титулу: Установка автоматического пункта секционирования на  ВЛ 6 кВ фид.3 ПС №669 за ЛР 421 оп 1 т. ч. ПИР МО Дмитровский р-н.</t>
  </si>
  <si>
    <t>081-0006116</t>
  </si>
  <si>
    <t>Выполнение СМР, ПНР, оборудование по титулу: Установка автоматического пункта секционирования на  ВЛ 6 кВ фид.6 ПС №669 за ЛР 454 оп 12 т. ч. ПИР МО Дмитровский р-н.</t>
  </si>
  <si>
    <t>081-0006117</t>
  </si>
  <si>
    <t>Выполнение СМР, ПНР, оборудование по титулу:  Установка автоматического пункта секционирования на ВЛ 6 кВ фид.1 ПС №577 за ЛР 170 оп 1 т. ч. ПИР МО Дмитровский р-н.</t>
  </si>
  <si>
    <t>081-0006118</t>
  </si>
  <si>
    <t>Выполнение СМР, ПНР, оборудование по титулу:  Установка автоматического пункта секционирования на  ВЛ 10 кВ фид.2 ПС №332 за ЛР 64 оп 1 т. ч. ПИР МО Дмитровский р-н.</t>
  </si>
  <si>
    <t>081-0006119</t>
  </si>
  <si>
    <t>Выполнение СМР, ПНР, оборудование по титулу: Установка автоматического пункта секционирования на ВЛ-6 кВ        фид.ТП-259 - ТП-64 т. ч. ПИР МО Клинский р-н.</t>
  </si>
  <si>
    <t>081-0006120</t>
  </si>
  <si>
    <t>Выполнение СМР, ПНР, оборудование по титулу: Установка автоматического пункта секционирования на ВЛ-6 кВ        фид.76603 - КТП-14 т. ч. ПИР МО Клинский р-н.</t>
  </si>
  <si>
    <t>081-0006121</t>
  </si>
  <si>
    <t>Выполнение СМР, ПНР, оборудование по титулу: Установка автоматического пункта секционирования на ВЛ-6 кВ        фид.ТП-7 - ТП-299 т. ч. ПИР МО Клинский р-н.</t>
  </si>
  <si>
    <t>081-0006122</t>
  </si>
  <si>
    <t>Выполнение СМР, ПНР, оборудование по титулу: Установка автоматического пункта секционирования на ВЛ-10 кВ        фид.ТП-170 - ТП-171 т. ч. ПИР МО Клинский р-н.</t>
  </si>
  <si>
    <t>081-0006123</t>
  </si>
  <si>
    <t>Выполнение СМР, ПНР, оборудование по титулу: Установка автоматического пункта секционирования на ВЛ-6 кВ л 872 ЛР 47 АПС т. ч. ПИР МО Пушкинский р-н</t>
  </si>
  <si>
    <t>081-0006124</t>
  </si>
  <si>
    <t>Выполнение СМР, ПНР, оборудование по титулу: Установка автоматического пункта секционирования на ВЛ-10 кВ л 854 ЛР 1 в ст. л 862 АПС т. ч. ПИР МО Пушкинский р-н</t>
  </si>
  <si>
    <t>081-0006125</t>
  </si>
  <si>
    <t>Выполнение СМР, ПНР, оборудование по титулу: Установка автоматического пункта секционирования на ВЛ-6 кВ ф 86 оп 111 АПС (отпайка на ТП-116) т. ч. ПИР МО Пушкинский р-н</t>
  </si>
  <si>
    <t>081-0006126</t>
  </si>
  <si>
    <t>Выполнение СМР, ПНР, оборудование по титулу: Установка автоматического пункта секционирования на ВЛ-6кВ ф91 оп 10 АПС т. ч. ПИР МО Пушкинский р-н</t>
  </si>
  <si>
    <t>081-0006127</t>
  </si>
  <si>
    <t>Выполнение СМР, ПНР, оборудование по титулу: Установка автоматического пункта секционирования на  ВЛ 10 кВ Ф4/393 вместо ЛР 59 т. ч. ПИР МО Талдомский р-н</t>
  </si>
  <si>
    <t>081-0006128</t>
  </si>
  <si>
    <t>Выполнение СМР, ПНР, оборудование по титулу: Установка автоматического пункта секционирования на  ВЛ 10 кВ  Ф6/286 оп. 70-71 т. ч. ПИР МО Талдомский р-н</t>
  </si>
  <si>
    <t>081-0006129</t>
  </si>
  <si>
    <t>Выполнение СМР, ПНР, оборудование по титулу: Установка автоматического пункта секционирования на ВЛ-6кВ ТП346-ТП342-ЛР67 оп.63,64 т. ч. ПИР МО Химкинский р-н</t>
  </si>
  <si>
    <t>081-0006130</t>
  </si>
  <si>
    <t>Выполнение СМР, ПНР, оборудование по титулу: Установка автоматического пункта секционирования на ВЛ-6кВ отпайка на КТП348,КТП353 оп.15,16 т. ч. ПИР МО Химкинский р-н</t>
  </si>
  <si>
    <t>081-0006131</t>
  </si>
  <si>
    <t>Выполнение СМР, ПНР, оборудование по титулу: Установка автоматического пункта секционирования ВЛ-6 кВ ф.ЦРП-17 оп. №1 в сторону ТП-348 т. ч. ПИР МО Солнечногорский р-н.</t>
  </si>
  <si>
    <t>081-0006132</t>
  </si>
  <si>
    <t>Выполнение СМР, ПНР, оборудование по титулу: Установка автоматического пункта секционирования ВЛ-6 кВ ЦРП-17 оп. №1 в сторону ТП-350 т. ч. ПИР МО Солнечногорский р-н.</t>
  </si>
  <si>
    <t>081-0006133</t>
  </si>
  <si>
    <t>Выполнение СМР, ПНР, оборудование по титулу: Установка автоматического пункта секционирования ВЛ-10 кВ ф.РТП-102 в сторону ТП-1011 т. ч. ПИР МО Солнечногорский р-н.</t>
  </si>
  <si>
    <t>081-0006134</t>
  </si>
  <si>
    <t>Выполнение СМР, ПНР, оборудование по титулу: Установка автоматического пункта секционирования ВЛ-10 кВ РТП-102 в сторону ТП-1016 т. ч. ПИР МО Солнечногорский р-н.</t>
  </si>
  <si>
    <t>081-0006135</t>
  </si>
  <si>
    <t xml:space="preserve">Выполнение СМР, ПНР, оборудование по титулу: Установка автоматического пункта секционирования на  ВЛ 10 кВ фид.ЦРП 18 с. 1 ТП 27010+КТП 27012 оп 34-35) т. ч. ПИР МО Красногорский р-н </t>
  </si>
  <si>
    <t>081-0006136</t>
  </si>
  <si>
    <t xml:space="preserve">Выполнение СМР, ПНР, оборудование по титулу: Установка автоматического пункта секционирования на  ВЛ 6 кВ фид.Турово (оп6-7) т. ч. ПИР МО Красногорский р-н </t>
  </si>
  <si>
    <t>081-0006137</t>
  </si>
  <si>
    <t xml:space="preserve">Выполнение СМР, ПНР, оборудование по титулу: Установка автоматического пункта секционирования на  ВЛ 6 кВ от КТП 5982 фид.КТП 5952+ КТП 5964+КТП5964+ТП6494 т. ч. ПИР МО Красногорский р-н </t>
  </si>
  <si>
    <t>081-0006138</t>
  </si>
  <si>
    <t>Выполнение СМР, ПНР, оборудование по титулу: Установка автоматического пункта секционирования на ВЛ-6кВ  лин.1132 д.Леоново оп.68-69 т. ч. ПИР МО Сергиево-Пасадский р-н</t>
  </si>
  <si>
    <t>081-0006139</t>
  </si>
  <si>
    <t>Выполнение СМР, ПНР, оборудование по титулу: Установка автоматического пункта секционирования на ВЛ-10кВ лин.661 оп. 2-3 д.Красная Сторожка т. ч. ПИР МО Сергиево-Пасадский р-н</t>
  </si>
  <si>
    <t>081-0006140</t>
  </si>
  <si>
    <t>Выполнение СМР, ПНР, оборудование по титулу: Установка автоматического пункта секционирования на ВЛ-10кВ ф.44 оп.108-109 д.Морозово т. ч. ПИР МО Сергиево-Пасадский р-н</t>
  </si>
  <si>
    <t>081-0006141</t>
  </si>
  <si>
    <t>Выполнение СМР, ПНР, оборудование по титулу: Установка автоматического пункта секционирования на ф.701 оп.23-24 д.Коврово т. ч. ПИР МО Сергиево-Пасадский р-н</t>
  </si>
  <si>
    <t>081-0006142</t>
  </si>
  <si>
    <t>Выполнение СМР, ПНР, оборудование по титулу: Установка автоматического пункта секционирования на ВЛ-10 кВ фид.530 т. ч. ПИР МО Мытищинский р-н</t>
  </si>
  <si>
    <t>081-0006143</t>
  </si>
  <si>
    <t>Выполнение СМР, ПНР, оборудование по титулу: Установка автоматического пункта секционирования на ВЛ-6 кВ лин.750 т. ч. ПИР МО Мытищинский р-н</t>
  </si>
  <si>
    <t>081-0006144</t>
  </si>
  <si>
    <t>Выполнение СМР, ПНР, оборудование по титулу: Установка автоматического пункта секционирования на ВЛ-6 кВ лин.182 т. ч. ПИР МО Мытищинский р-н</t>
  </si>
  <si>
    <t>081-0006145</t>
  </si>
  <si>
    <t>Выполнение СМР, ПНР, оборудование по титулу: Установка автоматического пункта секционирования на ВЛ-6 кВ лин.786 т. ч. ПИР МО Мытищинский р-н</t>
  </si>
  <si>
    <t>081-0005960</t>
  </si>
  <si>
    <t>Выполнение СМР, ПНР, Оборудование по титулу: Строительство ячеек КСО-204Б, БКТП-10/0,4 кВ,ВЛЗ-10 кВ, ПС №325 "Луговая", в т.ч. ПИР, МО, Дмитровский р-н, д. Рыбаки</t>
  </si>
  <si>
    <t>I-130120</t>
  </si>
  <si>
    <t>Строительство ячеек КСО-204Б, БКТП-10/0,4 кВ,ВЛЗ-10 кВ, ПС №325 "Луговая", в т.ч. ПИР, МО, Дмитровский р-н, д. Рыбаки</t>
  </si>
  <si>
    <t>081-0005961</t>
  </si>
  <si>
    <t>Выполнение СМР, ПНР, Оборудование по титулу: Строительство РП-10 кВ, 2-х КЛ-10кВ от ЗРУ-10 кВ ПС 110/10 кВ Время (№ 829) до РП-10 кВ, установка 2-х яч. ЗРУ-10 кВ, в т.ч. ПИР, МО, Солнечногорский муниципальный район, г.п.Ржавки, р.п.Ржавки, мкр.№2</t>
  </si>
  <si>
    <t>I-148462</t>
  </si>
  <si>
    <t>Строительство РП-10 кВ, 2-х КЛ-10кВ от ЗРУ-10 кВ ПС 110/10 кВ Время (№ 829) до РП-10 кВ, установка 2-х яч. ЗРУ-10 кВ, в т.ч. ПИР, МО, Солнечногорский муниципальный район, г.п.Ржавки, р.п.Ржавки, мкр.№2</t>
  </si>
  <si>
    <t>081-0005962</t>
  </si>
  <si>
    <t>Выполнение СМР, ПНР, Оборудование по титулу: Установка яч. в РУ-10 кВ РТП-10 кВ, стр-во 2хКЛ-10 кВ, в т.ч. ПИР, Московская область, г.Химки , мкр.Планерная (бывший пос.Планерная), мкр.Новогорск</t>
  </si>
  <si>
    <t>I-151019</t>
  </si>
  <si>
    <t>Установка яч. в РУ-10 кВ РТП-10 кВ, стр-во 2хКЛ-10 кВ, в т.ч. ПИР, Московская область, г.Химки , мкр.Планерная (бывший пос.Планерная), мкр.Новогорск</t>
  </si>
  <si>
    <t>038-0000619</t>
  </si>
  <si>
    <t>Выполнение СМР, ПНР, оборудование, материалы по Реконструкция КВЛ 110 кВ "Фили-Ходынка с отп." (переустройство воздушного участка в кабель, увеличение пропускной способности кабельного участка и организация заходов на ПС "Шелепиха")</t>
  </si>
  <si>
    <t>I-137918</t>
  </si>
  <si>
    <t>Реконструкция КВЛ 110 кВ "Фили-Ходынка с отп." (переустройство воздушного участка в кабель, увеличение пропускной способности кабельного участка и организация заходов на ПС "Шелепиха")</t>
  </si>
  <si>
    <t>082-0008244</t>
  </si>
  <si>
    <t>Выполнение  СМР, ПНР, оборудование по Реконструкция ПС 110 кВ  "Кварц" №23, замена Т2.</t>
  </si>
  <si>
    <t>I-106789</t>
  </si>
  <si>
    <t>Реконструкция ПС 110 кВ  "Кварц" №23, замена Т2.</t>
  </si>
  <si>
    <t>084-0003996</t>
  </si>
  <si>
    <t>Выполнение ПИР, авторский надзор по Модернизация комплексов регистрации аварийных процессов на ПС ВЭС:ПС № 602 "Боровое", ПС № 477 "Бруски", ПС № 157 "Горенки", ПС № 821 "Гребчиха", ПС № 340 "Дуговая", ПС № 297 "Затишье", ПС № 608 "Карьер", ПС № 242 "Булгаково", ПС № 656 "Митяево", ПС № 819 "Мишеронь", ПС № 74 "Непецино", ПС № 734 "Сирена", №172 "Тимохово", № 763 "Фабричная", №641 "Гранит", № 722 "Чанки", № 47 "Щелково", ПС № 52 "Двойня", ПС № 88 "Крутое", ПС № 258 "Демихово"</t>
  </si>
  <si>
    <t>I-126531</t>
  </si>
  <si>
    <t>Модернизация комплексов регистрации аварийных процессов на ПС ВЭС:ПС № 602 "Боровое", ПС № 477 "Бруски", ПС № 157 "Горенки", ПС № 821 "Гребчиха", ПС № 340 "Дуговая", ПС № 297 "Затишье", ПС № 608 "Карьер", ПС № 242 "Булгаково", ПС № 656 "Митяево", ПС № 819 "Мишеронь", ПС № 74 "Непецино", ПС № 734 "Сирена", №172 "Тимохово", № 763 "Фабричная", №641 "Гранит", № 722 "Чанки", № 47 "Щелково", ПС № 52 "Двойня", ПС № 88 "Крутое", ПС № 258 "Демихово"</t>
  </si>
  <si>
    <t>.</t>
  </si>
  <si>
    <t>ЮЭС 2598</t>
  </si>
  <si>
    <t>Реконструкция ВЛ-0,4 кВ от КТП-450 с заменой на БМКТП-250 кВА п. Новомосковский Подольский РЭС</t>
  </si>
  <si>
    <t>ЮЭС 2599</t>
  </si>
  <si>
    <t>Реконструкция БМКТП-411п. Н.Московский в т.ч. ПИР,</t>
  </si>
  <si>
    <t>ЮЭС 2601</t>
  </si>
  <si>
    <t>Реконструкция МТП - 459 Н. Московский в т.ч. ПИР,</t>
  </si>
  <si>
    <t>ЮЭС 2606</t>
  </si>
  <si>
    <t>Реконструкция КТП - 531 д. Овечкино в т.ч. ПИР,</t>
  </si>
  <si>
    <t>ЮЭС 2611</t>
  </si>
  <si>
    <t>Реконструкция ЗТП - 452 п. Н. Московский в т.ч. ПИР,</t>
  </si>
  <si>
    <t>ЮЭС 2612</t>
  </si>
  <si>
    <t>Реконструкция ЗТП - 453  Н.Московский в т.ч. ПИР,</t>
  </si>
  <si>
    <t>ЮЭС 2614</t>
  </si>
  <si>
    <t>Реконструкция КТП-401 д.Рыбино в т.ч. ПИР,</t>
  </si>
  <si>
    <t>ЮЭС 2616</t>
  </si>
  <si>
    <t>Реконструкция КТП-2119  Абабурово в т.ч. ПИР,</t>
  </si>
  <si>
    <t>ЮЭС 2620</t>
  </si>
  <si>
    <t>Реконструкция  КТП-644 Валуево верхнее в т.ч. ПИР,</t>
  </si>
  <si>
    <t>ЮЭС 2622</t>
  </si>
  <si>
    <t>Реконструкция КТП-603 Ватутинки в т.ч. ПИР,</t>
  </si>
  <si>
    <t>ЮЭС 2624</t>
  </si>
  <si>
    <t>Реконструкция  КТП-2105 д. Внуково в т.ч. ПИР,</t>
  </si>
  <si>
    <t>ЮЭС 2629</t>
  </si>
  <si>
    <t>Реконструкция КТП-417 Дудкино в т.ч. ПИР,</t>
  </si>
  <si>
    <t>ЮЭС 2631</t>
  </si>
  <si>
    <t>Реконструкция КТП-4409 Евсеево-Кувекино в т.ч. ПИР,</t>
  </si>
  <si>
    <t>ЮЭС 2637</t>
  </si>
  <si>
    <t>Реконструкция КТП-540 Летово в т.ч. ПИР,</t>
  </si>
  <si>
    <t>ЮЭС 2638</t>
  </si>
  <si>
    <t>Реконструкция ТП-2108 Ликова в т.ч. ПИР,</t>
  </si>
  <si>
    <t>ЮЭС 2639</t>
  </si>
  <si>
    <t>Реконструкция КТП-508 Макарово в т.ч. ПИР,</t>
  </si>
  <si>
    <t>ЮЭС 2642</t>
  </si>
  <si>
    <t>Реконструкция ВЛ-0,4кВ ЗТП-102 п.Кр.Пахра в т.ч. ПИР,</t>
  </si>
  <si>
    <t>ЮЭС 2645</t>
  </si>
  <si>
    <t>Реконструкция ВЛ-0,4кВ КТП-419 д.Луковня в т.ч. ПИР,</t>
  </si>
  <si>
    <t>ЮЭС 2647</t>
  </si>
  <si>
    <t>Реконструкция ВЛ-0,4кВ КТП-423 д.Шаганино в т.ч. ПИР,</t>
  </si>
  <si>
    <t>ЮЭС 2654</t>
  </si>
  <si>
    <t>Реконструкция ВЛ-0,4кВ КТП-658 д.Конаково в т.ч. ПИР,</t>
  </si>
  <si>
    <t>ЮЭС 2658</t>
  </si>
  <si>
    <t>Реконструкция ВЛ-0,4кВ МТП-667 д.Сенькино-Секерино в т.ч. ПИР,</t>
  </si>
  <si>
    <t>ЮЭС 2661</t>
  </si>
  <si>
    <t>Реконструкция ВЛ-0,4кВ КТП-672 д.Ярцево в т.ч. ПИР,</t>
  </si>
  <si>
    <t>ЮЭС 2664</t>
  </si>
  <si>
    <t>Реконструкция ВЛ-0,4кВ КТП-682 д.Чириково в т.ч. ПИР,</t>
  </si>
  <si>
    <t>ЮЭС 2667</t>
  </si>
  <si>
    <t>Реконструкция ВЛ-0,4кВ КТП-699 д.Бабенки в т.ч. ПИР,</t>
  </si>
  <si>
    <t>ЮЭС 2668</t>
  </si>
  <si>
    <t>Реконструкция ВЛ-0,4кВ БМКТП-710 п.Красное в т.ч. ПИР,</t>
  </si>
  <si>
    <t>ЮЭС 2670</t>
  </si>
  <si>
    <t>Реконструкция ВЛ-0,4кВ БМКТП-718 д.Голохвастово в т.ч. ПИР,</t>
  </si>
  <si>
    <t>ЮЭС 2673</t>
  </si>
  <si>
    <t>Реконструкция ВЛ-0,4кВ КТП-882 п.Кр.Пахра в т.ч. ПИР,</t>
  </si>
  <si>
    <t>ЮЭС 2675</t>
  </si>
  <si>
    <t>Реконструкция ВЛ-0,4кВ КТП-1111 д.Кр.Пахра в т.ч. ПИР,</t>
  </si>
  <si>
    <t>ЮЭС 2687</t>
  </si>
  <si>
    <t>Реконструкция ВЛ-0,4кВ РП-23 п.Рогово в т.ч. ПИР,</t>
  </si>
  <si>
    <t>ЮЭС 2695</t>
  </si>
  <si>
    <t>Реконструкция ВЛ-0,4кВ БМКТП-538 д.Давыдово в т.ч. ПИР,</t>
  </si>
  <si>
    <t>ЮЭС 2702</t>
  </si>
  <si>
    <t>Реконструкция ВЛ-0,4кВ КТП-564 д.Ново-Громово в т.ч. ПИР,</t>
  </si>
  <si>
    <t>ЮЭС 2711</t>
  </si>
  <si>
    <t>Реконструкция ВЛ-0,4кВ МТП-688 д.Бакланово в т.ч. ПИР,</t>
  </si>
  <si>
    <t>ЮЭС 2712</t>
  </si>
  <si>
    <t>Реконструкция ВЛ-0,4кВ КТП-691 д.Юдановка в т.ч. ПИР,</t>
  </si>
  <si>
    <t>ЮЭС 2716</t>
  </si>
  <si>
    <t>Реконструкция ВЛ-0,4кВ МТП-703 д.Вороново в т.ч. ПИР,</t>
  </si>
  <si>
    <t>ЮЭС 2719</t>
  </si>
  <si>
    <t>Реконструкция ВЛ-0,4кВ КТП-714 д.Троица в т.ч. ПИР,</t>
  </si>
  <si>
    <t>ЮЭС 2720</t>
  </si>
  <si>
    <t>Реконструкция ВЛ-0,4кВ КТП-715 д.Свитино в т.ч. ПИР,</t>
  </si>
  <si>
    <t>ЮЭС 2722</t>
  </si>
  <si>
    <t>Реконструкция ВЛ-0,4кВ МТП-719 д.Косовка                                                              в т.ч. ПИР,</t>
  </si>
  <si>
    <t>ЮЭС 2723</t>
  </si>
  <si>
    <t>Реконструкция ВЛ-0,4кВ КТП-770 д.Косовка в т.ч. ПИР,</t>
  </si>
  <si>
    <t>ЮЭС 2725</t>
  </si>
  <si>
    <t>Реконструкция ВЛ-0,4кВ МТП-722 д.Ясенки в т.ч. ПИР,</t>
  </si>
  <si>
    <t>ЮЭС 2726</t>
  </si>
  <si>
    <t>Реконструкция ВЛ-0,4кВ МТП-724 д.Кресты в т.ч. ПИР,</t>
  </si>
  <si>
    <t>ЮЭС 2728</t>
  </si>
  <si>
    <t>Реконструкция ВЛ-0,4кВ КТП-726 д.Кленовка в т.ч. ПИР,</t>
  </si>
  <si>
    <t>ЮЭС 2729</t>
  </si>
  <si>
    <t>Реконструкция ВЛ-0,4кВ КТП-727 д.Бунчиха в т.ч. ПИР,</t>
  </si>
  <si>
    <t>ЮЭС 2733</t>
  </si>
  <si>
    <t>Реконструкция ВЛ-0,4кВ МТП-732 д.Каменка в т.ч. ПИР,</t>
  </si>
  <si>
    <t>ЮЭС 2734</t>
  </si>
  <si>
    <t>Реконструкция ВЛ-0,4кВ МТП-743 д.Рождествено-Круча в т.ч. ПИР,</t>
  </si>
  <si>
    <t>ЮЭС 2735</t>
  </si>
  <si>
    <t>Реконструкция ВЛ-0,4кВ МТП-762 д.Богородское в т.ч. ПИР,</t>
  </si>
  <si>
    <t>ЮЭС 2741</t>
  </si>
  <si>
    <t>Реконструкция ВЛ-0,4кВ КТП-906 д.Кленово-Кулиги в т.ч. ПИР,</t>
  </si>
  <si>
    <t>ЮЭС 2742</t>
  </si>
  <si>
    <t>Реконструкция ВЛ-0,4кВ ЗТП-907 п.Кленово в т.ч. ПИР,</t>
  </si>
  <si>
    <t>ЮЭС 2743</t>
  </si>
  <si>
    <t>Реконструкция ВЛ-0,4кВ ЗТП-928 д.Ильино-Петрово в т.ч. ПИР,</t>
  </si>
  <si>
    <t>ЮЭС 2744</t>
  </si>
  <si>
    <t>Реконструкция ВЛ-0,4кВ ЗТП-945п.Вороново в т.ч. ПИР,</t>
  </si>
  <si>
    <t>ЮЭС 2752</t>
  </si>
  <si>
    <t>Реконструкция ВЛ-0,4кВ КТП-566 д.Лукошкино в т.ч. ПИР,</t>
  </si>
  <si>
    <t>ЮЭС 2758</t>
  </si>
  <si>
    <t>Реконструкция КТП-403 д.Алхимово в т.ч. ПИР,</t>
  </si>
  <si>
    <t>ЮЭС 2759</t>
  </si>
  <si>
    <t>Реконструкция БМКТП-404 д.Тарасово в т.ч. ПИР,</t>
  </si>
  <si>
    <t>ЮЭС 2761</t>
  </si>
  <si>
    <t>Реконструкция КТП-407 д.Армазово в т.ч. ПИР,</t>
  </si>
  <si>
    <t>ЮЭС 2764</t>
  </si>
  <si>
    <t>Реконструкция  КТП-1394 мкр."Родники" п.Знамя Октября  4,4 км в т.ч. ПИР,</t>
  </si>
  <si>
    <t>ЮЭС 2770</t>
  </si>
  <si>
    <t>Реконструкция КТП-413 д.Остафьево 4,3 км в т.ч. ПИР,</t>
  </si>
  <si>
    <t>ЮЭС 2773</t>
  </si>
  <si>
    <t>Реконструкция ТП-959 Марьино в т.ч. ПИР,</t>
  </si>
  <si>
    <t>ЮЭС 2774</t>
  </si>
  <si>
    <t>Реконструкция  ТП-2103 п. МВТ в т.ч. ПИР,</t>
  </si>
  <si>
    <t>ЮЭС 2775</t>
  </si>
  <si>
    <t>Реконструкция КТП-2129 п. МВТ в т.ч. ПИР,</t>
  </si>
  <si>
    <t>ЮЭС 2776</t>
  </si>
  <si>
    <t>Реконструкция КТП-640 Мешково в т.ч. ПИР,</t>
  </si>
  <si>
    <t>ЮЭС 2777</t>
  </si>
  <si>
    <t>Реконструкция КТП-506 Николо-Хованское в т.ч. ПИР,</t>
  </si>
  <si>
    <t>ЮЭС 2778</t>
  </si>
  <si>
    <t>Реконструкция КТП-609 Пенино в т.ч. ПИР,</t>
  </si>
  <si>
    <t>ЮЭС 2779</t>
  </si>
  <si>
    <t>Реконструкция ТП-2107 п. Писателей в т.ч. ПИР,</t>
  </si>
  <si>
    <t>ЮЭС 2782</t>
  </si>
  <si>
    <t>Реконструкция ТП-1535 Пыхтино в т.ч. ПИР,</t>
  </si>
  <si>
    <t>ЮЭС 2784</t>
  </si>
  <si>
    <t>Реконструкция РТП-5 Рассказовка в т.ч. ПИР,</t>
  </si>
  <si>
    <t>ЮЭС 2785</t>
  </si>
  <si>
    <t>Реконструкция КТП-423 Румянцево в т.ч. ПИР,</t>
  </si>
  <si>
    <t>ЮЭС 2786</t>
  </si>
  <si>
    <t>Реконструкция РТП-69 Румянцево в т.ч. ПИР,</t>
  </si>
  <si>
    <t>ЮЭС 2787</t>
  </si>
  <si>
    <t>Реконструкция КТП-410 Саларьево в т.ч. ПИР,</t>
  </si>
  <si>
    <t>ЮЭС 2788</t>
  </si>
  <si>
    <t>Реконструкция КТП-411 Саларьево в т.ч. ПИР,</t>
  </si>
  <si>
    <t>ЮЭС 2789</t>
  </si>
  <si>
    <t>Реконструкция ТП-509 Сосенки в т.ч. ПИР,</t>
  </si>
  <si>
    <t>ЮЭС 2790</t>
  </si>
  <si>
    <t>Реконструкция КТП-510 Сосенки в т.ч. ПИР,</t>
  </si>
  <si>
    <t>ЮЭС 2795</t>
  </si>
  <si>
    <t>Реконструкция КТП-763 Тупиково в т.ч. ПИР,</t>
  </si>
  <si>
    <t>ЮЭС 2796</t>
  </si>
  <si>
    <t>Реконструкция КТП-605 Фоминское в т.ч. ПИР,</t>
  </si>
  <si>
    <t>ЮЭС 2801</t>
  </si>
  <si>
    <t>Реконструкция КТП-467 Ямонтово в т.ч. ПИР,</t>
  </si>
  <si>
    <t>ЮЭС 2804</t>
  </si>
  <si>
    <t>Реконструкция  ВЛ-0,4 кВ от ТП-402 д. Дудкино в т.ч. ПИР,</t>
  </si>
  <si>
    <t>I-115541
I-128283</t>
  </si>
  <si>
    <t>Выполнение  СМР, ПНР по Реконструкция ПС 110 кВ "Санаторная" № 708     2 этап</t>
  </si>
  <si>
    <t>064-0000759</t>
  </si>
  <si>
    <t>064-0001375</t>
  </si>
  <si>
    <t>Выполнение СМР, ПНР, оборудование (за исключением оборудования предоставляемого Закзачиком) по титулу: Реконструкция ПС 110 кВ "Самарская" (1 ПК)</t>
  </si>
  <si>
    <t>СМР, ПНР, оборудование, (за исключением оборудования предоставляемого Закзачиком)</t>
  </si>
  <si>
    <t>I-000120</t>
  </si>
  <si>
    <t>Реконструкция ВЛ 110 кВ "Очаково – Фили"</t>
  </si>
  <si>
    <t>I-110221</t>
  </si>
  <si>
    <t>Реконструкция ПС 110 кВ "Самарская"</t>
  </si>
  <si>
    <t>82хххх</t>
  </si>
  <si>
    <t>088-000ххх</t>
  </si>
  <si>
    <t>Выполнение СМР, ПНР по титулу: Реконструкция транзита 110 кВ Чоботы-Теплый Стан-Марьино-Лесная с увеличением пропускной способности</t>
  </si>
  <si>
    <t>I-155084</t>
  </si>
  <si>
    <t>Реконструкция транзита 110 кВ Чоботы-Теплый Стан-Марьино-Лесная с увеличением пропускной способности</t>
  </si>
  <si>
    <t>6 578 т.у. в рамках данной закупки</t>
  </si>
  <si>
    <t>Выполнение ПИР, авторский надзор по титулу: Реконструкция ВЛ-0,4 кВ от КТП-450, ПС-139 "Щербинка" с заменой на БМКТП-250 кВА,  в т.ч. ПИР, г. Москва п. Новомосковский ПРЭС</t>
  </si>
  <si>
    <t>Выполнение ПИР, авторский надзор по титулу:Реконструкция ВЛ-0,4кВ от КТП-411, ПС-139 "Щербинка" в т.ч. ПИР, г. Москва,п. Н.Московский, ПРЭС</t>
  </si>
  <si>
    <t>Выполнение ПИР, авторский надзор по титулу: Реконструкция ВЛ-0,4кВ от КТП-459, ПС-592 "Знаменская"  с заменой на БМКТП-250 кВА  в т.ч. ПИР, г. Москва,п. Н.Московский, ПРЭС</t>
  </si>
  <si>
    <t>Выполнение ПИР, авторский надзор по титулу: Реконструкция ВЛ-0,4кВ от КТП-531, ПС-706 "Щапово" с заменой на БМКТП-250 кВА в т.ч. ПИР, г. Москва,д. Овечкино, ПРЭС</t>
  </si>
  <si>
    <t>Выполнение ПИР, авторский надзор по титулу: Реконструкция ВЛ-0,4кВ от ЗТП-452, ПС-592 "Знаменская"  в т.ч. ПИР, г. Москва,  п. Н. Московский</t>
  </si>
  <si>
    <t>Выполнение ПИР, авторский надзор по титулу:Реконструкция ВЛ-0,4кВ от ЗТП-453, ПС-592 "Знаменская"  с заменой на БМКТП-400 кВА в т.ч. ПИР, г. Москва, Н.Московский</t>
  </si>
  <si>
    <t>Выполнение ПИР, авторский надзор по титулу: Реконструкция ВЛ-0,4кВ от КТП-401, ПС-596 "Красногорка" с заменой на БМКТП-400 кВА в т.ч. ПИР, г. Москва, д.Рыбино</t>
  </si>
  <si>
    <t>Выполнение ПИР, авторский надзор по титулу:Реконструкция ВЛ-0,4кВ от КТП-2119, ПС-494 "Десна" замена КТП на БМКТП-630 кВА в т.ч. ПИР, г. Москва, Абабурово, МРЭС</t>
  </si>
  <si>
    <t>Выполнение ПИР, авторский надзор по титулу: Реконструкция ВЛ-0,4 кВ от КТП-644, ПС-252 "Передельцы" установка доп. БМКТП-250 кВА, реконструкция отп. ВЛ-10 кВ ф.16 ПС-426 в т.ч. ПИР, г. Москва д. Валуево верхнее Ленинский р-н МРЭС</t>
  </si>
  <si>
    <t>Выполнение ПИР, авторский надзор по титулу: Реконструкция ВЛ-0,4 кВ от КТП-603, ПС-193 "Троицкая", замена КТП на БМКТП-630 кВА, установка доп. БМКТП-400 кВА, реконструкция отп. ВЛ-10 кВ ф.27 ПС-193 в т.ч. ПИР, г. Москва, д. Ватутинки Ленинский р-н МРЭС</t>
  </si>
  <si>
    <t>Выполнение ПИР, авторский надзор по титулу: Реконструкция ВЛ-0,4 кВ от КТП-2105, ПС-188 замена КТП на БМКТП-400 кВА д. Внуково МРЭС</t>
  </si>
  <si>
    <t>Выполнение ПИР, авторский надзор по титулу: Реконструкция ВЛ-0,4 кВ от КТП-417, ПС-677 "Теплый Стан"замена КТП на БМКТП-400 кВА,в т.ч. ПИР, г. Москва, д. Дудкино,  МРЭС</t>
  </si>
  <si>
    <t>Выполнение ПИР, авторский надзор по титулу: Реконструкция ВЛ-0,4 кВ от КТП-4409, ПС-494 "Десна" замена КТП на БМКТП-400 кВА установка доп. БМКТП-400 кВА, рек. отп. ВЛ-10 кВ Л-11 ЦРП-3,в т.ч. ПИР, г. Москва, д. Евсеево- кувекино  МРЭС</t>
  </si>
  <si>
    <t>Выполнение ПИР, авторский надзор по титулу: Реконструкция ВЛ-0,4 кВ от КТП-540, замена КТП на БМКТП-400 кВА,установка доп. БМКТП-400 кВА, реконструкция отп. ВЛ-10 кВ ф.12 ПС-426,в т.ч. ПИР, г. Москва, д. Летово Ленинский р-н МРЭС</t>
  </si>
  <si>
    <t>Выполнение ПИР, авторский надзор по титулу: Реконструкция ВЛ-0,4 кВ от ТП-2108, ПС-813 "Полет" в т.ч. ПИР, г. Москва, пос. Ликова МРЭС</t>
  </si>
  <si>
    <t>Выполнение ПИР, авторский надзор по титулу: Реконструкция ВЛ-0,4 кВ от КТП-508, ПС-687 "Летово" замена КТП на БМКТП-400 кВА,в т.ч. ПИР, г. Москва, д. Макарово  МРЭС</t>
  </si>
  <si>
    <t>Выполнение ПИР, авторский надзор по титулу: Реконструкция ВЛ-0,4кВ ЗТП-102, ПС-727 "Лебедево" замена КТП на БМКТП-2*630 кВА,в т.ч. ПИР, г. Москва,п.Кр.Пахра ТРЭС</t>
  </si>
  <si>
    <t>Выполнение ПИР, авторский надзор по титулу: Реконструкция ВЛ-0,4кВ КТП-419,замена КТП на БМКТП-250 кВА, установкой  доп. БМКТП -250 кВА, реконструкция отп. ВЛ-10 кВ ф.2 от РП-27 , ПС-706 "Щапово" в т.ч. ПИР, г. Москва, д.Луковня ТРЭС</t>
  </si>
  <si>
    <t>Выполнение ПИР, авторский надзор по титулу: Реконструкция ВЛ-0,4кВот КТП-423, установкой  доп. БМКТП-250 кВА,  ПС-706 "Щапово" реконструкция отп. ВЛ-10 кВ ф.8А от ТП-585, в т.ч. ПИР, г. Москва,  д.Шаганино ТРЭС</t>
  </si>
  <si>
    <t xml:space="preserve">Выполнение ПИР, авторский надзор по титулу: Реконструкция ВЛ-0,4кВ от КТП-658,  установкой  доп. БМКТП-250 кВА, реконструкция отп. ВЛ-10 кВ ф.7 от ПС-727 "Лебедево",  в т.ч. ПИР, г. Москва, д.Конаково, ТРЭС </t>
  </si>
  <si>
    <t>Выполнение ПИР, авторский надзор по титулу: Реконструкция ВЛ 0,4 кВ от КТП 667, замена КТП на 
2* БМКТП- 250 кВА, рек.отп. ВЛ-10 кВ ф.2 с ПС-773, в т.ч. ПИР, г. Москва, д.Сенькино-Секерино ТРЭС</t>
  </si>
  <si>
    <t>Выполнение ПИР, авторский надзор по титулу: Реконструкция ВЛ 0,4 кВ от КТП 672 , замена КТП на БМКТП-400 кВА, ПС-773 "Былово" в т.ч. ПИР, г. Москва, д.Ярцево ТРЭС</t>
  </si>
  <si>
    <t>Выполнение ПИР, авторский надзор по титулу: Реконструкция ВЛ-0,4кВ от КТП-682, замена КТП на БМКТП-250 кВА, ПС-773 "Былово" в т.ч. ПИР, г. Москва,  д.Чириково ТРЭС</t>
  </si>
  <si>
    <t>Выполнение ПИР, авторский надзор по титулу:: Реконструкция ВЛ-0,4кВ от КТП-699,  с установкой  доп. БМКТП-250 кВА, реконструкция отп. ВЛ-10 кВ ф.7 от ПС-773 "Былово",  в т.ч. ПИР, г. Москва, д.Бабенки, ТРЭС</t>
  </si>
  <si>
    <t>Выполнение ПИР, авторский надзор по титулу: Реконструкция ВЛ-0,4кВ от  БМКТП-710, ПС-727 "Лебедево" в т.ч. ПИР, г. Москва,  п.Красное, ТРЭС</t>
  </si>
  <si>
    <t>Выполнение ПИР, авторский надзор по титулу: Реконструкция ВЛ 0,4 кВ от БМТП-718, с установ. доп. БМКТП-250 кВА,  ПС-773 "Былово" в т.ч. ПИР, г. Москва,  д.Голохвастово Троицкий РЭС</t>
  </si>
  <si>
    <t>Выполнение ПИР, авторский надзор по титулу: Реконструкция ВЛ-0,4кВ КТП-882, с установкой  доп. БМКТП -250 кВА, реконструкция отп. ВЛ-10 кВ ф.7 от ПС-727 "Лебедево", в т.ч. ПИР, г. Москва, п.Кр.Пахра , ТРЭС</t>
  </si>
  <si>
    <t>Выполнение ПИР, авторский надзор по титулу: Реконструкция ВЛ-0,4кВ КТП-1111, с установкой  доп. БМКТП-250 кВА, реконструкция отп. ВЛ-10 кВ ф.24 от ПС-727 "Лебедево", в т.ч. ПИР, г. Москва, д.Кр.Пахра , ТРЭС</t>
  </si>
  <si>
    <t>Выполнение ПИР, авторский надзор по титулу: Реконструкция ВЛ-0,4кВ от РП-23, ПС-615 в т.ч. ПИР, г. Москва, п.Рогово  ТРЭС</t>
  </si>
  <si>
    <t>Выполнение ПИР, авторский надзор по титулу: Реконструкция ВЛ-0,4кВ БМКТП-538, с установкой  доп. БМКТП-250 кВА, реконструкция отп. ВЛ-6 кВ ф.3 от ПС-524 "Молчаново", в т.ч. ПИР, г. Москва, д.Давыдово ТРЭС</t>
  </si>
  <si>
    <t>Выполнение ПИР, авторский надзор по титулу: Реконструкция ВЛ-0,4кВ КТП-564, с установкой  доп. БМКТП-250 кВА, реконструкция отп. ВЛ-10 кВ ф.1 от РП-15, ПС-59 "Вороново" в т.ч. ПИР, г. Москва, д.Ново-Громово ТРЭС</t>
  </si>
  <si>
    <t>Выполнение ПИР, авторский надзор по титулу: Реконструкция ВЛ-0,4кВ МТП-688, с установкой  доп. БМКТП -250 кВА, реконструкция отп. ВЛ-10 кВ ф.1 от РП-1/320 , ПС-59 "Вороново"  в т.ч. ПИР, г. Москва,д.Бакланово ТРЭС</t>
  </si>
  <si>
    <t>Выполнение ПИР, авторский надзор по титулу: Реконструкция ВЛ-0,4кВ КТП-691, замена КТП на БМКТП-400 кВА, с установкой  доп. БМКТП -250 кВА, реконструкция отп. ВЛ-10 кВ ф.3 от ПС-59 "Вороново", в т.ч. ПИР, г. Москва,  д.Юдановка ТРЭС</t>
  </si>
  <si>
    <t>Выполнение ПИР, авторский надзор по титулу: Реконструкция ВЛ-0,4кВ МТП-703, замена КТП на БМКТП-400 кВА, с установкой  доп. БМКТП -250 кВА, реконструкция отп. ВЛ-10 кВ ф.5 от РП-13 "КРЕСТЫ", ПС-527 в т.ч. ПИР, г. Москва д.Вороново  ТРЭС</t>
  </si>
  <si>
    <t>Выполнение ПИР, авторский надзор по титулу: Реконструкция ВЛ-0,4кВ КТП-714, с установкой  доп. БМКТП -250 кВА, реконструкция отп. ВЛ-10 кВ ф.7 от РП-8
 "д.о. Вороново", ПС-59 "Вороново" в т.ч. ПИР, г. Москва,  д.Троица ТРЭС</t>
  </si>
  <si>
    <t>Выполнение ПИР, авторский надзор по титулу: Реконструкция ВЛ 0,4 кВ от КТП 715 замена на БМКТП-250 кВА, ПС-59 "Вороново" в т.ч. ПИР, г. Москва,  д.Свитино Троицкий РЭС</t>
  </si>
  <si>
    <t>Выполнение ПИР, авторский надзор по титулу: Реконструкция ВЛ-0,4кВ МТП-719, замена КТП на БМКТП-400 кВА, с установкой  доп. БМКТП -250 кВА, реконструкция отп. ВЛ-10 кВ ф.5 от РП-13 "КРЕСТЫ", ПС-527 в т.ч. ПИР, г. Москва, д.Косовка  ТРЭС</t>
  </si>
  <si>
    <t>Выполнение ПИР, авторский надзор по титулу: Реконструкция ВЛ-0,4кВ КТП-770, замена КТП на БМКТП-630 кВА, ПС-527  в т.ч. ПИР, г. Москва, д.Косовка, ТРЭС</t>
  </si>
  <si>
    <t>Выполнение ПИР, авторский надзор по титулу: Реконструкция ВЛ 0,4 кВ от МТП 722 замена на БМКТП - 250 кВА, ПС-59 "Вороново" в т.ч. ПИР, г. Москва, д.Ясенки, Троицкий РЭС</t>
  </si>
  <si>
    <t>Выполнение ПИР, авторский надзор по титулу: Реконструкция ВЛ-0,4кВ МТП-724, замена КТП на БМКТП-630 кВА, с установкой  доп. БМКТП -250 кВА, реконструкция отп. ВЛ-10 кВ ф.8 от РП-13 "КРЕСТЫ", ПС-527 в т.ч. ПИР, г. Москва, д.Кресты , ТРЭС</t>
  </si>
  <si>
    <t>Выполнение ПИР, авторский надзор по титулу: Реконструкция ВЛ-0,4кВ КТП-726, замена КТП на БМКТП-630 кВА, ПС-527 в т.ч. ПИР, г. Москва,  д.Кленовка , ТРЭС</t>
  </si>
  <si>
    <t>Выполнение ПИР, авторский надзор по титулу: Реконструкция ВЛ 0,4 кВ от КТП 727 замена на БМКТП-400 кВА, ПС-527 в т.ч. ПИР, г. Москва,  д.Бунчиха Троицкий РЭС</t>
  </si>
  <si>
    <t>Выполнение ПИР, авторский надзор по титулу: Реконструкция ВЛ-0,4кВ МТП-732,  замена на БМКТП-400 кВА, ПС-527  в т.ч. ПИР, г. Москва,  д.Каменка ,ТРЭС</t>
  </si>
  <si>
    <t>Выполнение ПИР, авторский надзор по титулу: Реконструкция ВЛ-0,4кВ МТП-743 замена КТП на БМКТП-250 кВА, с установкой  доп. БМКТП -250 кВА, реконструкция отп. ВЛ-10 кВ ф.6 от ПС-615 "Бугры", в т.ч. ПИР, г. Москва, д.Рождествено-Круча, ТРЭС</t>
  </si>
  <si>
    <t>Выполнение ПИР, авторский надзор по титулу:  Реконструкция ВЛ-0,4кВ МТП-762 замена на БМКТП-400 кВА, ПС-615 "Бугры"  в т.ч. ПИР, г. Москва, д.Богородское ТРЭС</t>
  </si>
  <si>
    <t>Выполнение ПИР, авторский надзор по титулу: Реконструкция ВЛ-0,4кВ КТП-906, с установкой  доп. БМКТП -250 кВА, реконструкция отп. ВЛ-6 кВ ф.9 от ПС-524 "Молчаново", в т.ч. ПИР, г. Москва,  д.Кленово-Кулиги , ТРЭС</t>
  </si>
  <si>
    <t>Выполнение ПИР, авторский надзор по титулу: Реконструкция ВЛ-0,4кВ ЗТП-907, ПС-524 "Молчаново"  в т.ч. ПИР, г. Москва, п.Кленово, ТРЭС</t>
  </si>
  <si>
    <t>Выполнение ПИР, авторский надзор по титулу: Реконструкция ВЛ-0,4кВ ЗТП-928, ПС-615  в т.ч. ПИР, г. Москва, д.Ильино-Петрово, ТРЭС</t>
  </si>
  <si>
    <t>Выполнение ПИР, авторский надзор по титулу: Реконструкция ВЛ-0,4кВ ЗТП-945, замена КТП на 2*БМКТП-630 кВА, ПС-59 "Вороново" в т.ч. ПИР, г. Москва, п.Вороново ТРЭС</t>
  </si>
  <si>
    <t>Выполнение ПИР, авторский надзор по титулу: Реконструкция ВЛ-0,4кВ КТП-566, ПС-59  в т.ч. ПИР, г. Москва, д.Лукошкино, ТРЭС</t>
  </si>
  <si>
    <t>Выполнение ПИР, авторский надзор по титулу: Реконструкция ВЛ-0,4кВ КТП-403, замена КТП на БМКТП-250 кВА, ПС-527 в т.ч. ПИР, г. Москва,  в т.ч. ПИР, г. Москва, д.АлхимовоТРЭС</t>
  </si>
  <si>
    <t>Выполнение ПИР, авторский надзор по титулу: Реконструкция БМКТП-404, ПС-727 "Лебедево"   в т.ч. ПИР, г. Москва, д.Тарасово, ТРЭС</t>
  </si>
  <si>
    <t>Выполнение ПИР, авторский надзор по титулу: Реконструкция ВЛ-0,4кВ КТП-407,  замена КТП на БМКТП-250 кВА, ПС-524 "Молчаново" в т.ч. ПИР, г. Москва,  в т.ч. ПИР, г. Москва, д.Армазово в т.ч. ПИР, г. Москва,</t>
  </si>
  <si>
    <t>Выполнение ПИР, авторский надзор по титулу: Реконструкция ВЛ-0,4кВ от  КТП-1394,  замена КТП на БМКТП-400 кВА, ПС-592 "Знаменская"  "ЗНАМЕНСКАЯ" в т.ч. ПИР, г. Москва   мкр."Родники" п.Знамя Октября  4,4 км в т.ч. ПИР, г. Москва,</t>
  </si>
  <si>
    <t>Выполнение ПИР, авторский надзор по титулу: Реконструкция ВЛ-0,4кВ КТП-413, замена КТП на БМКТП-400 кВА, ПС-592 "Знаменская"  д.Остафьево 4,3 км в т.ч. ПИР, г. Москва,</t>
  </si>
  <si>
    <t>Выполнение ПИР, авторский надзор по титулу: Реконструкция ВЛ-0,4кВ ТП-959 с установкой  доп. БМКТП -400 кВА, реконструкция отп. ВЛ-10 кВ ф.16 от ПС-426 "Марьино", в т.ч. ПИР, г. Москва, Марьино МРЭС</t>
  </si>
  <si>
    <t>Выполнение ПИР, авторский надзор по титулу:Реконструкция ВЛ-0,4кВ ТП-2103, ПС-813 "Полет" в т.ч. ПИР, г. Москва, п. МВТ  МРЭС</t>
  </si>
  <si>
    <t>Выполнение ПИР, авторский надзор по титулу:  Реконструкция ВЛ-0,4кВ КТП-2129, ПС-813 "Полет" п. МВТ в т.ч. ПИР, г. Москва, МРЭС</t>
  </si>
  <si>
    <t>Выполнение ПИР, авторский надзор по титулу: Реконструкция ВЛ-0,4кВ КТП-640 с установкой  доп. БМКТП -400 кВА, реконструкция отп. ВЛ-10 кВ ф.16 от ПС-252 "Передельцы", в т.ч. ПИР, г. Москва,  Мешково МРЭС</t>
  </si>
  <si>
    <t>Выполнение ПИР, авторский надзор по титулу: Реконструкция ВЛ-0,4кВ КТП-506 с установкой  доп. БМКТП -400 кВА, реконструкция отп. ВЛ-10 кВ ф.36 от ПС-687 "Летово", Николо-Хованское в т.ч. ПИР, г. Москва, МРЭС</t>
  </si>
  <si>
    <t>Выполнение ПИР, авторский надзор по титулу: Реконструкция ВЛ-0,4кВ КТП-609 с установкой  доп. БМКТП -400 кВА, реконструкция отп. ВЛ-10 кВ ф.3 от ПС-494 "Десна", Пенино в т.ч. ПИР, г. Москва, МРЭС</t>
  </si>
  <si>
    <t>Выполнение ПИР, авторский надзор по титулу: Реконструкция ВЛ-0,4кВ ТП-2107, ПС-813 "Полет" п. Писателей в т.ч. ПИР, г. Москва, МРЭС</t>
  </si>
  <si>
    <t>Выполнение ПИР, авторский надзор по титулу: Реконструкция ВЛ-0,4кВ ТП-1535, ПС-554 "Чоботы" в т.ч. ПИР, г. Москва, Пыхтино , МРЭС</t>
  </si>
  <si>
    <t>Выполнение ПИР, авторский надзор по титулу: Реконструкция ВЛ-0,4 кВ от РТП-5, установка доп. БМКТП - 400 кВА, рек. отп. КЛ 10 кВ от ТП-1502 яч.6 до РТП-5 яч.18, ПС-554 "Чоботы" в т.ч. ПИР, г. Москва, д.Рассказовка Ленинский р-он Московский РЭС</t>
  </si>
  <si>
    <t>Выполнение ПИР, авторский надзор по титулу:  Реконструкция ВЛ-0,4кВ КТП-423, ПС-843 "ГОВОРОВО" в т.ч. ПИР, г. Москва, Румянцево  МРЭС</t>
  </si>
  <si>
    <t>Выполнение ПИР, авторский надзор по титулу:  Реконструкция ВЛ-0,4кВ РТП-69, ПС-843 "ГОВОРОВО" в т.ч. ПИР, г. Москва, Румянцево , МРЭС</t>
  </si>
  <si>
    <t>Выполнение ПИР, авторский надзор по титулу:  Реконструкция ВЛ-0,4кВ КТП-410, ПС-843 "ГОВОРОВО" в т.ч. ПИР, г. Москва, Саларьево , МРЭС</t>
  </si>
  <si>
    <t>Выполнение ПИР, авторский надзор по титулу:  Реконструкция ВЛ-0,4кВ КТП-411, ПС-843 "ГОВОРОВО" в т.ч. ПИР, г. Москва, Саларьево, МРЭС</t>
  </si>
  <si>
    <t>Выполнение ПИР, авторский надзор по титулу:  Реконструкция ВЛ-0,4кВ ТП-509 с установкой  доп. БМКТП -400 кВА, реконструкция отп. ВЛ-10 кВ ф.23 от ПС-687 "Летово" , Сосенки в т.ч. ПИР, г. Москва, МРЭС</t>
  </si>
  <si>
    <t>Выполнение ПИР, авторский надзор по титулу:  Реконструкция ВЛ-0,4кВ КТП-510, ПС-687 "Летово" в т.ч. ПИР, г. Москва, Сосенки , МРЭС</t>
  </si>
  <si>
    <t>Выполнение ПИР, авторский надзор по титулу:  Реконструкция ВЛ-0,4кВ КТП-763, ПС-494 "Десна" в т.ч. ПИР, г. Москва, Тупиково , МРЭС</t>
  </si>
  <si>
    <t>Выполнение ПИР, авторский надзор по титулу: Реконструкция ВЛ-0,4кВ КТП-605, ПС-426 "Марьино"  в т.ч. ПИР, г. Москва, Фоминское, МРЭС</t>
  </si>
  <si>
    <t>Выполнение ПИР, авторский надзор по титулу:  Реконструкция ВЛ-0,4кВ КТП-467, ПС-843 "ГОВОРОВО" в т.ч. ПИР, г. Москва, Ямонтово , МРЭС</t>
  </si>
  <si>
    <t>Выполнение ПИР, авторский надзор по титулу:  Реконструкция  ВЛ-0,4 кВ от ТП-402, ПС-494 "Десна" в т.ч. ПИР, г. Москва, д. Дудкино, МРЭС</t>
  </si>
  <si>
    <t>45.1
45.2
45.3</t>
  </si>
  <si>
    <t>4560531
4560521
4530850
4560522
4560523
4560611</t>
  </si>
  <si>
    <t>СМР, ПНР,   оборудование и материалы</t>
  </si>
  <si>
    <t>Выполнение СМР, ПНР, материалы и оборудование</t>
  </si>
  <si>
    <t>План закупки ОАО "МОЭСК" на 2015 год по инвестиционной деятельности</t>
  </si>
  <si>
    <t>Номер закупки
(ID номер ЗНТ из 1С)</t>
  </si>
  <si>
    <t>Код статьи БДР ИА/бизнес-плана филиала
(Код статьи БДДС)</t>
  </si>
  <si>
    <t>Наименование статьи БДР ИА/бизнес-плана филиала/ИПР год
(Наименование статьи сметы затрат)</t>
  </si>
  <si>
    <t>Код по ОКАТО
ОКТМО</t>
  </si>
  <si>
    <r>
      <t xml:space="preserve">МВт
</t>
    </r>
    <r>
      <rPr>
        <sz val="10"/>
        <rFont val="Times New Roman"/>
        <family val="1"/>
        <charset val="204"/>
      </rPr>
      <t>Сметная стоимость объекта с учётом методики 30 %, т.р. с НДС</t>
    </r>
  </si>
  <si>
    <t>Выполнение СМР, ПНР, оборудование (за исключением оборудования предоставляемого Закзачиком), материалы по титулу "Реконструкция ПС 110/10 кВ "Люблино" (2, 3 этапы)</t>
  </si>
  <si>
    <t>Выполнение СМР, ПНР, оборудование по титулу: Строительство КРУЭ на ПС 220/110/10/6 кВ Бутырки</t>
  </si>
  <si>
    <t>Выполнение СМР, ПНР, оборудование по титулу: ПС 110/20 кВ "Медведевская"</t>
  </si>
  <si>
    <t>Выполнение СМР, ПНР, оборудование по титулу: Строительство ПС 220/110/20/10 кВ "Хованская" с заходами ВЛ</t>
  </si>
  <si>
    <t>062-0007675</t>
  </si>
  <si>
    <t>ИА/Департамент консолидации и компенсации потерь активов</t>
  </si>
  <si>
    <t xml:space="preserve">Блок по корпоративному управлению </t>
  </si>
  <si>
    <t>4521000,                 3115000,             3131000</t>
  </si>
  <si>
    <t>Консолидация электросетевых активов: КЛ 6 кВ ф.25, 26 от ПС «Кислородная» №194 до РТП микрорайон «Центр», КРУ 6 кВ, ячейки КСО 298 АТ 16 шт, здание РТП микрорайон «Центр», тр-тор 6/04 кВ 1250 кВА – 2шт</t>
  </si>
  <si>
    <t>Консолидация электросетевых активов</t>
  </si>
  <si>
    <t>Основные средства</t>
  </si>
  <si>
    <t>Прочие собственные источники</t>
  </si>
  <si>
    <t>Приобретение электросетевых активов, земельных участков и пр. объектов</t>
  </si>
  <si>
    <t>ИПР на 2015 год</t>
  </si>
  <si>
    <t>Неэлектронная</t>
  </si>
  <si>
    <t>ООО "ТЕКТА Восток"</t>
  </si>
  <si>
    <t>Приобретение объектов электросетевого хозяйства в рамках соглашения о прекращении обязательств по договору на оказание услуг производственного характера отступным</t>
  </si>
  <si>
    <t>В соответствии с условиями соглашения</t>
  </si>
  <si>
    <t>штука</t>
  </si>
  <si>
    <t>P-000330</t>
  </si>
  <si>
    <t>КЛ 6 кВ ф.25, 26 от ПС «Кислородная» №194 до РТП микрорайон «Центр», КРУ 6 кВ, ячейки КСО 298 АТ 16 шт, здание РТП микрорайон «Центр», тр-тор 6/04 кВ 1250 кВА – 2шт</t>
  </si>
  <si>
    <t>Не требуется</t>
  </si>
  <si>
    <t>Март 2015</t>
  </si>
  <si>
    <t>062-0007707</t>
  </si>
  <si>
    <t>Консолидация электросетевых активов: РП-1, РП-2, РП-3, КЛ 10 кВ</t>
  </si>
  <si>
    <t>ООО "Пламя"</t>
  </si>
  <si>
    <t>P-000340</t>
  </si>
  <si>
    <t>РП-1, РП-2, РП-3, КЛ 10 кВ</t>
  </si>
  <si>
    <t>Декабрь 2015</t>
  </si>
  <si>
    <t>Единственный источник</t>
  </si>
  <si>
    <t>План условно-постоянных закупок на 2015 год</t>
  </si>
  <si>
    <t>Номер закупки</t>
  </si>
  <si>
    <t xml:space="preserve">Код статьи БДР </t>
  </si>
  <si>
    <t>Информация поступила от</t>
  </si>
  <si>
    <t>Юридическое лицо/Организатор закупки</t>
  </si>
  <si>
    <t>Подразделение</t>
  </si>
  <si>
    <t>Наименование</t>
  </si>
  <si>
    <t>038-0000578</t>
  </si>
  <si>
    <t>ВКС/СДТУ</t>
  </si>
  <si>
    <t>70.20</t>
  </si>
  <si>
    <t>Услуги эксплуатации линейно-кабельных сооружений</t>
  </si>
  <si>
    <t>020105010201</t>
  </si>
  <si>
    <t>ОАО "МГТС"</t>
  </si>
  <si>
    <t>Услуги эксплуатации ЛКС</t>
  </si>
  <si>
    <t>В соответствии с ТЗ</t>
  </si>
  <si>
    <t>006</t>
  </si>
  <si>
    <t>м</t>
  </si>
  <si>
    <t>ВКС
(Лямов Евгений Юрьевич)</t>
  </si>
  <si>
    <t>038-0000579</t>
  </si>
  <si>
    <t>ВКС/САХО</t>
  </si>
  <si>
    <t>40.13.1</t>
  </si>
  <si>
    <t>Коммунальные услуги (электроснабжение)</t>
  </si>
  <si>
    <t>02010103</t>
  </si>
  <si>
    <t xml:space="preserve">ОАО "Мосэнергосбыт" </t>
  </si>
  <si>
    <t>Услуги по подаче электроэнергии</t>
  </si>
  <si>
    <t>245</t>
  </si>
  <si>
    <t>кВт.ч</t>
  </si>
  <si>
    <t>038-0000580</t>
  </si>
  <si>
    <t>60.21</t>
  </si>
  <si>
    <t>Приобретение проездных билетов</t>
  </si>
  <si>
    <t>0201020204</t>
  </si>
  <si>
    <t>ГУП "Мосгортранс"</t>
  </si>
  <si>
    <t>796</t>
  </si>
  <si>
    <t>шт</t>
  </si>
  <si>
    <t>038-0000581</t>
  </si>
  <si>
    <t>40.30.17</t>
  </si>
  <si>
    <t>Коммунальные услуги (отпуск питьевой воды из систем водоснабжения и приём сточных вод в систему канализации)</t>
  </si>
  <si>
    <t>02010105</t>
  </si>
  <si>
    <t>МГУП "Мосводоканал"</t>
  </si>
  <si>
    <t>Услуги по отпуску питьевой воды из систем водоснабжения и прием сточных вод в систему канализации</t>
  </si>
  <si>
    <t>113</t>
  </si>
  <si>
    <t>м3</t>
  </si>
  <si>
    <t>038-0000582</t>
  </si>
  <si>
    <t>40.30.3</t>
  </si>
  <si>
    <t>Коммунальные услуги (теплоснабжение)</t>
  </si>
  <si>
    <t>02010104</t>
  </si>
  <si>
    <t>ОАО "МОЭК"-филиал №11 "Горэнергосбыт"</t>
  </si>
  <si>
    <t>Услуги по подаче тепловой энергии</t>
  </si>
  <si>
    <t>233</t>
  </si>
  <si>
    <t>Гкал</t>
  </si>
  <si>
    <t>038-0000583</t>
  </si>
  <si>
    <t>ОАО "Мосэнерго"</t>
  </si>
  <si>
    <t>038-0000584</t>
  </si>
  <si>
    <t>90.01</t>
  </si>
  <si>
    <t>Коммунальные услуги (приём сточных вод в систему водостока)</t>
  </si>
  <si>
    <t>ГУП "Мосводосток"</t>
  </si>
  <si>
    <t xml:space="preserve">Услуги по приёму сточных вод в систему водостока </t>
  </si>
  <si>
    <t>038-0000585</t>
  </si>
  <si>
    <t>70.20.2</t>
  </si>
  <si>
    <t>Аренда нежилого помещения (ул. Плющиха д.42)</t>
  </si>
  <si>
    <t>0201051101</t>
  </si>
  <si>
    <t>Департамент имущества г. Москвы</t>
  </si>
  <si>
    <t>Услуги по аренде нежилого помещения</t>
  </si>
  <si>
    <t>055</t>
  </si>
  <si>
    <t>м2</t>
  </si>
  <si>
    <t>038-0000586</t>
  </si>
  <si>
    <t>ВКС/ЦЭОКЛ</t>
  </si>
  <si>
    <t>Услуги по эксплуатации коллекторов</t>
  </si>
  <si>
    <t>ГУП "Москоллектор"</t>
  </si>
  <si>
    <t>Услуги по технической эксплуатации коллекторов</t>
  </si>
  <si>
    <t>038-0000587</t>
  </si>
  <si>
    <t>Услуги по эксплуатации коллекторов: Серп и Молот</t>
  </si>
  <si>
    <t>Услуги по технической эксплуатации коллектора Серп и Молот</t>
  </si>
  <si>
    <t>084-0003600</t>
  </si>
  <si>
    <t>ВЭС 
УПОиУС</t>
  </si>
  <si>
    <t>70.20.2 
70.31.12</t>
  </si>
  <si>
    <t>Аренда объектов электросетево-го хозяйства: Владимирская область, Киржачский район, дер. Аленино.</t>
  </si>
  <si>
    <t>0201051102</t>
  </si>
  <si>
    <t>Открытое акционерное общество "Федеральная сетевая компания Единой энергетической системы"</t>
  </si>
  <si>
    <t>аренда объектов электросетевого хозяйства</t>
  </si>
  <si>
    <t>Кв. м</t>
  </si>
  <si>
    <t>17 230 836.7</t>
  </si>
  <si>
    <t>Владимирская область, Киржачский район, дер. Аленино.</t>
  </si>
  <si>
    <t>ВЭС (Барбашинова Надежда Николаевна)</t>
  </si>
  <si>
    <t>084-0003910</t>
  </si>
  <si>
    <t>ВЭС СЭЗИС</t>
  </si>
  <si>
    <t xml:space="preserve">40.30.2   </t>
  </si>
  <si>
    <t>Коммунальные услуги : Егорьевского РЭС</t>
  </si>
  <si>
    <t xml:space="preserve">Егорьевские инженерные сети МУП КХ </t>
  </si>
  <si>
    <t>Теплоэнергия</t>
  </si>
  <si>
    <t>233                   113</t>
  </si>
  <si>
    <t>Гкал                       м3</t>
  </si>
  <si>
    <t>1041,70  300,00</t>
  </si>
  <si>
    <t>46 212.3</t>
  </si>
  <si>
    <t>Егорьевск</t>
  </si>
  <si>
    <t>084-0003911</t>
  </si>
  <si>
    <t>Коммунальные услуги : Коломенского РЭС</t>
  </si>
  <si>
    <t xml:space="preserve">ОАО "Коломенский завод" </t>
  </si>
  <si>
    <t>46222.7</t>
  </si>
  <si>
    <t>Коломна</t>
  </si>
  <si>
    <t>084-0003912</t>
  </si>
  <si>
    <t>40.30.2</t>
  </si>
  <si>
    <t>Коммунальные услуги :  Ногинского РЭС</t>
  </si>
  <si>
    <t>ОАО "Ногинские коммунальные системы"</t>
  </si>
  <si>
    <t>46239.2</t>
  </si>
  <si>
    <t>Ногинск</t>
  </si>
  <si>
    <t>084-0003913</t>
  </si>
  <si>
    <t>Коммунальные услуги :  ШатурскогоРЭС</t>
  </si>
  <si>
    <t xml:space="preserve">ОАО ""Э.Он.Россия" филиал "Шатурская ГРЭС" </t>
  </si>
  <si>
    <t>2296,62 1430,00</t>
  </si>
  <si>
    <t>46257.0</t>
  </si>
  <si>
    <t>Шатура</t>
  </si>
  <si>
    <t>084-0003914</t>
  </si>
  <si>
    <t>Коммунальные услуги :Воскренского РЭС</t>
  </si>
  <si>
    <t>ЗАО "Воскресенские тепловые сети"</t>
  </si>
  <si>
    <t>354,87  272,71</t>
  </si>
  <si>
    <t>46206.8</t>
  </si>
  <si>
    <t>Воскресенск</t>
  </si>
  <si>
    <t>084-0003915</t>
  </si>
  <si>
    <t>Коммунальные услуги :Озерского РЭС</t>
  </si>
  <si>
    <t xml:space="preserve">Водоканал Московской области ОАО  </t>
  </si>
  <si>
    <t>46242.4</t>
  </si>
  <si>
    <t>Озеры</t>
  </si>
  <si>
    <t>084-0003916</t>
  </si>
  <si>
    <t xml:space="preserve">40.12     </t>
  </si>
  <si>
    <t>Коммунальные услуги : Балашихинского ,Щелковского,Ногинского,Павлово-Посадского,Шатурского,Орехово-Зуевского,Коломенского РЭС</t>
  </si>
  <si>
    <t>Эл. энергия на хоз. Нужды</t>
  </si>
  <si>
    <t>46.5</t>
  </si>
  <si>
    <t>084-0003727</t>
  </si>
  <si>
    <t>ВЭС слСДТУ</t>
  </si>
  <si>
    <t>Аренда  нежилых помещений : ПС филиала ОАО «ФСК ЕЭС»- Московское ПМЭС(  место для размещение телекоммуникационного оборудования ВЭС)</t>
  </si>
  <si>
    <t>20105010201</t>
  </si>
  <si>
    <t>Филиал ОАО "ФСК ЕЭС" Московское МПМЭС</t>
  </si>
  <si>
    <t>Аренда места для размещения телекоммуникационного оборудования.Закупка обусловлена необходимостью функционирования телекоммуникационного оборудования, принадлежащего ОАО «МОЭСК», установленного на подстанциях филиала ОАО «ФСК ЕЭС»- Московское ПМЭС</t>
  </si>
  <si>
    <t>1.Соблюдение климатических условий. 2.Обеспечение гарантированного электроснабжения. 3.Обеспечить защиту от неснкционированного доступа. 4.Возможность доступа в ОРУ для производства работ по прокладке, ремонту, реконструкции, эксплуатации, демонтажу и т.п. кабелей связи в соответствии с нормативными документами</t>
  </si>
  <si>
    <t>Месяц</t>
  </si>
  <si>
    <t>Ногинский</t>
  </si>
  <si>
    <t>084-0003728</t>
  </si>
  <si>
    <t>Аренда кабельных сооружений : "ТК №36" Горьковское шоссе (аренда места в телефонной канализации</t>
  </si>
  <si>
    <t>Аренда места в телефонной канализации "ТК № 36(Горьковское шоссе).Закупка обусловлена необходимостью функционирования телекоммуникационного оборудования,</t>
  </si>
  <si>
    <t>Возможность допуска в ЛКС для производства работ по прокладке, ремонту, реконструкции, эксплуатации, демонтажу и т.п. кабелей связи в соответствии с нормативными документами.Предоставление  свободных каналов, расположенных в середине блока по вертикали и у края по горизонтали для прокладки оптических кабелей в кабельной канализации.
Предоставление  трасс кабельной канализации с наименьшим числом 
пересечений с уличными проездами, дорогами и рельсовыми путями</t>
  </si>
  <si>
    <t>Штука</t>
  </si>
  <si>
    <t>084-0003729</t>
  </si>
  <si>
    <t>Аренда кабельных сооружений: "г.Балашиха,г.Реутов (аренда места в телефонной канализации)</t>
  </si>
  <si>
    <t>ОАО "Ростелеком"</t>
  </si>
  <si>
    <t>Аренда места в телефонной  кабельной канализации г.Балашиха,г. Реутов</t>
  </si>
  <si>
    <t>Метр</t>
  </si>
  <si>
    <t>084-0003730</t>
  </si>
  <si>
    <t>Аренда  нежилых помещений : места в кабельной телефонной канализации в г. Балашиха</t>
  </si>
  <si>
    <t>Аренда места в кабельной телефонной канализации в г. Балашиха</t>
  </si>
  <si>
    <t>084-0003731</t>
  </si>
  <si>
    <t>Аренда двух оптических волокон на участке ПС 220 кВ Голутвино - ПС 220 кВ Осетр</t>
  </si>
  <si>
    <t>Работоспособность каналов должна быть обеспечена 24 часа в сутки, 7 дней в неделю.</t>
  </si>
  <si>
    <t>062-0007488</t>
  </si>
  <si>
    <t>ИА/СДТУ</t>
  </si>
  <si>
    <t>64.20.11</t>
  </si>
  <si>
    <t>Предоставление телекоммуникационных услуг. Предоставление стойко-места на ММТ-10: Сущевский Вал, д. 26 (ИА)</t>
  </si>
  <si>
    <t>ОАО «Ростелеком»-ММТ-10</t>
  </si>
  <si>
    <t>Ранее заключенный договор</t>
  </si>
  <si>
    <t>Отдел по работе с операторами связи,
Управления СДТУ
(Кузнецов Сергей Николаевич)</t>
  </si>
  <si>
    <t>062-0007491</t>
  </si>
  <si>
    <t>Предоставление комплекса услуг по обеспечению условий функционирования технических средств электросвязи (оборудования) ОАО "МОЭСК"</t>
  </si>
  <si>
    <t>ОАО "ММТС-9</t>
  </si>
  <si>
    <t>В соответствии с договором</t>
  </si>
  <si>
    <t>062-0007492</t>
  </si>
  <si>
    <t>Резервирование места в ЛКС МГТС для размещения кабелей связи</t>
  </si>
  <si>
    <t>ОАО "МГТС" Замоскворецкий ТУ</t>
  </si>
  <si>
    <t>062-0007496</t>
  </si>
  <si>
    <t>Оказание услуг по предоставлению каналов связи Е1 от операционных зон для нужд филиалов ОАО "МОЭСК"</t>
  </si>
  <si>
    <t>ОАО
«Ростелеком»</t>
  </si>
  <si>
    <t>062-0007744</t>
  </si>
  <si>
    <t>На оказание услуг виртуальных частных сетей на основе сети передачи данных ОАО "Ростелеком"</t>
  </si>
  <si>
    <t>082-0008007</t>
  </si>
  <si>
    <t>ЮЭС/САХО</t>
  </si>
  <si>
    <t>40.30.1</t>
  </si>
  <si>
    <t>Коммунальные услуги: отопление, им. очищенная  горячая вода объектов г. Кашира</t>
  </si>
  <si>
    <t>Каширская ГРЭС</t>
  </si>
  <si>
    <t>Гигакалория</t>
  </si>
  <si>
    <t>Подольск</t>
  </si>
  <si>
    <t>ЮЭС
(Ивлева Елена Николаевна)</t>
  </si>
  <si>
    <t>082-0008008</t>
  </si>
  <si>
    <t>Коммунальные услуги Отопление  производственных объектов г. Чехова</t>
  </si>
  <si>
    <t>ЖКХ Чеховского района</t>
  </si>
  <si>
    <t>082-0008009</t>
  </si>
  <si>
    <t>Коммунальные услуги :Отопление здания РДП в Подольске</t>
  </si>
  <si>
    <t>МУП Подольская теплосеть</t>
  </si>
  <si>
    <t>082-0008010</t>
  </si>
  <si>
    <t>40.10.2</t>
  </si>
  <si>
    <t>Электроэнергия на хозяйственно-бытовые нужды</t>
  </si>
  <si>
    <t>ОАО Мосэнергосбыт</t>
  </si>
  <si>
    <t xml:space="preserve">Киловатт час </t>
  </si>
  <si>
    <t>082-0008011</t>
  </si>
  <si>
    <t>082-0008012</t>
  </si>
  <si>
    <t>Электроэнергия на хозяйственно-бытовые нужды (Кашира)</t>
  </si>
  <si>
    <t>082-0008017</t>
  </si>
  <si>
    <t>ЮЭС/СДТУ</t>
  </si>
  <si>
    <t>64.20</t>
  </si>
  <si>
    <t xml:space="preserve">Предоставление в аренду места в телефонной канализации:                                         </t>
  </si>
  <si>
    <t>Услуги связи (СДТУ)</t>
  </si>
  <si>
    <t>метр</t>
  </si>
  <si>
    <t>082-0008018</t>
  </si>
  <si>
    <t>082-0008019</t>
  </si>
  <si>
    <t>Предоставление каналов диспетчерской телефонной связи и телемеханики от подстанций филиала ОАО "МОЭСК"-Южные ЭС</t>
  </si>
  <si>
    <t xml:space="preserve"> шт.</t>
  </si>
  <si>
    <t>082-0008020</t>
  </si>
  <si>
    <t>Предоставление каналов корпоративной сети передачи данных филиала ОАО "МОЭСК"-Южные ЭС</t>
  </si>
  <si>
    <t>082-0008021</t>
  </si>
  <si>
    <t>Предоставление каналов Е1 (порт PRI) для присоединения объектов филиала ОАО "МОЭСК" -Южные ЭС к городской телефонной сети</t>
  </si>
  <si>
    <t>082-0008022</t>
  </si>
  <si>
    <t xml:space="preserve">Предоставление каналов Е1 от объектов филиала ОАО "МОЭСК" - Южные ЭС </t>
  </si>
  <si>
    <t>062-0007614</t>
  </si>
  <si>
    <t>Услуги по передаче электрической энергии ОАО "ФСК ЕЭС" на 2015 год</t>
  </si>
  <si>
    <t>020105061003</t>
  </si>
  <si>
    <t>ОАО "ФСК ЕЭС"</t>
  </si>
  <si>
    <t>Качество передаваемой электроэнергии должно соответствовать стандарту РФ ГОСТ Р 54149-2010</t>
  </si>
  <si>
    <t>г. Москва</t>
  </si>
  <si>
    <t>пролонгируется с 2014 года</t>
  </si>
  <si>
    <t>Управление учёта и контроля транспорта электроэнергии
(Буянов Максим Владимирович)</t>
  </si>
  <si>
    <t>062-0007626</t>
  </si>
  <si>
    <t>ИА/ДПКиН</t>
  </si>
  <si>
    <t>40.10.5</t>
  </si>
  <si>
    <t>1E401</t>
  </si>
  <si>
    <t>Осуществление технического надзора на объектах электросетевого хозяйства</t>
  </si>
  <si>
    <t>Филиал ОАО "Россети" - ЦТН</t>
  </si>
  <si>
    <t>Услуги по осуществлению технического надзора на объектах электросетевого хозяйства</t>
  </si>
  <si>
    <t>В соответствии с техническим заданием</t>
  </si>
  <si>
    <t>месяц</t>
  </si>
  <si>
    <t>Красносельское</t>
  </si>
  <si>
    <t>п. 5.13.1. Положения "О закупке товаров, работ, услуг для нужд ОАО «МОЭСК»</t>
  </si>
  <si>
    <t>Отдел производственного контроля
(Чупринский Дмитрий Васильевич)</t>
  </si>
  <si>
    <t>062-0007696</t>
  </si>
  <si>
    <t>ИА/УИО</t>
  </si>
  <si>
    <t>Аренда нежилых помещений (Москва, Дербеневская наб,д.7, стр.22.)</t>
  </si>
  <si>
    <t>ОАО "МСНФ"</t>
  </si>
  <si>
    <t>В соотвтетствии с договором</t>
  </si>
  <si>
    <t>кв.м.</t>
  </si>
  <si>
    <t>1 241,20</t>
  </si>
  <si>
    <t>МОСКВА</t>
  </si>
  <si>
    <t xml:space="preserve"> Управление имущественных отношений
(Луганская Елена Николаевна)</t>
  </si>
  <si>
    <t>062-0007697</t>
  </si>
  <si>
    <t>062-0007612</t>
  </si>
  <si>
    <t xml:space="preserve">Аренда нежилых помещений (Москва, Дербеневский пер., д.5,помещение 208) </t>
  </si>
  <si>
    <t>ООО "эверест Эссет Менеджмент"</t>
  </si>
  <si>
    <t>062-0007613</t>
  </si>
  <si>
    <t>062-0007610</t>
  </si>
  <si>
    <t>Аренда нежилых помещений (Москва, Дербеневский пер., д.5,помещение 204)</t>
  </si>
  <si>
    <t>062-0007611</t>
  </si>
  <si>
    <t>062-0007708</t>
  </si>
  <si>
    <t>Аренда машиномест (г.Москва, Дербеневская наб., д.7, стр. 3 и 14)</t>
  </si>
  <si>
    <t>062-0007709</t>
  </si>
  <si>
    <t>062-0007698</t>
  </si>
  <si>
    <t>Аренда нежилых помещений (г.Москва, Дербеневская наб., д.7, стр. 3 и 14)</t>
  </si>
  <si>
    <t>6 887,54</t>
  </si>
  <si>
    <t>062-0007699</t>
  </si>
  <si>
    <t>062-0007678</t>
  </si>
  <si>
    <t>Субаренда нежилых помещений (Москва, Дербеневская наб., д. 7, стр.14)</t>
  </si>
  <si>
    <t xml:space="preserve">ООО "Интеравто-центр" </t>
  </si>
  <si>
    <t>062-0007704</t>
  </si>
  <si>
    <t>Аренда машиномест (г.Москва, Дербеневская наб., д.7, стр. 22)</t>
  </si>
  <si>
    <t>062-0007705</t>
  </si>
  <si>
    <t>062-0007682</t>
  </si>
  <si>
    <t>Субаренда нежилых помещений по адресу: Москва, Дербеневская наб., д. 7, стр.14,  3 этаж для сотрудников департамента комплаенс-контроля</t>
  </si>
  <si>
    <t>062-0007615</t>
  </si>
  <si>
    <t>Аренда нежилых помещений (Москва, Ул.А.Солженицына., д.7)</t>
  </si>
  <si>
    <t xml:space="preserve">ООО "Орс-капитал" </t>
  </si>
  <si>
    <t>2 427,80</t>
  </si>
  <si>
    <t>062-0007679</t>
  </si>
  <si>
    <t>Субаренда нежилых помещений (Москва, Дербеневский пер ,д.5.)</t>
  </si>
  <si>
    <t>ОАО "Энергоцентр".</t>
  </si>
  <si>
    <t>062-0007700</t>
  </si>
  <si>
    <t>Аренда нежилых помещений (г.Москва, Дербеневская наб., д.7, стр. 22 (для логистов)</t>
  </si>
  <si>
    <t>Аренда нежилых помещений (г.Москва, Дербеневская наб., д.7, стр. 22 (для логистов))</t>
  </si>
  <si>
    <t>062-0007702</t>
  </si>
  <si>
    <t>062-0007691</t>
  </si>
  <si>
    <t>Аренда нежилых помещений (Москва, Павелецкая наб.,д.8,стр.6. для нужд Исполнительного аппарата.)</t>
  </si>
  <si>
    <t xml:space="preserve">ООО "Аристея" </t>
  </si>
  <si>
    <t>062-0007692</t>
  </si>
  <si>
    <t>062-0007695</t>
  </si>
  <si>
    <t>Учлуги по предоставлению  доступа 11 ед.автотр. ср-в на территорию по адресу Дербеневская наб.д7</t>
  </si>
  <si>
    <t>062-0007694</t>
  </si>
  <si>
    <t>Субаренда нежилых помещений по адресу: Москва, Дербеневская наб., д. 7, стр.14, этаж-чердак  для сотрудников ИА</t>
  </si>
  <si>
    <t>062-0007701</t>
  </si>
  <si>
    <t>Аренда нежилых помещений (г.Москва, Дербеневская наб., д.7, стр. 3)</t>
  </si>
  <si>
    <t>Аренда нежилых помещений (г.Москва, Дербеневская наб., д.7, стр. 14)</t>
  </si>
  <si>
    <t>062-0007703</t>
  </si>
  <si>
    <t>062-0007710</t>
  </si>
  <si>
    <t>Аренда нежилых помещений, расположенных по адресу: г.Москва, ул.Реутовская, д.7б</t>
  </si>
  <si>
    <t>ОАО "МКЭР"</t>
  </si>
  <si>
    <t>062-0007711</t>
  </si>
  <si>
    <t xml:space="preserve">Аренда нежилых помещений, расположенных по адресу: г. Москва. Ул. Бахрушина.  дом 21. стр.4 </t>
  </si>
  <si>
    <t xml:space="preserve">ООО "УК "СтройСервис" </t>
  </si>
  <si>
    <t xml:space="preserve">Аренда нежилых помещений, расположенных по адресу: г. Москва. Ул. Бахрушина. Дом 21. стр.4 </t>
  </si>
  <si>
    <t>086-0000082</t>
  </si>
  <si>
    <t>ЭУ/ЛиМТО</t>
  </si>
  <si>
    <t>Аренда нежилого помещения Московская обл., г.Бронницы, ул.Красная, д.81</t>
  </si>
  <si>
    <t>Богуславский Владимир Яковлевич</t>
  </si>
  <si>
    <t>Энергоучёт
(Золотухин Максим Сергеевич)</t>
  </si>
  <si>
    <t>086-0000075</t>
  </si>
  <si>
    <t>Аренда нежилого помещения  г. Москва, 1-й Митинский пер., д.25</t>
  </si>
  <si>
    <t>ИП Фролов Владимир Александрович</t>
  </si>
  <si>
    <t>086-0000076</t>
  </si>
  <si>
    <t>Аренда нежилого помещения г. Москва, ул. Винокурова, д.10,к.1</t>
  </si>
  <si>
    <t>ООО "Серпантин"</t>
  </si>
  <si>
    <t>086-0000077</t>
  </si>
  <si>
    <t>Аренда нежилого помещения г. Москва, ул. Барклая, д.13, стр.2</t>
  </si>
  <si>
    <t>ЗАО "Развитие"</t>
  </si>
  <si>
    <t>086-0000078</t>
  </si>
  <si>
    <t>Аренда нежилого помещения  г. Москва, Михайловский проезд, д.3, стр.66</t>
  </si>
  <si>
    <t>ООО "Мистраль"</t>
  </si>
  <si>
    <t>086-0000079</t>
  </si>
  <si>
    <t>Аренда нежилого помещения М.О., г. Наро-Фоминск, ул. Луговая, д. 5а</t>
  </si>
  <si>
    <t>ИП Емельянов Сергей Владимирович</t>
  </si>
  <si>
    <t>086-0000080</t>
  </si>
  <si>
    <t>Аренда нежилого помещения М.О., г. Истра, пл. Революции, д. 6</t>
  </si>
  <si>
    <t>ООО "СТЭМ"</t>
  </si>
  <si>
    <t>086-0000081</t>
  </si>
  <si>
    <t>Аренда нежилого помещения М.О., г. Одинцово, ул. Сосновая, д. 34</t>
  </si>
  <si>
    <t>ООО "СОЮЗ"</t>
  </si>
  <si>
    <t>086-0000084</t>
  </si>
  <si>
    <t>Аренда нежилого помещения МО, г.Озеры, улица Ленина, д.53б</t>
  </si>
  <si>
    <t>ООО "Сигма Плюс"</t>
  </si>
  <si>
    <t>086-0000088</t>
  </si>
  <si>
    <t>Аренда нежилого помещения МО, г.Коломна, ул.Октябрьской революции, д.406</t>
  </si>
  <si>
    <t>ООО "ТЕХНОАС-КОЛОМНА"</t>
  </si>
  <si>
    <t>086-0000089</t>
  </si>
  <si>
    <t>Аренда нежилого помещения МО, г.Воскресенск, ул.2-ая Куйбышева, д.2</t>
  </si>
  <si>
    <t>ООО "Фаби"</t>
  </si>
  <si>
    <t>086-0000085</t>
  </si>
  <si>
    <t>Аренда нежилого помещения МО, г.Железнодорожный, ул.Гидрогородок, д.4</t>
  </si>
  <si>
    <t>ООО "Мосторфстрой"</t>
  </si>
  <si>
    <t>086-0000091</t>
  </si>
  <si>
    <t>Аренда нежилого помещения МО, г. Павловский Посад,  пер.1-ый Карповский, д.3,</t>
  </si>
  <si>
    <t>Закрытое акционерное общество "Наше дело"</t>
  </si>
  <si>
    <t>086-0000090</t>
  </si>
  <si>
    <t>Аренда нежилого помещения МО, Щелковский р-н, п.Литвиново, д.5/1</t>
  </si>
  <si>
    <t>ООО "Мцыри"</t>
  </si>
  <si>
    <t>086-0000099</t>
  </si>
  <si>
    <t xml:space="preserve">Аренда нежилого помещения М.О., пос. Шаховская, д. Судислово, д.85 </t>
  </si>
  <si>
    <t>ИП Коцюбенко Всеволод Александрович</t>
  </si>
  <si>
    <t>086-0000092</t>
  </si>
  <si>
    <t>Аренда нежилого помещения  М.О., г. Зарайск, ул. Советская, д. 33А</t>
  </si>
  <si>
    <t>ПБОЮЛ  Гончаров Сергей Федорович</t>
  </si>
  <si>
    <t>086-0000093</t>
  </si>
  <si>
    <t>Аренда нежилого помещения МО, г.Луховицы, ул.Тимирязева, д.14</t>
  </si>
  <si>
    <t>ООО "Ранорд"</t>
  </si>
  <si>
    <t>086-0000094</t>
  </si>
  <si>
    <t>Аренда нежилого помещения МО, г.Ногинск, Аптечный переулок, д.3</t>
  </si>
  <si>
    <t>ООО "Компания Глуховская"</t>
  </si>
  <si>
    <t>086-0000095</t>
  </si>
  <si>
    <t>Аренда нежилого помещения МО, Орехово-Зуевский р-н, г.Куровское, ул.Советская, д.1А</t>
  </si>
  <si>
    <t>Индивидуальный предприниматель  Бекмурзиев Магомед Гериханович</t>
  </si>
  <si>
    <t>086-0000098</t>
  </si>
  <si>
    <t>Аренда нежилого помещения Московская обл., г.Люберцы, ул.Красная, д.1</t>
  </si>
  <si>
    <t>ООО "Фирма "Зевс-Сервис"</t>
  </si>
  <si>
    <t>086-0000069</t>
  </si>
  <si>
    <t>Аренда нежилого помещения М.о., г.Солнечногрск, ул. Зеленая, дом 19</t>
  </si>
  <si>
    <t>ООО ПКО "СТЭП "</t>
  </si>
  <si>
    <t>086-0000070</t>
  </si>
  <si>
    <t>Аренда нежилого помещения М.о., Сергиево-Посадский район, пос. Богородское, 20</t>
  </si>
  <si>
    <t>ЗАО "СТРОЙГРУППА СП"</t>
  </si>
  <si>
    <t>086-0000071</t>
  </si>
  <si>
    <t>Аренда нежилого помещения М.о., Сергиево-Посадский район, г.Хотьково, ул. 1-ая Овражная, д.17</t>
  </si>
  <si>
    <t>ООО "СТОА ХОТЬКОВО"</t>
  </si>
  <si>
    <t>086-0000072</t>
  </si>
  <si>
    <t>Аренда нежилого помещения М.о., г. Клин, ул. Транспортная, д.6</t>
  </si>
  <si>
    <t>МУП "Клинские электрические сети"</t>
  </si>
  <si>
    <t>086-0000097</t>
  </si>
  <si>
    <t>086-0000073</t>
  </si>
  <si>
    <t>Аренда нежилого помещения г.Москва, Зеленоград, ул. Заводская, д.1, стр.1</t>
  </si>
  <si>
    <t>ООО "ТОРИОН-АРСЕНАЛ"</t>
  </si>
  <si>
    <t>086-0000106</t>
  </si>
  <si>
    <t>Аренда нежилого помещения г.Троицк, Лесная, 4Б</t>
  </si>
  <si>
    <t>Сухов Игорь Васильевич</t>
  </si>
  <si>
    <t>086-0000096</t>
  </si>
  <si>
    <t>Аренда нежилого помещения МО, г. Серебряные Пруды, ул. Набережная, д.91</t>
  </si>
  <si>
    <t>ООО "Серебряно-Прудская Инвестиционная Компания"</t>
  </si>
  <si>
    <t>086-0000108</t>
  </si>
  <si>
    <t>Аренда нежилого помещения г. Москва, Бережковская набережная, д. 20Е</t>
  </si>
  <si>
    <t>ООО "СЕРВИС-ПЛАСТИК"</t>
  </si>
  <si>
    <t>086-0000109</t>
  </si>
  <si>
    <t>086-0000074</t>
  </si>
  <si>
    <t>Аренда нежилого помещения Москва, ул. Красностуденческий проезд, д.7</t>
  </si>
  <si>
    <t>ООО "ВИЛАР"</t>
  </si>
  <si>
    <t>086-0000086</t>
  </si>
  <si>
    <t>Аренда нежилого помещения МО, г.Егорьевск, ул.Парижской Коммуны, д.1"Б"</t>
  </si>
  <si>
    <t>ЗАО "ЕТЕКС"</t>
  </si>
  <si>
    <t>086-0000083</t>
  </si>
  <si>
    <t>Аренда нежилого помещения г.Троицк, ул.Лесная, д.4б</t>
  </si>
  <si>
    <t>Запуниди Александр Самуилович</t>
  </si>
  <si>
    <t>086-0000087</t>
  </si>
  <si>
    <t>Аренда нежилого помещения МО, г.Озеры, улица Ленина, д.65</t>
  </si>
  <si>
    <t>ЗАО "ХМК ПРЕРАМЕТ"</t>
  </si>
  <si>
    <t>086-0000105</t>
  </si>
  <si>
    <t>Аренда нежилого помещения М.о., г.Талдом, ул. Собцова, д6/1А</t>
  </si>
  <si>
    <t>ООО "Батун-Талдом"</t>
  </si>
  <si>
    <t>086-0000103</t>
  </si>
  <si>
    <t>Приобретение проездных билетов для проезда в городском обществ. транспорте г.Москвы</t>
  </si>
  <si>
    <t>Служба доходов и контроля ГУП "Мосгортранс"</t>
  </si>
  <si>
    <t>Продажа проездных билетов</t>
  </si>
  <si>
    <t>088-0000384</t>
  </si>
  <si>
    <t>НМ/ПТС</t>
  </si>
  <si>
    <t>41.00, 40.30.1</t>
  </si>
  <si>
    <t>Коммунальные услуги по водоснабжению,  водоотведению и теплоснабжению</t>
  </si>
  <si>
    <t>2010104 
020105140000</t>
  </si>
  <si>
    <t>ЗАО "Агрокомбинат Московский"</t>
  </si>
  <si>
    <t>233 
113 
113</t>
  </si>
  <si>
    <t>Гигакалория
Куб.м. 
Куб.м</t>
  </si>
  <si>
    <t>т/э 619,8 
вода 4523 водоот.4523</t>
  </si>
  <si>
    <t>НМ
(Ивлева Елена Николаевна)</t>
  </si>
  <si>
    <t>088-0000382</t>
  </si>
  <si>
    <t>Электроэнергия на хозяйственно-бытовые нужды (ТРЭС)</t>
  </si>
  <si>
    <t>2010103</t>
  </si>
  <si>
    <t>088-0000383</t>
  </si>
  <si>
    <t>Электроэнергия на хозяйственно-бытовые нужды (МРЭС)</t>
  </si>
  <si>
    <t>085-0005179</t>
  </si>
  <si>
    <t>МКС (СК)</t>
  </si>
  <si>
    <t>Услуги по эксплуатации коллекторов ГУП Москоллектор (для кабелей,находящихся на балансе Общества)</t>
  </si>
  <si>
    <t>ГУП Москоллектор</t>
  </si>
  <si>
    <t>услуги по эксплуатации коллекторов ГУП Москоллектор (для кабелей,находящихся на балансе Общества)</t>
  </si>
  <si>
    <t>008</t>
  </si>
  <si>
    <t>МКС
(Авдеева Ольга Григорьевна)</t>
  </si>
  <si>
    <t>085-0005180</t>
  </si>
  <si>
    <t xml:space="preserve">40.10.2          </t>
  </si>
  <si>
    <t>Услуги по эксплуатации коллекторов Московского Кремля ГБУ Гормост (для кабелей,находящихся на балансе Общества)</t>
  </si>
  <si>
    <t>ГБУ Гормост</t>
  </si>
  <si>
    <t>085-0005181</t>
  </si>
  <si>
    <t>Услуги по эксплуатации коллектора Глубокий Дренаж ГБУ Гормост (для кабелей,находящихся на балансе Общества)</t>
  </si>
  <si>
    <t>услуги по эксплуатации коллектора Глубокий Дренаж ГБУ Гормост (для кабелей,находящихся на балансе Общества)</t>
  </si>
  <si>
    <t>085-0005182</t>
  </si>
  <si>
    <t>Услуги по эксплуатации конструкций мостовых сооружений ГБУ Гормост (для кабелей,находящихся на балансе Общества)</t>
  </si>
  <si>
    <t>услуги по эксплуатации конструкций мостовых сооружений ГБУ Гормост (для кабелей,находящихся на балансе Общества)</t>
  </si>
  <si>
    <t>085-0005183</t>
  </si>
  <si>
    <t>Услуги по техническому обслуживанию КЛ, временно проложенных в Московском метрополитене</t>
  </si>
  <si>
    <t>ГУП Московский метрополитен</t>
  </si>
  <si>
    <t>услуги по техническому обслуживанию КЛ, временно проложенных в Московском метрополитене</t>
  </si>
  <si>
    <t>085-0005666</t>
  </si>
  <si>
    <t>МКС (ОШС)</t>
  </si>
  <si>
    <t>64.20.3</t>
  </si>
  <si>
    <t>Аренда кабельных сооружений: МКС</t>
  </si>
  <si>
    <t>Открытое акционерное общество «Центральный телеграф».</t>
  </si>
  <si>
    <t>Согласно ТЗ</t>
  </si>
  <si>
    <t>Аренда кабельной инфраструктуры, размещенной в ЛКС , в которой находятся кабель МКС. Пролонгация на 2015г. договора № 1.1.10/316 от 15.05.2009г с ОАО «Центральный телеграф». Расчет стоимости без НДС: длина кабеля 247,4 км, стоимость1 км 2,38 руб./месяц, соответственно общая стоимость в месяц 588 812,00 руб. и 7 065 744,00  руб. в год соответственно.</t>
  </si>
  <si>
    <t>085-0005664</t>
  </si>
  <si>
    <t>64.20.7</t>
  </si>
  <si>
    <t>Поддержка работоспособности и контроль эксплуатационных параметров ВОЛС: МКС</t>
  </si>
  <si>
    <r>
      <t>Необходимость поддержания  безотказной работы каналов связи СДТУ. Пролонгация на 2015г. договора № 1.1.8/1 от 01.01.2010г с ОАО «Центральный телеграф». Расчет стоимости</t>
    </r>
    <r>
      <rPr>
        <sz val="10"/>
        <color theme="1"/>
        <rFont val="Times New Roman"/>
        <family val="1"/>
        <charset val="204"/>
      </rPr>
      <t xml:space="preserve"> (основание)</t>
    </r>
  </si>
  <si>
    <t>085-0005668</t>
  </si>
  <si>
    <t>6420020, 6420030</t>
  </si>
  <si>
    <t>Предоставление телефонных номеров: МКС</t>
  </si>
  <si>
    <t>Для обеспечения подразделений МКС услугами телефонной связи.Пролонгация на 2015г. договора № 1.1 - 12343 от 01.01.2009г с ОАО «Центральный телеграф». Сумма лота рассчитана приблизительно  точной суммы договора определено быть не может.</t>
  </si>
  <si>
    <t>085-0005671</t>
  </si>
  <si>
    <t>Предоставление телефонных номеров: г. Москва Семеновская наб д.2/1; ул. Б.Переяславская д.12, ул. Международная д.17; ул.Садовническая д.13; ул. Б. Тульская д.4/32; Казанский пер. д.3</t>
  </si>
  <si>
    <t>Открытое акционерное общество «МГТС».</t>
  </si>
  <si>
    <t>Для обеспечения подразделений МКС услугами телефонной связи. Пролонгация на 2015г. договора № 0091360-1/2008 от 01.01.2009г с ОАО «МГТС». Сумма лота рассчитана приблизительно  точной суммы договора определено быть не может.</t>
  </si>
  <si>
    <t>085-0005672</t>
  </si>
  <si>
    <t>Предоставление каналов телефонной связи: МКС (предоставление прямых проводов ОАО МГТС для нужд телемеханики)</t>
  </si>
  <si>
    <t>Для передачи телемеханической информации от РП до РКП. Пролонгация на 2015г. договора № 0093296-1/2008 от 01.10.2008г с ОАО «МГТС". Сумма лота рассчитана приблизительно  точной суммы договора определено быть не может.</t>
  </si>
  <si>
    <t>085-0005692</t>
  </si>
  <si>
    <t>Услуги по резервированию и эксплуатации ЛКС МГТС: МКС</t>
  </si>
  <si>
    <t>Резервирование и эксплуатация ЛКС МГТС для нужд телемеханики. Пролонгация на 2015г. договора № 0091305-1/2008 от 01.01.2009г Договор рамочный, на данный момент длина кабеля 7,5 км, стоимость1 км 4,1 руб./месяц, в течении 2015г. длина прокладываемых кабелей будет увеличиваться.</t>
  </si>
  <si>
    <t>085-0005686</t>
  </si>
  <si>
    <t>Услуги предоставления каналов связи: г. Москва Хорошевское шоссе кв.58Г</t>
  </si>
  <si>
    <t>Казенное предприятие города Москвы «Межотраслевой производственно-технический центр».</t>
  </si>
  <si>
    <t>порт</t>
  </si>
  <si>
    <t>085-0005693</t>
  </si>
  <si>
    <t xml:space="preserve">Услуги технической эксплуатации  сети передачи данных на базе VPN ОАО "МГТС": МКС  </t>
  </si>
  <si>
    <t>085-0005716</t>
  </si>
  <si>
    <t>МКС (ОООС)</t>
  </si>
  <si>
    <t>90.00.0</t>
  </si>
  <si>
    <t>Прием, транспортирование и очистка поверхностного стока (ГУП "Мосводосток")</t>
  </si>
  <si>
    <t>1. Наличие водоотводящий системы поверхностно-ливневых стоков</t>
  </si>
  <si>
    <t>085-0005717</t>
  </si>
  <si>
    <t>МКС (ОХО)</t>
  </si>
  <si>
    <t>1I6021</t>
  </si>
  <si>
    <t>Приобретение проездных билетов для сотрудников МКС</t>
  </si>
  <si>
    <t>Служба доходов и контроля ГУП МОСГОРТРАН</t>
  </si>
  <si>
    <t>приобретение проездных билетов для сотрудников МКС</t>
  </si>
  <si>
    <t>г.Москва</t>
  </si>
  <si>
    <t>085-0005296</t>
  </si>
  <si>
    <t>МКС (ОНиЗ)</t>
  </si>
  <si>
    <t>1К701</t>
  </si>
  <si>
    <t>0855296</t>
  </si>
  <si>
    <t>Аренда офисных помещений (Москва, ул. Садовническая, д. 44, стр.1)</t>
  </si>
  <si>
    <t>ООО "МЭДОКС"</t>
  </si>
  <si>
    <t xml:space="preserve"> минимальная ставка арендной платы, близкое расположение к центаральному (основному) зданию Филиала.</t>
  </si>
  <si>
    <t>1 501,40</t>
  </si>
  <si>
    <t>Размещение служб МКС - филиала ОАО "МОЭСК"</t>
  </si>
  <si>
    <t>085-0005305</t>
  </si>
  <si>
    <t>0855305</t>
  </si>
  <si>
    <t>Аренда нежилых помещений (Москва, ул. Вилиса Лациса, д.11, корп. 1)</t>
  </si>
  <si>
    <t>ДГИ г. Москвы</t>
  </si>
  <si>
    <t>Аренда офисных помещений (Москва, ул. Вилиса Лациса, д.11, корп. 1)</t>
  </si>
  <si>
    <t>отдельно стоящее здание (для размещения дипетчерских пунктов УКС Московских кабельных сетей и районов), минимальная ставка арендной платы, размещение арендуемых зданий в определенных округах г. Москвы с целью удобства обслуживания района и оперативного устранения аварий.</t>
  </si>
  <si>
    <t>1740,70</t>
  </si>
  <si>
    <t>Размещение 8 РЭР СЗАО МКС- филиала ОАО "МОЭСК"</t>
  </si>
  <si>
    <t>085-0005307</t>
  </si>
  <si>
    <t>1Е401</t>
  </si>
  <si>
    <t>0855307</t>
  </si>
  <si>
    <t>Аренда нежилых  помещений (Москва, ул. Переяславская, д. 12, стр.1)</t>
  </si>
  <si>
    <t>Аренда офисных  помещений (Москва, ул. Переяславская, д. 12, стр.1)</t>
  </si>
  <si>
    <t>868,20</t>
  </si>
  <si>
    <t>Размещение 5 РЭР СВАО МКС - филиала- ОАО "МОЭСК"</t>
  </si>
  <si>
    <t>085-0005333</t>
  </si>
  <si>
    <t>0855333</t>
  </si>
  <si>
    <t>Аренда нежилых помещений (Москва, Бережковская наб., д.20-Е )</t>
  </si>
  <si>
    <t>2783,80</t>
  </si>
  <si>
    <t>Размещение служб 25 РЭР УКС ЗАО МКС - филиала ОАО "МОЭСК"</t>
  </si>
  <si>
    <t>085-0005337</t>
  </si>
  <si>
    <t>0855337</t>
  </si>
  <si>
    <t>Аренда нежилых помещений (Москва, ул. Краснобогатырская, д.2, стр.2, 3,15, вл.6 )</t>
  </si>
  <si>
    <t>ООО "Меркурий"</t>
  </si>
  <si>
    <t>отдельно стоящее здание (для размещения дипетчерских пунктов УКС Московских кабельных сетей и районов), минимальная ставка арендной платы, размещение арендуемых зданий/помещений в определенных округах г. Москвы с целью удобства обслуживания района и оперативного устранения аварий.</t>
  </si>
  <si>
    <t>2712</t>
  </si>
  <si>
    <t>Размещение 18 РЭР УКС ВО МКС - филиала ОАО "МОЭСК"</t>
  </si>
  <si>
    <t>085-0005339</t>
  </si>
  <si>
    <t>0855339</t>
  </si>
  <si>
    <t>Аренда нежилых помещений (Москва, пер. Васнецова, д. 4, стр.2)</t>
  </si>
  <si>
    <t>ООО  "Дом на Васнецова"</t>
  </si>
  <si>
    <t>Аренда офисных помещений (Москва, пер. Васнецова, д. 4, стр.2)</t>
  </si>
  <si>
    <t>1259,20</t>
  </si>
  <si>
    <t>Размещение 6 РЭР УКС ЦАО МКС - филиала ОАО "МОЭСК"</t>
  </si>
  <si>
    <t>085-0005371</t>
  </si>
  <si>
    <t>0855371</t>
  </si>
  <si>
    <t>Аренда  офисных помещений (Москва, ул. Б. Тульская, д.43)</t>
  </si>
  <si>
    <t>ЗАО "Ф энд Си Трейдинг"</t>
  </si>
  <si>
    <t>минимальная ставка арендной платы</t>
  </si>
  <si>
    <t>1201,20</t>
  </si>
  <si>
    <t>Размещение ЦОК и службы присоединения МКС - филиала ОАО "МОЭСК"</t>
  </si>
  <si>
    <t>085-0005381</t>
  </si>
  <si>
    <t>0855381</t>
  </si>
  <si>
    <t>Аренда автомобильной базы (Москва, 2-й Грайвороновский проезд, д. 8, стр.2)</t>
  </si>
  <si>
    <t>ОАО "МКСМ"</t>
  </si>
  <si>
    <t>3870,20</t>
  </si>
  <si>
    <t>Размещение автобазы МКС - филиала ОАО "МОЭСК"</t>
  </si>
  <si>
    <t>085-0005373</t>
  </si>
  <si>
    <t>0855373</t>
  </si>
  <si>
    <t>Аренда нежилых помещений (Москва, ул. Рочдельская, д. 24, стр.1)</t>
  </si>
  <si>
    <t>ООО "СтройСервис"</t>
  </si>
  <si>
    <t>Аренда  офисных помещений (Москва, ул. Рочдельская, д. 24, стр.1)</t>
  </si>
  <si>
    <t>2280,20</t>
  </si>
  <si>
    <t>Размещение 2 РЭР ЦАО МКС - филиала ОАО "МОЭСК"</t>
  </si>
  <si>
    <t>085-0005410</t>
  </si>
  <si>
    <t xml:space="preserve"> МКС (АВС-ЗС)</t>
  </si>
  <si>
    <t>Покупка тепловой энергии для собственных хозяйственных нужд районов, служб МКС - филиала ОАО "МОЭСК":4, 5, 8, 11,16,17, 20, 21, 23  р-ны, УКС г. Зеленограда, СРСЭО.</t>
  </si>
  <si>
    <t>ОАО "МОЭК" филиал № 11 «Горэнергосбыт».</t>
  </si>
  <si>
    <t>Продажа (подача)Энергоснабжающей организацией Абоненту тепловой энергии</t>
  </si>
  <si>
    <t>подача теплоэнергии, согласно действующим нормативным документам</t>
  </si>
  <si>
    <t>085-0005411</t>
  </si>
  <si>
    <t>Покупка тепловой энергии для собственных хозяйственных нужд районов, служб МКС - филиала ОАО "МОЭСК": 1(Каз.), 1 (Мар.), 2, 3, 7,12, 13, 14,15, 19 р-ны, АВС-1, 1 а/к, 2 а/к, 3 а/к, 4 а/к, СДТУ, Сад. 13, Сад. 36, СУС.</t>
  </si>
  <si>
    <t>085-0005409</t>
  </si>
  <si>
    <t>41.00.2</t>
  </si>
  <si>
    <t>Потребление воды и сброс сточных вод в городскую канализациюрайонами,службами МКС-филиала ОАО "МОЭСК": 1(Каз.),1(Мар.), 2, 4, 5, 8,11, 12, 13,14,15.16,17,19, 20, 21, 23 р-ны, УКС г.Зеленограда, АВС-1, СРСЭО,1 а/к, 2 а/к, 3 а/к,                            4 а/к, Сад.13, Сад.36, Автобаза (ул. Вавилова, вл. 7-9)</t>
  </si>
  <si>
    <t>Отпуск питьевой воды из систем водоснабжения по  водопроводным вводам и прием сточных вод в систему канализации по канализационным выпускам</t>
  </si>
  <si>
    <t>подача питьевой воды, согласно действующим нормативным документам</t>
  </si>
  <si>
    <t>085-0005739</t>
  </si>
  <si>
    <t>Покупка электроэнергии на хоз.нужды у ОАО "Мосэнергосбыт"</t>
  </si>
  <si>
    <t>ОАО "Мосэнергосбыт"</t>
  </si>
  <si>
    <t>Продажа (подача) МЭС и покупка Абонентом электрической энергии (мощности)</t>
  </si>
  <si>
    <t>Обеспечение электроэнергией районов и служб у единственного источника</t>
  </si>
  <si>
    <t>8</t>
  </si>
  <si>
    <t>085-0005747</t>
  </si>
  <si>
    <t>855747</t>
  </si>
  <si>
    <t>Аренда нежилых помещений (Москва, ул. Отрадная, д.2Б, стр.3)</t>
  </si>
  <si>
    <t>ОАО "Центр холодильно-транспортных технологий</t>
  </si>
  <si>
    <t>1231,10</t>
  </si>
  <si>
    <t>Размещение 9 РЭР и УКС СВО МКС - филиала ОАО "МОЭСК"</t>
  </si>
  <si>
    <t>081-0005709</t>
  </si>
  <si>
    <t>СЭС-2008/СЭЗиС</t>
  </si>
  <si>
    <t>Коммунальные услуги(Отпуск и потребление тепловой энергии и теплоносителя по адресу: г.Королев, ул.Гагарина,4)</t>
  </si>
  <si>
    <t>ОАО "Теплосеть"</t>
  </si>
  <si>
    <t>В соответствии с пояснительной запиской</t>
  </si>
  <si>
    <t xml:space="preserve">СЭС
(Бармашов Анатолий Иванович) </t>
  </si>
  <si>
    <t>081-0005710</t>
  </si>
  <si>
    <t>Коммунальные услуги (Снабжение тепловой энергией и горячее водоснабжение административного здания,РДП,САиСМ,г.Москва, Руставели,2)</t>
  </si>
  <si>
    <t>Филиал №11 "Горэнергосбыт" ОАО "МОЭК"</t>
  </si>
  <si>
    <t>081-0005711</t>
  </si>
  <si>
    <t>Коммунальные услуги (Отпуск тепловой энергии и горячее водоснабжение (ДРЭС)</t>
  </si>
  <si>
    <t>ООО "Дмитровтеплосервис"</t>
  </si>
  <si>
    <t>081-0005712</t>
  </si>
  <si>
    <t>Коммунальные услуги(Теплоснабжение г.Мытищи   (МРЭС)</t>
  </si>
  <si>
    <t>ОАО "Мытищинская теплосеть"</t>
  </si>
  <si>
    <t>081-0005713</t>
  </si>
  <si>
    <t>Коммунальные услуги(Теплоснабжение   (г.Солнечногорск)</t>
  </si>
  <si>
    <t>Водоканал Московской области ОАО</t>
  </si>
  <si>
    <t>081-0005714</t>
  </si>
  <si>
    <t>Коммунальные услуги(Теплоснабжение  (г.Талдом)</t>
  </si>
  <si>
    <t>081-0005715</t>
  </si>
  <si>
    <t>Коммунальные услуги(Теплоснабжение  (г.Химки)</t>
  </si>
  <si>
    <t>ТСК Мосэнерго</t>
  </si>
  <si>
    <t>081-0005716</t>
  </si>
  <si>
    <t>СЭС-2008/УПОиУС</t>
  </si>
  <si>
    <t>Аренда помещения по адресу: М.О.,Красногорский район, б-р Павшинский, д.5</t>
  </si>
  <si>
    <t>Управляющая компания Русь Менеджмент</t>
  </si>
  <si>
    <t>081-0005707</t>
  </si>
  <si>
    <t>Коммунальные услуги (Снабжение тепловой энергией и горячей водой Клинского РЭС)</t>
  </si>
  <si>
    <t>ООО "Клинтеплоэнергосервис"</t>
  </si>
  <si>
    <t>081-0005708</t>
  </si>
  <si>
    <t>Коммунальные услуги (Снабжение тепловой энергией и горячей водой Пушкинского РЭС)</t>
  </si>
  <si>
    <t>ОАО "Пушкинская теплосеть"</t>
  </si>
  <si>
    <t>081-0005700</t>
  </si>
  <si>
    <t>Коммунальные услуги(Поставка электроэнергии (г.Дмитров)</t>
  </si>
  <si>
    <t>ОАО Мосэнергосбыт Дмитровского МРО</t>
  </si>
  <si>
    <t>081-0005701</t>
  </si>
  <si>
    <t>Коммунальные услуги(Поставка электроэнергией СЭС (г.Москва, ул.Руставели 2)</t>
  </si>
  <si>
    <t>ОАО Мосэнергосбыт Зеленоградского МРО</t>
  </si>
  <si>
    <t>081-0005702</t>
  </si>
  <si>
    <t>Коммунальные услуги(Поставка электроэнергии (МРЭС, ПРЭС, СПРЭС)</t>
  </si>
  <si>
    <t>081-0005703</t>
  </si>
  <si>
    <t>Коммунальные услуги(Поставка электроэнергии (г.Долгопрудный)</t>
  </si>
  <si>
    <t>081-0005704</t>
  </si>
  <si>
    <t>Коммунальные услуги(Поставка электроэнергии (г.Королев)</t>
  </si>
  <si>
    <t>ЗАО Королевская электрросеть</t>
  </si>
  <si>
    <t>062-0007624</t>
  </si>
  <si>
    <t>ИА/УНиЗ</t>
  </si>
  <si>
    <t>1К70</t>
  </si>
  <si>
    <t>Заключение договоров аренды земельных участков под объектами недвижимого имущества ОАО "МОЭСК", находящимися на территории города Москвы и Муниципальных образований Московской области</t>
  </si>
  <si>
    <t>0201051103</t>
  </si>
  <si>
    <t>Департамент городского имущества</t>
  </si>
  <si>
    <t>аренда земельных участков  под объектами недвижимого имущества ОАО "МОЭСК"</t>
  </si>
  <si>
    <t>г. Москва, Московская обл.</t>
  </si>
  <si>
    <t xml:space="preserve">Департамент управления собственностью
(Шавликова Ирина Викторовна) </t>
  </si>
  <si>
    <t>062-0007639</t>
  </si>
  <si>
    <t>Подготовка заключений по закреплению границ земельных участков</t>
  </si>
  <si>
    <t>020105140103</t>
  </si>
  <si>
    <t xml:space="preserve">ГУП НИ и ПИ Генплана Москвы  </t>
  </si>
  <si>
    <t>подготовка заключений по закреплению границ земельных участков</t>
  </si>
  <si>
    <t>062-0007638</t>
  </si>
  <si>
    <t>Проведение работ по технической инвентаризации объектов недвижимого имущества в Московской области</t>
  </si>
  <si>
    <t xml:space="preserve">ГУП МО МОБТИ  </t>
  </si>
  <si>
    <t>Московская обл.</t>
  </si>
  <si>
    <t>062-0007640</t>
  </si>
  <si>
    <t>Проведение работ по технической инвентаризации объектов недвижимого имущества</t>
  </si>
  <si>
    <t xml:space="preserve">ФГУП Ростехинвентаризация  </t>
  </si>
  <si>
    <t>062-0007641</t>
  </si>
  <si>
    <t xml:space="preserve">ГУП МосгорБТИ  </t>
  </si>
  <si>
    <t>064-0001460</t>
  </si>
  <si>
    <t>ЦЭС/Управление СДТУ</t>
  </si>
  <si>
    <t>Услуги по размещению кабелей связи в ЛКС МГТС</t>
  </si>
  <si>
    <t xml:space="preserve">ОАО «Московская городская телефонная сеть»  </t>
  </si>
  <si>
    <t>45</t>
  </si>
  <si>
    <t>Причина закупки:  Необходимость в эксплуатации ЛКС для проложенных в них кабельных линий связи, обеспечивающих городскую телефонную связь.</t>
  </si>
  <si>
    <t>ЦЭС
(Вейцман Вадим Владимирович)</t>
  </si>
  <si>
    <t>064-0001465</t>
  </si>
  <si>
    <t>Размещение кабелей связи в тоннелях и коллекторах</t>
  </si>
  <si>
    <t>ГУП «Московский метрополитен»</t>
  </si>
  <si>
    <t>Размещение кабелей связи в тоннелях и коллекторах ГУП «Московский метрополитен»</t>
  </si>
  <si>
    <t>Причина закупки:  Необходимость в размещении кабелей в тоннелях и коллекторах ГУП «Московский метрополитен».</t>
  </si>
  <si>
    <t>064-0001464</t>
  </si>
  <si>
    <t>Предоставление телефонных номеров</t>
  </si>
  <si>
    <t>Причина закупки:  Необходимость в услугах, обеспечивающих городскую телефонную связь с ПС.</t>
  </si>
  <si>
    <t>064-0001466</t>
  </si>
  <si>
    <t>Услуги по эксплуатации коллекторов ГУП «Москоллектор»</t>
  </si>
  <si>
    <t>ГУП «Москоллектор»</t>
  </si>
  <si>
    <t>Причина закупки:  Необходимость в услугах технической эксплуатации коллекторов, обеспечивающих городскую телефонную связь.</t>
  </si>
  <si>
    <t>064-0001492</t>
  </si>
  <si>
    <t>ЦЭС/Отдел недвижимости и землепользования</t>
  </si>
  <si>
    <t>Аренда нежилого имущества по адресу: г. Москва, 2-й Кожуховский  пр-д, д.29, корп. 2, стр.2</t>
  </si>
  <si>
    <t>ООО «Энерго-12»</t>
  </si>
  <si>
    <t>Причина закупки: Осуществление основной производственной деятельности</t>
  </si>
  <si>
    <t>064-0001493</t>
  </si>
  <si>
    <t>70.20.3</t>
  </si>
  <si>
    <t>Аренда нежилого имущества по адресу: г. Москва,Старокаширское ш., 4а, стр.3</t>
  </si>
  <si>
    <t>ОАО «Завод по ремонту электротехнического оборудования»</t>
  </si>
  <si>
    <t>083-0006774</t>
  </si>
  <si>
    <t>ЗЭС/Блок первого заместителя генерального директора - главного инженера</t>
  </si>
  <si>
    <t>1Е41</t>
  </si>
  <si>
    <t>Коммунальные услуги: Вода на технические и хоз.бытовые нужды</t>
  </si>
  <si>
    <t>Мосводоканал</t>
  </si>
  <si>
    <t>Муницыпальные районы Московской Области</t>
  </si>
  <si>
    <t>ЗЭС - отдела Ценообразование 
(Дорошев Дмитрий Александрович)</t>
  </si>
  <si>
    <t>083-0006776</t>
  </si>
  <si>
    <t xml:space="preserve">Коммунальные услуги: Поставка и транспортировка газа </t>
  </si>
  <si>
    <t>Газпром межрегионгаз Москва ООО</t>
  </si>
  <si>
    <t>083-0006777</t>
  </si>
  <si>
    <t>1Е40</t>
  </si>
  <si>
    <t xml:space="preserve">Коммунальные услуги:Теплооэнергия на хозяйственно-бытовые нужды </t>
  </si>
  <si>
    <t xml:space="preserve">121 Авиационный ремонтный завод ОАО  </t>
  </si>
  <si>
    <t>083-0006778</t>
  </si>
  <si>
    <t xml:space="preserve">НТЭК ООО  </t>
  </si>
  <si>
    <t>083-0006779</t>
  </si>
  <si>
    <t xml:space="preserve">Агрокомплекс Горки-2  </t>
  </si>
  <si>
    <t>083-0006781</t>
  </si>
  <si>
    <t xml:space="preserve">ОАО ВПТП РЖКХ  </t>
  </si>
  <si>
    <t>083-0006782</t>
  </si>
  <si>
    <t xml:space="preserve">ОАО "Мосэнерго" </t>
  </si>
  <si>
    <t>083-0006788</t>
  </si>
  <si>
    <t>1I6319</t>
  </si>
  <si>
    <t>Услуги связи. Предоставление городских номеров телефонной связи</t>
  </si>
  <si>
    <t>ОАО МГТС</t>
  </si>
  <si>
    <t>062-0007756</t>
  </si>
  <si>
    <t>Рамочное соглашение на выполнение инженерго-экологических, -геологических, - геодезических работ ГУП "Мосгоргеотрест"</t>
  </si>
  <si>
    <t>ГУП "Мосгоргеотрест"</t>
  </si>
  <si>
    <t>Выполнение инженерго-экологических, -геологических, - геодезических работ ГУП "Мосгоргеотрест"</t>
  </si>
  <si>
    <t xml:space="preserve">Тысяча рублей       </t>
  </si>
  <si>
    <t>КС
(Аникеева Анна Андреевна)</t>
  </si>
  <si>
    <t>062-0007468</t>
  </si>
  <si>
    <t>ИА/УИиЭ</t>
  </si>
  <si>
    <t>Блок по автоматизации бизнес-процессов</t>
  </si>
  <si>
    <t>73.1</t>
  </si>
  <si>
    <t>Разработка методических указаний по выбору режима заземления нейтрали в сетях 6 – 35 кВ c проработкой аспектов реализации перевода Московских кабельных сетей  напряжением 6(10) кВ на резистивно-заземленный режим работы нейтрали</t>
  </si>
  <si>
    <t>Научно-исследовательские и опытно-конструкторские работы</t>
  </si>
  <si>
    <t>Себестоимость</t>
  </si>
  <si>
    <t>НИОКР</t>
  </si>
  <si>
    <t>Сметный расчет стоимости</t>
  </si>
  <si>
    <t>Закупочная комиссии для проведения закупок НИОКР 
ОАО «МОЭСК»</t>
  </si>
  <si>
    <t>Выполнение НИР "Разработка методических указаний по выбору режима заземления нейтрали в сетях 6 – 35 кВ c проработкой аспектов реализации перевода Московских кабельных сетей  напряжением 6(10) кВ на резистивно-заземленный режим работы нейтрали"</t>
  </si>
  <si>
    <t>45, 46</t>
  </si>
  <si>
    <t>Москва, Московская область</t>
  </si>
  <si>
    <t>Управление инноваций и энергоэффективности
(Болонов Владислав Олегович)</t>
  </si>
  <si>
    <t>062-0007469</t>
  </si>
  <si>
    <t>Разработка методических рекомендаций по применению средств диагностирования электрооборудования 6-220 кВ под рабочим напряжением методом частичных разрядов</t>
  </si>
  <si>
    <t>Выполнение НИР "Разработка методических рекомендаций по применению средств диагностирования электрооборудования 6-220 кВ под рабочим напряжением методом частичных разрядов"</t>
  </si>
  <si>
    <t>062-0007467</t>
  </si>
  <si>
    <t>74.30.8</t>
  </si>
  <si>
    <t>Организация внешней добровольной сертификации СЭнМ ОАО "МОЭСК"</t>
  </si>
  <si>
    <t>Консультационные услуги в области ISO</t>
  </si>
  <si>
    <t>020105061301</t>
  </si>
  <si>
    <t>КУ по маркетингу и инновациям</t>
  </si>
  <si>
    <t>Коммерческое предложение</t>
  </si>
  <si>
    <t>Конкурсная комиссия ОАО "МОЭСК"</t>
  </si>
  <si>
    <t>Электронная</t>
  </si>
  <si>
    <t xml:space="preserve">Оказание услуг по  внешней добровольной сертификации СЭнМ ОАО "МОЭСК" </t>
  </si>
  <si>
    <t>062-0007476</t>
  </si>
  <si>
    <t>ИА/УПРЭС</t>
  </si>
  <si>
    <t>Блок по развитию и реализации услуг</t>
  </si>
  <si>
    <t>74, 14</t>
  </si>
  <si>
    <t>Актуализация Комплексной программы развития электрических сетей напряжением 110 (35) кВ и выше на территории 
г. Москвы и Московской области на период 2014 – 2019 гг. и до 2025 г.</t>
  </si>
  <si>
    <t>Консультационные услуги</t>
  </si>
  <si>
    <t>20105061203</t>
  </si>
  <si>
    <t>КУ по развитию электрических сетей</t>
  </si>
  <si>
    <t>Управление перспективного развития электрических сетей
(Андрющенко Антон Владимирович)</t>
  </si>
  <si>
    <t>062-0007628</t>
  </si>
  <si>
    <t>ЮЭС/ДКБП</t>
  </si>
  <si>
    <t>Блок по безопасности</t>
  </si>
  <si>
    <t>1L7523</t>
  </si>
  <si>
    <t>Услуги охраны объектов ЮЭС</t>
  </si>
  <si>
    <t>себестоимость</t>
  </si>
  <si>
    <t>Услуги охраны</t>
  </si>
  <si>
    <t>По результатам предыдущих торгов</t>
  </si>
  <si>
    <t>штука (объект)</t>
  </si>
  <si>
    <t>46200 0</t>
  </si>
  <si>
    <t>МО</t>
  </si>
  <si>
    <t>Департамента комплексной безопасности  персонала и объектов
(Уткин Александр Васильевич)</t>
  </si>
  <si>
    <t>062-0007629</t>
  </si>
  <si>
    <t>СЭС/ДКБП</t>
  </si>
  <si>
    <t>Услуги охраны объектов СЭС</t>
  </si>
  <si>
    <t>МО  г.Москва</t>
  </si>
  <si>
    <t>062-0007630</t>
  </si>
  <si>
    <t>ЗЭС/ДКБП</t>
  </si>
  <si>
    <t>Услуги охраны объектов ЗЭС</t>
  </si>
  <si>
    <t>45260 0</t>
  </si>
  <si>
    <t>062-0007631</t>
  </si>
  <si>
    <t>ВЭС/ДКБП</t>
  </si>
  <si>
    <t>Услуги охраны объектов ВЭС</t>
  </si>
  <si>
    <t>062-0007632</t>
  </si>
  <si>
    <t>ЦЭС/ДКБП</t>
  </si>
  <si>
    <t>Услуги охраны объектов ЦЭС</t>
  </si>
  <si>
    <t>Г. Москва</t>
  </si>
  <si>
    <t>062-0007633</t>
  </si>
  <si>
    <t>МКС/ДКБП</t>
  </si>
  <si>
    <t>Услуги охраны объектов МКС</t>
  </si>
  <si>
    <t>2015-2021</t>
  </si>
  <si>
    <t>062-0007634</t>
  </si>
  <si>
    <t>ВКС/ДКБП</t>
  </si>
  <si>
    <t>Услуги охраны объектов ВКС</t>
  </si>
  <si>
    <t>2015-2022</t>
  </si>
  <si>
    <t>062-0007635</t>
  </si>
  <si>
    <t>НМ/ДКБП</t>
  </si>
  <si>
    <t>Услуги охраны объектов НМ</t>
  </si>
  <si>
    <t>2015-2023</t>
  </si>
  <si>
    <t>062-0007636</t>
  </si>
  <si>
    <t>ЭУ/ДКБП</t>
  </si>
  <si>
    <t>Услуги охраны объектов ЭУ</t>
  </si>
  <si>
    <t>2015-2024</t>
  </si>
  <si>
    <t>062-0007637</t>
  </si>
  <si>
    <t>ИА/ДКБП</t>
  </si>
  <si>
    <t>Услуги охраны объектов ИА</t>
  </si>
  <si>
    <t>2015-2025</t>
  </si>
  <si>
    <t>038-0000592</t>
  </si>
  <si>
    <t>ВКС/СОР КЛ,ЗиС</t>
  </si>
  <si>
    <t>Технический блок</t>
  </si>
  <si>
    <t>45.21.3</t>
  </si>
  <si>
    <t>4520243
4510317</t>
  </si>
  <si>
    <t xml:space="preserve">Ремонт кабельного участка КВЛ 110 кВ Автозаводская - Южная 1,2 </t>
  </si>
  <si>
    <t>Ремонт КЛ</t>
  </si>
  <si>
    <t>Ремонт</t>
  </si>
  <si>
    <t>0201020101</t>
  </si>
  <si>
    <t>Ремонт подрядным способом</t>
  </si>
  <si>
    <t>Смета</t>
  </si>
  <si>
    <t>038-0000594</t>
  </si>
  <si>
    <t>45.11</t>
  </si>
  <si>
    <t xml:space="preserve">Капитальный ремонт строительной части, гидроизоляции, вспомогательного оборудования кабельных сооружений  </t>
  </si>
  <si>
    <t>Ремонт зданий и сооружений</t>
  </si>
  <si>
    <t xml:space="preserve">Ремонт строительной части,гидроизоляции и вспомогательного оборудования </t>
  </si>
  <si>
    <t>038-0000595</t>
  </si>
  <si>
    <t>45.31</t>
  </si>
  <si>
    <t>Капитальный ремонт системы телемеханики маслонаполненных КЛ 110 кВ</t>
  </si>
  <si>
    <t>Ремонт средств ДТУ и телемеханики</t>
  </si>
  <si>
    <t>Ремонт системы телемеханики</t>
  </si>
  <si>
    <t>038-0000593</t>
  </si>
  <si>
    <t>45.2</t>
  </si>
  <si>
    <t>4540233
9314275</t>
  </si>
  <si>
    <t>Капитальный ремонт помещений РПБ</t>
  </si>
  <si>
    <t>Ремонт помещений</t>
  </si>
  <si>
    <t>038-0000562</t>
  </si>
  <si>
    <t>Определение технического состояния строительных конструкций и паспортизация зданий и кабельных сооружений ВКС</t>
  </si>
  <si>
    <t>Технич.освидет.(обслед-е) кабельных зданий и соор.</t>
  </si>
  <si>
    <t>Техническое обслуживание</t>
  </si>
  <si>
    <t>Прочие услуги производственного характера</t>
  </si>
  <si>
    <t>Определение технического состояния</t>
  </si>
  <si>
    <t>038-0000607</t>
  </si>
  <si>
    <t>50.20</t>
  </si>
  <si>
    <t>Ремонт автотранспорта (ЗИЛ,КАМАЗ,МАЗ,фургонов и прицепов фургонов)</t>
  </si>
  <si>
    <t>Ремонт автотранспорта и спец.техники</t>
  </si>
  <si>
    <t>Ремонт автотранспорта</t>
  </si>
  <si>
    <t>Справочно к централизованному лоту Управление автотр-та и ср-в механизации</t>
  </si>
  <si>
    <t>038-0000608</t>
  </si>
  <si>
    <t>Ремонт экскаваторов-погрузчиков JCB</t>
  </si>
  <si>
    <t>038-0000558</t>
  </si>
  <si>
    <t>ВКС/ЦАТиСМ</t>
  </si>
  <si>
    <t>Блок по логистике и МТО</t>
  </si>
  <si>
    <t>74.30.7</t>
  </si>
  <si>
    <t>Техническое обслуживание грузовых автомашин (гарантийный, послегарантийный ремонт); легковых автомобилей: Hyundai</t>
  </si>
  <si>
    <t>ТО грузовых а/м  (гарант., послегарант. ремонт)</t>
  </si>
  <si>
    <t>Обслуживание автотранспорта: техосмотр,  техническое обслуживание, прочее</t>
  </si>
  <si>
    <t>ТО грузовых;легковых автомобилей Хёндай</t>
  </si>
  <si>
    <t>038-0000559</t>
  </si>
  <si>
    <t>Техническое обслуживание легковых автомобилей: Volkswagen</t>
  </si>
  <si>
    <t>Техническое обслуживание легковых автомобилей</t>
  </si>
  <si>
    <t>ТО легковых автомобилей Фольксваген</t>
  </si>
  <si>
    <t>038-0000560</t>
  </si>
  <si>
    <t>Техническое обслуживание грузовых автомашин  (гарантийный, послегарантийный ремонт) (автомобили отечественного производства)</t>
  </si>
  <si>
    <t>ТО автомобилей отечественного производства</t>
  </si>
  <si>
    <t>038-0000569</t>
  </si>
  <si>
    <t>Блок руководителя аппарата</t>
  </si>
  <si>
    <t>71.10</t>
  </si>
  <si>
    <t>Аренда транспортных средств с экипажем</t>
  </si>
  <si>
    <t>Аренда транспортных средств</t>
  </si>
  <si>
    <t>Услуги</t>
  </si>
  <si>
    <t>020105140401</t>
  </si>
  <si>
    <t>Аренда автотранспорта</t>
  </si>
  <si>
    <t>ед</t>
  </si>
  <si>
    <t>038-0000566</t>
  </si>
  <si>
    <t>90.00.2</t>
  </si>
  <si>
    <t>Вывоз ТБО: Административное здание ВКС и РПБ ВКС</t>
  </si>
  <si>
    <t>Вывоз ТБО</t>
  </si>
  <si>
    <t>020105140702</t>
  </si>
  <si>
    <t>Услуги коммунального хозяйства</t>
  </si>
  <si>
    <t>Справочно к централизованному лоту служба Охраны окр.среды</t>
  </si>
  <si>
    <t>038-0000570</t>
  </si>
  <si>
    <t>90.00.3</t>
  </si>
  <si>
    <t>Техническое обслуживание инженерных систем; уборка помещений; уборка территорий: РПБ ВКС (ул. Генерала Дорохова д. 16б, Волгоградский пр-т д. 43а, ул. Дорожная д. 13а, Кронштадтский б-р д. 35, 2-й Кожуховский пр-д д. 29 к. 2 стр. 8, ул. Подольских Курсантов д. 9а, ул. Рябиновая д. 47а)</t>
  </si>
  <si>
    <t xml:space="preserve">Техническое обслуживание инженерных систем </t>
  </si>
  <si>
    <t>020105140703</t>
  </si>
  <si>
    <t>см. в справочных</t>
  </si>
  <si>
    <t>ТО инженерных систем;уборка территорий,уборка помещений: РПБ</t>
  </si>
  <si>
    <t>Справочно к лоту 038-0000570</t>
  </si>
  <si>
    <t>Справочно к лоту 38570</t>
  </si>
  <si>
    <t>Услуги по уборке</t>
  </si>
  <si>
    <t>Услуги по уборке помещений и прилегающих территорий</t>
  </si>
  <si>
    <t>Содержание оборудования и инвентаря</t>
  </si>
  <si>
    <t>038-0000571</t>
  </si>
  <si>
    <t>Техническое обслуживание инженерных систем; уборка помещений; уборка территорий: административное здание ВКС (ул. Н.Красносельская д. 6 стр. 1)</t>
  </si>
  <si>
    <t>ТО инженерных систем;уборка территорий,уборка помещений: Административное здание</t>
  </si>
  <si>
    <t>Справочно к лоту 038-0000571</t>
  </si>
  <si>
    <t>Справочно к лоту 38571</t>
  </si>
  <si>
    <t>038-0000621</t>
  </si>
  <si>
    <t xml:space="preserve">Ремонт кабельного участка от М5 до М4
 КЛ 110 кВ "ТЭЦ9- Автозаводская №7"
</t>
  </si>
  <si>
    <t>ВКС
(Копытина Алина Александровна)</t>
  </si>
  <si>
    <t>062-0007525</t>
  </si>
  <si>
    <t>Предоставление услуг сотовой связи (ИА, ЦЭС, ЮЭС, СЭС, ВЭС, ЗЭС, ВКС, МКС, ЭУ)</t>
  </si>
  <si>
    <t>Услуги связи</t>
  </si>
  <si>
    <t>020105010202</t>
  </si>
  <si>
    <t>Услуги связи (СлСДТУ)</t>
  </si>
  <si>
    <t>п.5.11.4.15 "наличие обстоятельств требующих закупки именно у единственного поставщика (исполнителя, подрядчика)" т.к.смена оператора сотовой связи повлечет за собой изменение телефонных номеров сотовой связи руководства и персонала ОАО "МОЭСК"</t>
  </si>
  <si>
    <t>ОАО "Мобильные ТелеСистемы"</t>
  </si>
  <si>
    <t>Москва,
Московская обл.</t>
  </si>
  <si>
    <t>Пролонгация ежегодно.
Действующий договор</t>
  </si>
  <si>
    <t>062-0007526</t>
  </si>
  <si>
    <t>ОАО "ВымпелКом"</t>
  </si>
  <si>
    <t>062-0007534</t>
  </si>
  <si>
    <t xml:space="preserve">Предоставление услуг сотовой связи </t>
  </si>
  <si>
    <t>ОАО "МегаФон"</t>
  </si>
  <si>
    <t>Мбит</t>
  </si>
  <si>
    <t>062-0007539</t>
  </si>
  <si>
    <t>Предоставление телекоммуникационных услуг (каналы связи 100 Мбит/с и 2048 Кбит/с г.Москва, ул. Н.Красносельская, д.6 - г.Москва, Дербеневской наб., д.7, стр. 22)</t>
  </si>
  <si>
    <t>п.5.11.4.3 "продукция может быть получена только от одного поставщика и отсутствует ее равноценная замена"</t>
  </si>
  <si>
    <t>062-0007544</t>
  </si>
  <si>
    <t>Предоставление мест для размещения телекоммуникационного оборудования</t>
  </si>
  <si>
    <t>062-0007551</t>
  </si>
  <si>
    <t>Предоставление в аренду оптических волокон в кабеле (2 оптических волокна для СЭС: МО, г.Мытищи, ул.Медицинская, д.1 - г.Москва, ул.Н.Красносельская , д.6)</t>
  </si>
  <si>
    <t>ЗАО "УК "БТ энд Коммуникейшнз"</t>
  </si>
  <si>
    <t>062-0007582</t>
  </si>
  <si>
    <t>Предоставление в аренду оптических волокон в кабеле (для КСПД)</t>
  </si>
  <si>
    <t>Техническое задание</t>
  </si>
  <si>
    <t>ОАО "Энергокомплекс"</t>
  </si>
  <si>
    <t>062-0007583</t>
  </si>
  <si>
    <t>Предоставление телефонных номеров (26 шт.); внутризоновая, м/г и м/н; предоставление канала связи (Е1); предоставление интернета (для департамента коммерческого учета электроэнергии ИА г.Москва, Павелецкая наб., д.8, стр.6)</t>
  </si>
  <si>
    <t>ООО "ВиЛэнд"</t>
  </si>
  <si>
    <t>062-0007584</t>
  </si>
  <si>
    <t>Предоставление каналов связи (Е1 и 100 Мбит/с для Департамента тех.присоединений г. Москва, 1-й Дербеневский пер., д.5)</t>
  </si>
  <si>
    <t>062-0007585</t>
  </si>
  <si>
    <t xml:space="preserve">Предоставление каналов связи (10 Мбит/с для Энергобаланса г. Москва, 1-й Дербеневский пер., д.5)           </t>
  </si>
  <si>
    <t>062-0007586</t>
  </si>
  <si>
    <t>Предоставление интеллектуального номера для центра обработки вызовов</t>
  </si>
  <si>
    <t>п.5.11.4.15 "наличие обстоятельств требующих закупки именно у единственного поставщика (исполнителя, подрядчика)" т.к.смена оператора повлечет за собой изменение телефонного номера "Светлой линии" ОАО "МОЭСК"</t>
  </si>
  <si>
    <t>062-0007587</t>
  </si>
  <si>
    <t>Техническое обслуживание оборудования бесперебойного питания узлов связи ОАО "МОЭСК"</t>
  </si>
  <si>
    <t>062-0007588</t>
  </si>
  <si>
    <t>Техническое обслуживание оборудования Диспетчерских коммутаторов и АТС Coral, цифровых систем передачи (RAD, PCMX, Ротек, MП-n), установленного на объектах ОАО "МОЭСК" (ИА, ЦЭС, ЮЭС, СЭС, ВЭС, ЗЭС, ВКС)</t>
  </si>
  <si>
    <t>062-0007589</t>
  </si>
  <si>
    <t>Техническое обслуживание оборудования диспетчерской радиосвязи , установленного на объектах предприятий электрических сетей ОАО "МОЭСК" (ЦЭС, ЮЭС, СЭС, ВЭС, ЗЭС)</t>
  </si>
  <si>
    <t>Техническое обслуживание оборудования УКВ диспетчерской радиосвязи , установленного на объектах предприятий электрических сетей ОАО "МОЭСК" (ЦЭС, ЮЭС, СЭС, ВЭС, ЗЭС)</t>
  </si>
  <si>
    <t>062-0007590</t>
  </si>
  <si>
    <t>Техническое обслуживание оборудования цифровых систем коммутации УПАТС AVAYA, установленных на объектах ОАО "МОЭСК" (ИА, ЦЭС, ЮЭС, СЭС, ВЭС, ЗЭС, ВКС)</t>
  </si>
  <si>
    <t>062-0007591</t>
  </si>
  <si>
    <t>Техническое обслуживание оборудования цифровых систем передачи информации FOX-515</t>
  </si>
  <si>
    <t>Об оказании услуг по техническому обслуживанию оборудования цифровых систем передачи информации FOX-515</t>
  </si>
  <si>
    <t>062-0007592</t>
  </si>
  <si>
    <t>Техническое обслуживание оборудования системы оперативного оповещения «Avaya ANS»</t>
  </si>
  <si>
    <t>Об оказании услуг по техническому обслуживанию оборудования системы оперативного оповещения «Avaya ANS»</t>
  </si>
  <si>
    <t>062-0007594</t>
  </si>
  <si>
    <t>Техническое обслуживание оборудования и системы тактовой сетевой синхронизации (ТСС) ОАО "МОЭСК"  для нужд  ОАО «МОЭСК»</t>
  </si>
  <si>
    <t>062-0007595</t>
  </si>
  <si>
    <t>Техническое обслуживание оборудования корпоративной системы регистрации диспетчерских переговоров «ЭХО-плюс», установленного на объектах  ОАО «МОЭСК»</t>
  </si>
  <si>
    <t>Об оказании услуг по техническому обслуживанию оборудования корпоративной системы регистрации диспетчерских переговоров «ЭХО-плюс» установленного на объектах  ОАО «МОЭСК»</t>
  </si>
  <si>
    <t>062-0007596</t>
  </si>
  <si>
    <t>Техническое обслуживание , мониторинг и управление  оборудованием корпоративной сети передачи данных  ОАО «МОЭСК»</t>
  </si>
  <si>
    <t>Об оказании услуг по техническому обслуживанию, мониторингу и управлению  оборудованием корпоративной сети передачи данных  ОАО «МОЭСК»</t>
  </si>
  <si>
    <t>062-0007597</t>
  </si>
  <si>
    <t>Техническое обслуживание оборудования транспортной сети SDH ОАО «МОЭСК»</t>
  </si>
  <si>
    <t>Об оказании услуг по техническому обслуживанию оборудования транспортной сети SDH ОАО «МОЭСК»</t>
  </si>
  <si>
    <t>062-0007598</t>
  </si>
  <si>
    <t>Техническое обслуживание, мониторинг и управление оборудованием систем селекторной и видеоконференцсвязи ОАО "МОЭСК" для нужд ОАО «МОЭСК»</t>
  </si>
  <si>
    <t>062-0007599</t>
  </si>
  <si>
    <t>Предоставление услуг центра обработки вызовов</t>
  </si>
  <si>
    <t>062-0007600</t>
  </si>
  <si>
    <t>Подключение телефонных номеров* (2-х многоканальных и  50 - ти абонентских) по восьми цифровым потокам Е1 на АТС AVAYA" для ОАО "Московская объединенная электросетевая компания"</t>
  </si>
  <si>
    <t>телефонный номер</t>
  </si>
  <si>
    <t>062-0007616</t>
  </si>
  <si>
    <t xml:space="preserve">ИА/блок ЗГД по транспорту и учету э/э </t>
  </si>
  <si>
    <t xml:space="preserve">блок ЗГД по транспорту и учету э/э </t>
  </si>
  <si>
    <t>72.20</t>
  </si>
  <si>
    <t>Создание биллинговой системы для формирования объема оказанных услуг, тарификации, выставления счетов и обработки платежей по прямым договорам оказания услуг по передаче электрической энергии с потребителями.</t>
  </si>
  <si>
    <t>Разработка и внедрение систем/подсистем</t>
  </si>
  <si>
    <t>КУ по анализу и контролю потерь электроэнергии</t>
  </si>
  <si>
    <t>мониторинг рынка</t>
  </si>
  <si>
    <t>Совместимость с программами 1С, SAP, Альфа-центр (выгрузка, загрузка данных)</t>
  </si>
  <si>
    <t>062-0007621</t>
  </si>
  <si>
    <t>ИА/Служба охраны труда</t>
  </si>
  <si>
    <t>Блок Первого заместителя генерального директора - главного инженера</t>
  </si>
  <si>
    <t>1O911</t>
  </si>
  <si>
    <t>Оказание услуг по проведению производственного контроля опасных и вредных факторов на робочих местах для нужд ОАО "МОЭСК"</t>
  </si>
  <si>
    <t>Мероприятия по охране труда</t>
  </si>
  <si>
    <t>Сметная документация</t>
  </si>
  <si>
    <t>Служба охраны труда
(Терехина Татьяна Владимировна)</t>
  </si>
  <si>
    <t>062-0007623</t>
  </si>
  <si>
    <t>Оказание услуг по проведению специальной оценки условий труда на рабочих местах для нужд ОАО "МОЭСК"</t>
  </si>
  <si>
    <t>рабочих мест</t>
  </si>
  <si>
    <t>082-0008016</t>
  </si>
  <si>
    <t>ЮЭС/СПиП ТОиР</t>
  </si>
  <si>
    <t>Техническое обслуживание систем кондиционирования воздуха в ЮЭС в 2015 году</t>
  </si>
  <si>
    <t>Техническое обслуживание  кондиционеров</t>
  </si>
  <si>
    <t>Смета затрат</t>
  </si>
  <si>
    <t>082-0008014</t>
  </si>
  <si>
    <t>ЮЭС/ОООС</t>
  </si>
  <si>
    <t>75.11</t>
  </si>
  <si>
    <t xml:space="preserve">Разработка и продление экологической документации для промплощадок филиала «Южные электрические сети».
Проведение годовых натурных исследований загрязнения атмосферного воздуха и соблюдения санитарных норм и правил на границе СЗЗ объектов ЮЭС»
</t>
  </si>
  <si>
    <t>Разработка природоохранной документации</t>
  </si>
  <si>
    <t>услуги</t>
  </si>
  <si>
    <t>0201050801</t>
  </si>
  <si>
    <t>Природоохранные мероприятия</t>
  </si>
  <si>
    <t>Приложение 2, МРР-3.2.06.07-10</t>
  </si>
  <si>
    <t>082-0008013</t>
  </si>
  <si>
    <t xml:space="preserve">Оказание услуг по транспортировке и сдаче на утилизацию (переработку) промышленных отходов с объектов
филиала «Южные электрические сети
</t>
  </si>
  <si>
    <t>Услуги по утилизации и переработке пром. Отходов</t>
  </si>
  <si>
    <t>Утилизация отходов</t>
  </si>
  <si>
    <t xml:space="preserve">На основе мониторинга расценок на данный вид услуг </t>
  </si>
  <si>
    <t>Оказание услуг по транспортировке и сдаче на утилизацию (переработку) промышленных отходов с объектов</t>
  </si>
  <si>
    <t>082-0008015</t>
  </si>
  <si>
    <t>74.70.1</t>
  </si>
  <si>
    <t>Уборка производственных и служебных помещений, уборка прилегающих территорий</t>
  </si>
  <si>
    <t>Уборка помещений, уборка территорий</t>
  </si>
  <si>
    <t>квадратный метр</t>
  </si>
  <si>
    <t>Площадь объектов по уборке: Админ-е здания-22260,5 м2, Помещений ПС с пост-м опер-м перс-м,ЭТУ,гаражей-39978м2,помещений ПС без пост-го опер-го персонала,гаражей,складов-31534 м2, прилег-х помещений-48095 м2</t>
  </si>
  <si>
    <t xml:space="preserve">Согласно образца ТЗ  утвержденного СЭЗиС ИА по сравнению с аналогичным договором  прошлого года меняется кртность борки  ПС </t>
  </si>
  <si>
    <t>082-0008006</t>
  </si>
  <si>
    <t>ЮЭС/ОРО</t>
  </si>
  <si>
    <t xml:space="preserve">Блок по безопасности </t>
  </si>
  <si>
    <t>31.62.9</t>
  </si>
  <si>
    <t>Услуги по реагированию на сигнал "тревога" и техническое обслуживание КТС</t>
  </si>
  <si>
    <t>Техническое обслуживание охранной сигнализации</t>
  </si>
  <si>
    <t xml:space="preserve">63 КТС </t>
  </si>
  <si>
    <t>082-0008023</t>
  </si>
  <si>
    <t>Предоставление каналов передачи данных АИИС КУЭ, КРАП,ОМП и диспетчерской  телефонной связи</t>
  </si>
  <si>
    <t>11 каналов</t>
  </si>
  <si>
    <t>082-0008024</t>
  </si>
  <si>
    <t xml:space="preserve">Предоставление каналов связи: </t>
  </si>
  <si>
    <t>12 каналов</t>
  </si>
  <si>
    <t>082-0008178</t>
  </si>
  <si>
    <t>ЮЭС/САиСМ</t>
  </si>
  <si>
    <t>60.24.1</t>
  </si>
  <si>
    <t>Транспортное обслужиивание (расчистка трасс ВЛ-220-110-35-10-6 кВ от кустарников, мелколесья и пней)</t>
  </si>
  <si>
    <t xml:space="preserve">услуги </t>
  </si>
  <si>
    <t>ТС</t>
  </si>
  <si>
    <t>Услуги транспорта</t>
  </si>
  <si>
    <t>5 кусторезов</t>
  </si>
  <si>
    <t>062-0007680</t>
  </si>
  <si>
    <t>ИА/ДБиНУиО</t>
  </si>
  <si>
    <t>Главный бухгалтер-Директор департамента</t>
  </si>
  <si>
    <t>40.10.</t>
  </si>
  <si>
    <t>Консультационные услуги на оказание оценочных услуг</t>
  </si>
  <si>
    <t>КУ по бухгалтерскому учету и налогой отчетости</t>
  </si>
  <si>
    <t>Ориентировочные расчет стоимости ( по аналогичным услугам)</t>
  </si>
  <si>
    <t xml:space="preserve">Проведение оценки текущей (восстановительной) стоимости основных средств ОАО «МОЭСК» группы «Силовые машины и оборудование» </t>
  </si>
  <si>
    <t>В соответсвии с ТЗ</t>
  </si>
  <si>
    <t xml:space="preserve">Город Москва столица       Российской Федерации город   федерального значения        
</t>
  </si>
  <si>
    <t>Департамент бухгалтерского и налогового учёта и отчётности
(Ларионова Оксана Алексеевна)</t>
  </si>
  <si>
    <t>062-0007683</t>
  </si>
  <si>
    <t>На право заключения рамочных соглашений на оказание консультационных услуг по вопросам финансово-хозяйственной деятельности</t>
  </si>
  <si>
    <t>Прочие расходы из себестоимости</t>
  </si>
  <si>
    <t>Без определения стоимости (переговоры)</t>
  </si>
  <si>
    <t>Оказание консультационных услуг по вопросам финансово-хозяйственной деятельности</t>
  </si>
  <si>
    <t>062-0007684</t>
  </si>
  <si>
    <t>Оказание консультационных услуг, связанных с проведением МРИ ФНС выездной налоговой проверки  деятельности ОАО "МОЭСК" за 2011-2012 годы</t>
  </si>
  <si>
    <t xml:space="preserve">Предельная цена исходя их стоимости нормо-часа по аналогичным услугам. </t>
  </si>
  <si>
    <t>в рамках заключенных рамочных соглашений по лоту №062-0005943 (протокол №М2175 от 04.07.2014)</t>
  </si>
  <si>
    <t>062-0007161</t>
  </si>
  <si>
    <t>Главный бухгалтер-Директор департамента/Управление консолидированной отчетности по МСФО</t>
  </si>
  <si>
    <t>Аудит отчетности ОАО "МОЭСК" в соответствии с РСБУ и МСФО за 2015-2017гг.</t>
  </si>
  <si>
    <t>Аудиторские услуги</t>
  </si>
  <si>
    <t>2010516</t>
  </si>
  <si>
    <t>Аудиторские услуги (МСФО)</t>
  </si>
  <si>
    <t>Стоимость аналогичных услуг за предыдущий год</t>
  </si>
  <si>
    <t xml:space="preserve"> ОАО "Россети"</t>
  </si>
  <si>
    <t>централизованная закупка в соответствии с  распоряжением ОАО "Россети" №366р от 26.08.2014</t>
  </si>
  <si>
    <t>062-0007618</t>
  </si>
  <si>
    <t>ИА/Департамент учета и контроля транспорта электроэнергии</t>
  </si>
  <si>
    <t>Заключение энергосервисного договора на выполнение мероприятий по снижению потерь электроэнергии при ее передаче по сетям ОАО "МОЭСК"</t>
  </si>
  <si>
    <t>Прочие услуги</t>
  </si>
  <si>
    <t>прочие услуги</t>
  </si>
  <si>
    <t>нет затрат</t>
  </si>
  <si>
    <t>Установка систем АСКУЭ в целях снижения потерь э/э в электрических сетях ОАО "МОЭСК"</t>
  </si>
  <si>
    <t>Департамент учета и контроля транспортат электроэнергии
(Кишман Сергей Юрьевич)</t>
  </si>
  <si>
    <t>062-0007718</t>
  </si>
  <si>
    <t>ИА/Управление консолидированной отчетности по МСФО</t>
  </si>
  <si>
    <t>Блок по финансово - экономической деятельности и корпоративному управлению</t>
  </si>
  <si>
    <t>Консультационные услуги по формированию промежуточной консолидированной отчетности за первое полугодие 2015 года и отчетность за 2015 год.</t>
  </si>
  <si>
    <t>Консультационные услуги, связанные с подготовкой финансовой отчетности в соответствии с МСФО</t>
  </si>
  <si>
    <t>КУ(МСФО)</t>
  </si>
  <si>
    <t>Качество предоставляемых услуг</t>
  </si>
  <si>
    <t>Единица</t>
  </si>
  <si>
    <t xml:space="preserve">Город Москва столица       Российской Федерации город   федерального значения        </t>
  </si>
  <si>
    <t>Исходя из практики предыдущих закупок за последние 2 года, кроме 2013, организатором закупки были Россети, которые применяли по данным услугам, вид закупки "Открытые конкурентные переговоры". Закупка проводилась в целом по ОАО "Россети". Есть вероятность, что Россети в 2015 году, так же будут проводить общую единую закупку по группе Россети.</t>
  </si>
  <si>
    <t xml:space="preserve">Управление 
консолидированной отчетности 
по международным стандартам (МСФО)
(Василькова Наталья Вадимовна)
</t>
  </si>
  <si>
    <t>062-0007606</t>
  </si>
  <si>
    <t>ИА/Управление АСТУ</t>
  </si>
  <si>
    <t>Блок первого заместителя генерального директора - главного инженера</t>
  </si>
  <si>
    <t>Производство, сбор и распределение электроэнергии</t>
  </si>
  <si>
    <t>Техническое и сервисное обслуживание серверного оборудования в составе автоматизированной системы оперативно-технологического управления ОАО "МОЭСК"</t>
  </si>
  <si>
    <t>ТО оборудования АСУТУ</t>
  </si>
  <si>
    <t>0201050103</t>
  </si>
  <si>
    <t>Услуги связи (СлАСУ)</t>
  </si>
  <si>
    <t>Центральный</t>
  </si>
  <si>
    <t xml:space="preserve"> Управление АСТУ
(Орлов Станислав Андреевич)</t>
  </si>
  <si>
    <t>062-0007605</t>
  </si>
  <si>
    <t>Техническое и сервисное обслуживание технических средств производства Cisco Systems в составе автоматизированной системы оперативно-технологического управления ОАО "МОЭСК"</t>
  </si>
  <si>
    <t>062-0007607</t>
  </si>
  <si>
    <t>Техническое обслуживание системы коллективного отображения информации резервного ЦУС ОАО "МОЭСК"</t>
  </si>
  <si>
    <t>062-0007736</t>
  </si>
  <si>
    <t>Техническое обслуживание оборудования сбора/передачи информации комплекса регистрации аварийных процессов</t>
  </si>
  <si>
    <t>062-0007737</t>
  </si>
  <si>
    <t>Техническое обслуживание оборудования системы сбора/передачи информации с терминалов ОМП</t>
  </si>
  <si>
    <t>062-0007724</t>
  </si>
  <si>
    <t>ИА/Отдел ценных бумаг</t>
  </si>
  <si>
    <t>Блок по корпоративному управлению</t>
  </si>
  <si>
    <t>Услуги по организации годового Общего собрания акционеров ОАО "МОЭСК"</t>
  </si>
  <si>
    <t>Услуги по организации и проведению общего собрания</t>
  </si>
  <si>
    <t>Прибыль</t>
  </si>
  <si>
    <t>02010709</t>
  </si>
  <si>
    <t>Расходы на проведение собрания акционеров</t>
  </si>
  <si>
    <t>Договор от 20.05.2014 №180-14/18193-409</t>
  </si>
  <si>
    <t xml:space="preserve">(п.5.11.4.3. часть  а)товары (работы, услуги) производятся по уникальной технологии, либо обладают уникальными свойствами, что подтверждено соответствующими документами)  </t>
  </si>
  <si>
    <t>ЗАО «Регистраторское общество "СТАТУС”</t>
  </si>
  <si>
    <t>Проведение годового Общего собрания акционеров</t>
  </si>
  <si>
    <t>Предоставление акта выполненых работ по проведению ОСА</t>
  </si>
  <si>
    <t>Отдел ценных бумаг
(Собакина Тамара Валентиновна)</t>
  </si>
  <si>
    <t>062-0007726</t>
  </si>
  <si>
    <t>Услуги по организации внеочередного Общего собрания акционеров ОАО "МОЭСК"</t>
  </si>
  <si>
    <t>Договор от 25.12.2013 №385-13/17663-409</t>
  </si>
  <si>
    <t>Проведение внеочередного Общего собрания акционеров</t>
  </si>
  <si>
    <t>062-0007728</t>
  </si>
  <si>
    <t xml:space="preserve">Услуги по ведению реестра владельцев именных ценных бумаг  </t>
  </si>
  <si>
    <t>020105060602</t>
  </si>
  <si>
    <t>Консультационные услуги из прибыли</t>
  </si>
  <si>
    <t>Договор от 15.01.2007 №06-07/7336-409</t>
  </si>
  <si>
    <t>Услуги по ведению реестра акционеров</t>
  </si>
  <si>
    <t>Ведение реестра акционеров</t>
  </si>
  <si>
    <t>086-0000064</t>
  </si>
  <si>
    <t>ЭУ/УТЭЭ</t>
  </si>
  <si>
    <t>Оказание услуг по снятию показаний приборов учета у потребителей по Московской области</t>
  </si>
  <si>
    <t>02010204</t>
  </si>
  <si>
    <t>Работы по формированию баланса</t>
  </si>
  <si>
    <t>Калькуляция</t>
  </si>
  <si>
    <t>Оказание услуг</t>
  </si>
  <si>
    <t>086-0000065</t>
  </si>
  <si>
    <t>Оказание услуг по снятию показаний приборов учета у потребителей по г. Москве</t>
  </si>
  <si>
    <t>086-0000068</t>
  </si>
  <si>
    <t>ЭУ/ЦА</t>
  </si>
  <si>
    <t>Блок первого заместителя генерального директора- главного инженера</t>
  </si>
  <si>
    <t>Выполнение работ по тех. обслуживанию элементов АИИС КУЭ по "Энергоучет"-филиал ОАО "МОЭСК"</t>
  </si>
  <si>
    <t xml:space="preserve">Сервисное обслуживание АИИС КУЭ (00207) </t>
  </si>
  <si>
    <t>Содержание АСКУЭ</t>
  </si>
  <si>
    <t>расчет стоимости лота</t>
  </si>
  <si>
    <t>Московская обл./Москва</t>
  </si>
  <si>
    <t>086-0000067</t>
  </si>
  <si>
    <t>Оказание услуг по техническому сопровождению ПТК АИИС КУЭ ОАО "МОЭСК" в 2015г.</t>
  </si>
  <si>
    <t>086-0000066</t>
  </si>
  <si>
    <t>Выполнение работ по Программе замены счетчиков,ТТ (0,4-6-10кВ) и ТН (6-10кВ) ОАО "МОЭСК" на 2015г. (к Программе мероприятий по снижению потерь)</t>
  </si>
  <si>
    <t>Программа перспективного развития системы учета розничного рынка э/э (00154)</t>
  </si>
  <si>
    <t>Работы по замене приборов учета электроэнергии</t>
  </si>
  <si>
    <t>086-0000102</t>
  </si>
  <si>
    <t>Блок заместителя генерального директора по логистике и МТО</t>
  </si>
  <si>
    <t>Транспортные услуги (перевозка сотрудников) для нужд филиала "Энергоучет" ОАО "МОЭСК"</t>
  </si>
  <si>
    <t>086-0000101</t>
  </si>
  <si>
    <t>Техническое обслуживание инженерных систем; уборка помещений; уборка территорий</t>
  </si>
  <si>
    <t>Техническое обслуживание инженерных систем</t>
  </si>
  <si>
    <t>086-0000110</t>
  </si>
  <si>
    <t>Ремонт фасада здания по адресу Москва, ул. Шипиловская, 13, к.2 , занимаемого филиалом "Энергоучет".</t>
  </si>
  <si>
    <t>086-0000119</t>
  </si>
  <si>
    <t>ЭУ/Метрология</t>
  </si>
  <si>
    <t>74.20.4</t>
  </si>
  <si>
    <t>Поверка средств измерений аккредитованным юридическим лицом или индивидуальным предпринимателем</t>
  </si>
  <si>
    <t>Поверка средств измерений (00057)</t>
  </si>
  <si>
    <t>0201020202</t>
  </si>
  <si>
    <t>Метрология</t>
  </si>
  <si>
    <t>Договор 2014г с ФГУ Ростест-Москва</t>
  </si>
  <si>
    <t>086-0000111</t>
  </si>
  <si>
    <t>ЭУ/УИСиТ</t>
  </si>
  <si>
    <t>Право заключения договора на предоставление каналов связи  для подключения офисов территориальных подразделений филиала ОАО "МОЭСК" - "Энергоучет" к корпоративной сети передачи данных  ОАО "МОЭСК"</t>
  </si>
  <si>
    <t>086-0000112</t>
  </si>
  <si>
    <t>Право заключения договора на  предоставление каналов связи и телефонных номеров для нужд «Энергоучет» - филиала ОАО «МОЭСК»</t>
  </si>
  <si>
    <t>084-0003943</t>
  </si>
  <si>
    <t>ВЭС/СПБ</t>
  </si>
  <si>
    <t xml:space="preserve">Тех. обслуживание пожарной сигнализации; тех.обслуживание системы пожаротушения на ПС 35-220кВ и базах РЭС     (Проведение работ по тех. обслуживанию и планово-предупредительному ремонту систем противопожарной защиты зданий и сооружений) </t>
  </si>
  <si>
    <t>Техническое обслуживание пожарной сигнализации</t>
  </si>
  <si>
    <t>Иные услуги не вошедшие в ремонт и ТО</t>
  </si>
  <si>
    <t>0201050702</t>
  </si>
  <si>
    <t>Противопожарное обслуживание.пром.безопасность</t>
  </si>
  <si>
    <t xml:space="preserve">Техническое обслуживание системы пожаротушения на ПС </t>
  </si>
  <si>
    <t>084-0003933</t>
  </si>
  <si>
    <t>ВЭС/СЭЗиС</t>
  </si>
  <si>
    <t>АХО</t>
  </si>
  <si>
    <t>74.70</t>
  </si>
  <si>
    <t>Уборка помещений ; уборка территорий (производственных помещений и территорий ВЭС)</t>
  </si>
  <si>
    <t>Уборка помещений</t>
  </si>
  <si>
    <t xml:space="preserve">Прочие закупки
</t>
  </si>
  <si>
    <t>сметный расчет</t>
  </si>
  <si>
    <t>В соответствии с ТЗ и сметным расчетом</t>
  </si>
  <si>
    <t>46.6</t>
  </si>
  <si>
    <t>084-0003934</t>
  </si>
  <si>
    <t xml:space="preserve">74.70.3   </t>
  </si>
  <si>
    <t>8513101          8513102</t>
  </si>
  <si>
    <t>Дератизация и дезинфекция (производственных помещений и территорий ВЭС)</t>
  </si>
  <si>
    <t>Коммунальные услуги</t>
  </si>
  <si>
    <t>084-0003935</t>
  </si>
  <si>
    <t>40.13.3.</t>
  </si>
  <si>
    <t>Техническое обслуживание инженерных сетей (систем теплоснабжения, холодного и горячего водоснабжения, канализации, обслуживание электроприемников на объектах ВЭС</t>
  </si>
  <si>
    <t>Техническое обслуживание инженерных сетей</t>
  </si>
  <si>
    <t>Содержание зданий</t>
  </si>
  <si>
    <t>Техническое осблуживание инженерных сетей (систем теплоснабжения, холодного и горячего водоснабжения, канализации, обслуживание электроприемников, на объектах ВЭС- филиала ОАО "МОЭСК" в 2015г.</t>
  </si>
  <si>
    <t>46.7</t>
  </si>
  <si>
    <t>084-0003818</t>
  </si>
  <si>
    <t>ВЭС СООС</t>
  </si>
  <si>
    <t>73.10</t>
  </si>
  <si>
    <t>разработка технической документации (Продление и корректировка разрешительной документации на 2015г. для нужд ВЭС</t>
  </si>
  <si>
    <t>разработка технической документации</t>
  </si>
  <si>
    <t>калькуляция</t>
  </si>
  <si>
    <t>выполнение работ по продлению и корректировке разрешительной документации</t>
  </si>
  <si>
    <t>М.О. Ногинск.</t>
  </si>
  <si>
    <t>ФЗ №7 от 10.01.2002г.</t>
  </si>
  <si>
    <t>084-0003843</t>
  </si>
  <si>
    <t>ВЭС СлМ</t>
  </si>
  <si>
    <t>40.13.3</t>
  </si>
  <si>
    <t>Поверка и калибровка средств измерений (ВЭС)</t>
  </si>
  <si>
    <t>Проверка и калибровка средств измерений</t>
  </si>
  <si>
    <t>сметный расчёт (Прейскурант ОРГРЭС)</t>
  </si>
  <si>
    <t>Поверка и калибровка средств измерений</t>
  </si>
  <si>
    <t>ШТ</t>
  </si>
  <si>
    <t>Московская Область</t>
  </si>
  <si>
    <t>ФЗ РФ от 26 06 08.г №102-ФЗ, ПТЭЭС и С РФ</t>
  </si>
  <si>
    <t>084-0003844</t>
  </si>
  <si>
    <t>Замена щитовых электроизмерительных приборов на ПС ВЭС (услуги по замене щитовых приборов на электронные)</t>
  </si>
  <si>
    <t>Замена щитовых электроизмерительных приборов</t>
  </si>
  <si>
    <t>сметный расчёт (ТСНБ -2001)</t>
  </si>
  <si>
    <t>Положение о технической политике ОАО "МОЭСК"</t>
  </si>
  <si>
    <t>084-0003602</t>
  </si>
  <si>
    <t>ВЭС/сл.РС</t>
  </si>
  <si>
    <t>Расчистка  трасс ВЛ 6-10 кВ и 35-220 кВ от ДКР с утилизацией</t>
  </si>
  <si>
    <t>Расчистка трасс ВЛ от ДКР</t>
  </si>
  <si>
    <t>0201020106</t>
  </si>
  <si>
    <t>Сметный расчёт</t>
  </si>
  <si>
    <t xml:space="preserve">Расчистка просек ВЛ 6-10кВ и 35-220 кВ от ДКР </t>
  </si>
  <si>
    <t>В соотв. с ТЗ</t>
  </si>
  <si>
    <t>га</t>
  </si>
  <si>
    <t>46204                           46206                    46212                 46216                46222                   46230                  46239                 46242                 46243                46245                46257                  46259</t>
  </si>
  <si>
    <t>084-0003603</t>
  </si>
  <si>
    <t>ВЭС/сл.ПС</t>
  </si>
  <si>
    <t xml:space="preserve">Ремонт трансформаторов 6-10 кВ  и 110 кВ в 2015-2017г.г. </t>
  </si>
  <si>
    <t>Ремонт силовых трансформаторов</t>
  </si>
  <si>
    <t xml:space="preserve">Сметный расчёт </t>
  </si>
  <si>
    <t xml:space="preserve">Ремонт оборудования ПС 35-220 кВ 
</t>
  </si>
  <si>
    <t>63/118</t>
  </si>
  <si>
    <t>084-0003974</t>
  </si>
  <si>
    <t xml:space="preserve">Ремонт трансформаторов 35 кВ и 220 кВ в 2015-2017г.г. </t>
  </si>
  <si>
    <t xml:space="preserve">Ремонт трансформаторов 35 кВ и 220 кВ в 2015-2017г.г. 
</t>
  </si>
  <si>
    <t>084-0003609</t>
  </si>
  <si>
    <t>Неотложно-восстановительные работы по ремонту электротехнического оборудования подстанций и РЗиА в 2015-2017 г.г. (рамочный договор)</t>
  </si>
  <si>
    <t xml:space="preserve">Аварийно-восстановительные работы на ПС </t>
  </si>
  <si>
    <t>084-0003605</t>
  </si>
  <si>
    <t>Ремонт аккумуляторных батарей ПС 35-220кВ</t>
  </si>
  <si>
    <t>Ремонт систем оперативного тока</t>
  </si>
  <si>
    <t>Замена аккумуляторных батарей</t>
  </si>
  <si>
    <t xml:space="preserve"> 46239                  46259</t>
  </si>
  <si>
    <t>084-0003607</t>
  </si>
  <si>
    <t>Ремонт систем оперативного постоянного тока 
ПС 35-220кВ</t>
  </si>
  <si>
    <t>Ремонт систем оперативного постоянного тока</t>
  </si>
  <si>
    <t>084-0003608</t>
  </si>
  <si>
    <t>Ремонт заземляющих устройств ПС 35-220кВ</t>
  </si>
  <si>
    <t>Ремонт контура заземления ПС</t>
  </si>
  <si>
    <t>Ремонт заземляющих устройств ПС 35-220кВ с последующей диагностикой</t>
  </si>
  <si>
    <t>084-0003610</t>
  </si>
  <si>
    <t>Ремонт зданий и сооружений административно-хозяйственного назначения,  производственных зданий и сооружений ПС и ОРУ 35-110-220кВ, РП и ТП 6-10кВ   по Ногинской зоне обслуживания</t>
  </si>
  <si>
    <t>46204          46239                         46245                           46259</t>
  </si>
  <si>
    <t>084-0003611</t>
  </si>
  <si>
    <t>Ремонт производственных зданий и сооружений ПС и ОРУ 35-110-220кВ, РП и ТП 6-10кВ по 
Шатурской зоне обслуживания</t>
  </si>
  <si>
    <t>Ремонт производственных зданий и сооружений ПС и ОРУ 35-110-220кВ, РП и ТП 6-10кВ по Шатурской зоне обслуживания</t>
  </si>
  <si>
    <t xml:space="preserve">46212                 46243                       46257                  </t>
  </si>
  <si>
    <t>084-0003612</t>
  </si>
  <si>
    <t>Ремонт производственных зданий и сооружений ПС и ОРУ 35-110-220кВ, РП и ТП 6-10кВ  по 
Коломенской зоне обслуживания</t>
  </si>
  <si>
    <t>Ремонт производственных зданий и сооружений ПС и ОРУ 35-110-220кВ, РП и ТП 6-10кВ  по Коломенской зоне обслуживания</t>
  </si>
  <si>
    <t xml:space="preserve">46206                  46216                46222                   46230                  46242                 </t>
  </si>
  <si>
    <t>084-0003627</t>
  </si>
  <si>
    <t>ВЭС/САиСМ</t>
  </si>
  <si>
    <t>Ремонт автотраспорта и спец.техники</t>
  </si>
  <si>
    <t>084-0003628</t>
  </si>
  <si>
    <t>Ремонт подъемных сооружений</t>
  </si>
  <si>
    <t>Ремонт  грузоподъемных машин и механизмов</t>
  </si>
  <si>
    <t>084-0003614</t>
  </si>
  <si>
    <t>ВЭС/АСТУ</t>
  </si>
  <si>
    <t>Ремонт комплекса АСУ ТП подстанции №157 Горенки ВЭС филиала ОАО "МОЭСК", на базе решений "Siemens"</t>
  </si>
  <si>
    <t>084-0003616</t>
  </si>
  <si>
    <t>Ремонт АСУ ТП на базе решений "ABB Micro SCADA" подстанции ВЭС 735-Сосны</t>
  </si>
  <si>
    <t>084-0003617</t>
  </si>
  <si>
    <t>ВЭС/СДТУ</t>
  </si>
  <si>
    <t>Капитальный ремонт КЛС СДТУ ВЭС</t>
  </si>
  <si>
    <t>Ремонт кабельных линий связи</t>
  </si>
  <si>
    <t>084-0003618</t>
  </si>
  <si>
    <t>Капитальный ремонт ВЧ обработок СДТУ ВЭС</t>
  </si>
  <si>
    <t>Ремонт высокочастотного оборудования телемеханики и связи.</t>
  </si>
  <si>
    <t>084-0003619</t>
  </si>
  <si>
    <t>Неотложный аварийно-восстановительный ремонт медножильных кабельных линий связи.</t>
  </si>
  <si>
    <t>Аварийно-восстановительные работы на волоконно-оптических кабелях связи</t>
  </si>
  <si>
    <t>084-0003620</t>
  </si>
  <si>
    <t>Неотложный аварийно-восстановительный ремонт волоконнооптических линий связи
в 2015-2016 г.г.</t>
  </si>
  <si>
    <t>Неотложный аварийно-восстановительный ремонт волоконнооптических линий связи.</t>
  </si>
  <si>
    <t>084-0003621</t>
  </si>
  <si>
    <t>ВЭС/сл.ЛЭП</t>
  </si>
  <si>
    <t>Неотложный аварийно-восстановительный ремонт 
ВЛ 35 - 220 кВ (в 2015-2016 г.г.)</t>
  </si>
  <si>
    <t xml:space="preserve">Аварийно-восстановительные работы на ВЛ </t>
  </si>
  <si>
    <t>Аварийно-восстановительные  работы  на ВЛ 35 - 220 кВ (в 2015-2016 г.г.)</t>
  </si>
  <si>
    <t>084-0003626</t>
  </si>
  <si>
    <t xml:space="preserve">Техническое освидетельствование электрооборудования 
ПС 35-220кВ </t>
  </si>
  <si>
    <t>Техническое освидетельствование 
ПС 35-220кВ</t>
  </si>
  <si>
    <t>Содержание и эксплуатация электросетевого оборудования</t>
  </si>
  <si>
    <t xml:space="preserve">Техническое освидетельствование электрооборудования ПС </t>
  </si>
  <si>
    <t>084-0003631</t>
  </si>
  <si>
    <t>Техническое обслуживание и повышение надежности отдельно стоящего элегазового оборудования 
и КРУЭ 220кВ,110кВ на ПС 35-220кВ</t>
  </si>
  <si>
    <t>Сервисное обслуживание элегазового оборудования</t>
  </si>
  <si>
    <t>Технческое обслуживание и повышение надежности отдельно стоящего элегазового оборудования и КРУЭ 220кВ,110кВ на ПС 35-220кВ</t>
  </si>
  <si>
    <t>28+5</t>
  </si>
  <si>
    <t>084-0003632</t>
  </si>
  <si>
    <t xml:space="preserve">Работы по обработке кабелей огнезащитным составом 
ПС 35-220кВ </t>
  </si>
  <si>
    <t>Огнезащитное покрытие электрических кабелей</t>
  </si>
  <si>
    <t xml:space="preserve">Работы по обработке кабелей огнезащитным составом ПС </t>
  </si>
  <si>
    <r>
      <t>м</t>
    </r>
    <r>
      <rPr>
        <vertAlign val="superscript"/>
        <sz val="8"/>
        <rFont val="Times New Roman"/>
        <family val="1"/>
        <charset val="204"/>
      </rPr>
      <t>2</t>
    </r>
  </si>
  <si>
    <t>084-0003633</t>
  </si>
  <si>
    <t>Техническое обследование и диагностика СОПТ 
ПС 35-220кВ</t>
  </si>
  <si>
    <t>Диагностика системы оперативного тока</t>
  </si>
  <si>
    <t xml:space="preserve">Техническое обследование и диагностика СОПТ </t>
  </si>
  <si>
    <t>084-0003635</t>
  </si>
  <si>
    <t>Комплексная диагностика заземляющих устройств с учетом ЭМС</t>
  </si>
  <si>
    <t xml:space="preserve">Комплексная диагностика заземляющих устройств с учетом ЭМС </t>
  </si>
  <si>
    <t>084-0003636</t>
  </si>
  <si>
    <t>Техническое обследование силовых трансформаторов 
35-220кВ</t>
  </si>
  <si>
    <t>Техническое освидетельствование силовых трансформаторов 
35-220кВ</t>
  </si>
  <si>
    <t xml:space="preserve">Техническое обследование силовых трансформторов </t>
  </si>
  <si>
    <t>2015-2015</t>
  </si>
  <si>
    <t>Техническое обслуживание системы пожаротушения</t>
  </si>
  <si>
    <t>084-0003639</t>
  </si>
  <si>
    <t>Техническое обследование и диагностика щитов собственных нужд  на ПС 35-220кВ</t>
  </si>
  <si>
    <t>084-0003641</t>
  </si>
  <si>
    <t>Техническое обслуживание передвижных электростанций</t>
  </si>
  <si>
    <t>Проведение работ по техническому обслуживанию дизельных генераторных установок</t>
  </si>
  <si>
    <t>084-0003642</t>
  </si>
  <si>
    <t>Техническое освидетельствование электрооборудования распредсетей (ТП, РП и др.), ВЛ 0,4-20 кВ, КЛ 6-10 кВ</t>
  </si>
  <si>
    <t>Техническое освидетельствование электрооборудования распредсетей 
(ТП, РП и др.), ВЛ 0,4-20 кВ, КЛ 6-10 кВ</t>
  </si>
  <si>
    <t xml:space="preserve">Техническое освидетельствование электрооборудования распредсетей (ТП, РП и др.). Техническое освидетельствование ВЛ 0,4-20 кВ. </t>
  </si>
  <si>
    <t>084-0003644</t>
  </si>
  <si>
    <t>Тепловизионное обследование ВЛ 35-220 кВ</t>
  </si>
  <si>
    <t>Тепловизионное обследование 
ВЛ 35-220 кВ</t>
  </si>
  <si>
    <t>Тех.обслуживание, эксплуатация сооружений</t>
  </si>
  <si>
    <t>084-0003726</t>
  </si>
  <si>
    <t>Обследование ВЛ-35-220 кВ, с применением воздушного лазерного сканирования</t>
  </si>
  <si>
    <t>084-0003645</t>
  </si>
  <si>
    <t>ВЭС/СИЗПИ</t>
  </si>
  <si>
    <t>Проведение хроматографического анализа газов, растворенных в трансформаторном масле и анализа трансформаторного масла на содержание фурановых производных электрооборудования ВЭС</t>
  </si>
  <si>
    <t xml:space="preserve">Физико-химический анализ трансформаторного масла и анализ трансформаторного масла на содержание фурановых производных </t>
  </si>
  <si>
    <t>Анализ трансформаторного масла</t>
  </si>
  <si>
    <t>Проведение хроматографических анализов газов, растворенных в трансформаторном масле и проведение анализа трансформаторного масла на содержание фурановых производных электрооборудования ВЭС</t>
  </si>
  <si>
    <t>084-0003646</t>
  </si>
  <si>
    <t xml:space="preserve">Проведение работ по измерению емкостных токов замыкания на землю в сети 6-10 кВ </t>
  </si>
  <si>
    <t>Измерение емкостных токов</t>
  </si>
  <si>
    <t>Испытания, опыты, исследования</t>
  </si>
  <si>
    <t xml:space="preserve">Проведение работ по измерению ёмкостных токов замыкания на землю в сети 6-10 кВ </t>
  </si>
  <si>
    <t>084-0003647</t>
  </si>
  <si>
    <t xml:space="preserve">Техническое обслуживание грузовых и легковых автомобилей отечественного производства и покраска </t>
  </si>
  <si>
    <t xml:space="preserve">Техническое обслуживание грузовых автомашин  (гарантийный, послегарантийный ремонт). Техническое обслуживание легковых автомобилей. </t>
  </si>
  <si>
    <t>084-0003648</t>
  </si>
  <si>
    <t>Техническое обслуживание легковых автомобилей импортного производства</t>
  </si>
  <si>
    <t xml:space="preserve"> Техническое обслуживание легковых автомобилей. </t>
  </si>
  <si>
    <t xml:space="preserve">Техническое обслуживание легковых автомобилей импортного производства </t>
  </si>
  <si>
    <t>084-0003649</t>
  </si>
  <si>
    <t>Техническое обслуживание подъемных сооружений</t>
  </si>
  <si>
    <t>Техническое обслуживание ГПМ</t>
  </si>
  <si>
    <t>084-0003653</t>
  </si>
  <si>
    <t>ВЭС/СРЗА</t>
  </si>
  <si>
    <t xml:space="preserve">Техническое обслуживание РЗА на ПС 35 и 110 кВ </t>
  </si>
  <si>
    <t>Техническое обслуживание устройств РЗА</t>
  </si>
  <si>
    <t>Техобслуживание защит на ПС 35 и 110 кВ  (3шт)</t>
  </si>
  <si>
    <t>084-0003658</t>
  </si>
  <si>
    <t>Определение технического состояния строительных конструкций зданий и сооружений и паспортизации зданий подстанций для нужд Восточных электрических сетей - филиала ОАО «МОЭСК».</t>
  </si>
  <si>
    <t>Определение технического состояния строительных конструкций зданий и сооружений; разработка технической документации</t>
  </si>
  <si>
    <t>062-0007687</t>
  </si>
  <si>
    <t>ИА/Деп. организационного проектирования и кадров</t>
  </si>
  <si>
    <t>Блок по управлению персоналом</t>
  </si>
  <si>
    <t xml:space="preserve">Оказание услуг по разработке и внедрению  новой системы оплаты труда с учетом грейдов </t>
  </si>
  <si>
    <t>020105060801</t>
  </si>
  <si>
    <t>ИУ по управлению персоналом</t>
  </si>
  <si>
    <t>смета</t>
  </si>
  <si>
    <t>1 шт.</t>
  </si>
  <si>
    <t>Москва и область</t>
  </si>
  <si>
    <t>Департамент организационного проектирования и кадров
(Курилкина Мария Александровна)</t>
  </si>
  <si>
    <t>062-0007714</t>
  </si>
  <si>
    <t>Оказание услуг по подготовке отчета в области устойчивого развития за 2013 -2014 г.</t>
  </si>
  <si>
    <t>062-0007717</t>
  </si>
  <si>
    <t>Верификация (независимое заверение аудиторами) отчета в области устойчивого развития за 2013 - 2014 г.</t>
  </si>
  <si>
    <t>062-0007719</t>
  </si>
  <si>
    <t>Оказание услуг по проведению исследования по изучению удовлетворенности персонала</t>
  </si>
  <si>
    <t>081-0005333</t>
  </si>
  <si>
    <t>СЭС/ТОиР</t>
  </si>
  <si>
    <t>40.10.5.</t>
  </si>
  <si>
    <t>Расчистка трасс от ДКР и уборка угрожающих деревьев на ВЛ 0,4–220 кВ для филиалов ОАО «МОЭСК» в 2015-2017гг.</t>
  </si>
  <si>
    <t>ремонт</t>
  </si>
  <si>
    <t>О201020101</t>
  </si>
  <si>
    <t>059
796</t>
  </si>
  <si>
    <t>га                                   шт</t>
  </si>
  <si>
    <t xml:space="preserve">2532,76
80 753   </t>
  </si>
  <si>
    <t>г.Королев Моск.обл.</t>
  </si>
  <si>
    <t>081-0005341</t>
  </si>
  <si>
    <t>Ремонт силовых трансформаторов, прочего электросетевого оборудования ПС   и ремонт трансформаторов 6-20 кВ для Северных электрических сетей 2015-2017год.</t>
  </si>
  <si>
    <t>Ремонт силовых трансформаторов 35-220 кВ и 6-20 кВ</t>
  </si>
  <si>
    <t>081-0005344</t>
  </si>
  <si>
    <t>Ремонт контуров заземления на ПС для Северных электрических сетей</t>
  </si>
  <si>
    <t>Ремон контуров заземления на ПС для Северных электрических сетей</t>
  </si>
  <si>
    <t>2015</t>
  </si>
  <si>
    <t>081-0005357</t>
  </si>
  <si>
    <t>Ремонт маслоприемных устройств, фундаментов под оборудованием, наземных кабельных каналов и лотков на территории ОРУ на объектах СЭС- филиала ОАО "МОЭСК"</t>
  </si>
  <si>
    <t>081-0005358</t>
  </si>
  <si>
    <t>Ремонт зданий и сооружений ПС Северной зоны обслуживания  для Северных электрических сетей</t>
  </si>
  <si>
    <t>081-0005362</t>
  </si>
  <si>
    <t>Ремонт зданий и сооружений ПС Дмитровской зоны обслуживания для Северных электрических сетей</t>
  </si>
  <si>
    <t>081-0005706</t>
  </si>
  <si>
    <t>Ремонт санитарно-бытовых помещений для Северных электрических сетей</t>
  </si>
  <si>
    <t>081-0005368</t>
  </si>
  <si>
    <t>Ремонт  грузоподъемных машин и механизмов для  Северных электрических сетей</t>
  </si>
  <si>
    <t>Ремонт грузоподъёмных машин и механизмов</t>
  </si>
  <si>
    <t>Калькуляция стоимости нормы часа</t>
  </si>
  <si>
    <t>081-0005369</t>
  </si>
  <si>
    <t>Ремонт автотранспорта и спец.техники для Северных электрических сетей</t>
  </si>
  <si>
    <t>081-0005340</t>
  </si>
  <si>
    <t>Техническое обслуживание элегазового оборудования 35-220кВ  на ПС для Северных электрических сетей</t>
  </si>
  <si>
    <t>техническое обслуживание</t>
  </si>
  <si>
    <t>О201020204</t>
  </si>
  <si>
    <t>081-0005352</t>
  </si>
  <si>
    <t>Эксплуатация КЛ расположенных в коллекторах для Северных электрических сетей</t>
  </si>
  <si>
    <t>неэлектронная</t>
  </si>
  <si>
    <t>п.5.11.4.3 продукция может быть получена только от одного поставщика и отсутствует ее равноценная замена</t>
  </si>
  <si>
    <t>ГУП города Москвы по эксплуатации коммуникационных коллекторов "Москоллектор"</t>
  </si>
  <si>
    <t>081-0005365</t>
  </si>
  <si>
    <t>Хромотографический анализ газов растворенных в трансформаторном масле для нужд Северных электрических сетей</t>
  </si>
  <si>
    <t>роматогр. анализ газов, раств-х в трансфор. масле</t>
  </si>
  <si>
    <t>081-0005381</t>
  </si>
  <si>
    <t>Обследование зданий и сооружений. Паспортизация зданий и сооружений Северных электрических сетей</t>
  </si>
  <si>
    <t>Обследование строительных конструкций зданий</t>
  </si>
  <si>
    <t>081-0005380</t>
  </si>
  <si>
    <t>Техническое обслуживание  автотранспорта для Северных электричесеих сетей</t>
  </si>
  <si>
    <t>081-0005377</t>
  </si>
  <si>
    <t>Техническое обслуживание  Дизель-генераторных установок для Северных электрических сетей</t>
  </si>
  <si>
    <t>ТО самоходных а/м  (гарант., послегарант. ремонт)</t>
  </si>
  <si>
    <t>081-0005376</t>
  </si>
  <si>
    <t>Техническое обслуживание устройств РЗиА на подстанциях Северных электрических сетей – филиала ОАО «МОЭСК» 2015-2017</t>
  </si>
  <si>
    <t>Техническое обслуживание РЗА</t>
  </si>
  <si>
    <t>081-0005717</t>
  </si>
  <si>
    <t>СЭС/СДТУ</t>
  </si>
  <si>
    <t>Аренда линейно-кабельных сооружений (силовые соединительные линии по ул.Яблочкого г.Москва)</t>
  </si>
  <si>
    <t>Пояснительная записка</t>
  </si>
  <si>
    <t>Муниципальные образования Московской области</t>
  </si>
  <si>
    <t>081-0005718</t>
  </si>
  <si>
    <t>Аренда линейно-кабельных сооружений (от ПС "Герцево" до ПС "Ильинская")</t>
  </si>
  <si>
    <t>081-0005719</t>
  </si>
  <si>
    <t>Предоставление доступа и использования места в телефонной канализации.</t>
  </si>
  <si>
    <t>ОАО Ростелеком</t>
  </si>
  <si>
    <t>081-0005720</t>
  </si>
  <si>
    <t>Предоставление телефонной канализации</t>
  </si>
  <si>
    <t>081-0005721</t>
  </si>
  <si>
    <t>Предоставление зонового телефонного соединения</t>
  </si>
  <si>
    <t>ТЗ</t>
  </si>
  <si>
    <t>081-0005724</t>
  </si>
  <si>
    <t>СЭС/УОТПБиНТП</t>
  </si>
  <si>
    <t>Химчистка спецодежды</t>
  </si>
  <si>
    <t>Мероприятия по улучшению условий труда</t>
  </si>
  <si>
    <t>081-0005725</t>
  </si>
  <si>
    <t>Обеспечение питьевой водой персонала электросетей</t>
  </si>
  <si>
    <t>081-0005726</t>
  </si>
  <si>
    <t>Обеспечение производственного персонала спецпитанием</t>
  </si>
  <si>
    <t>Спецпитание для работников</t>
  </si>
  <si>
    <t>081-0005727</t>
  </si>
  <si>
    <t>СЭС/СООС</t>
  </si>
  <si>
    <t>Разработка и продление экологической документации для промплощадок СЭС, включая производственный контроль уровней шума и загрязнения атмосферного воздуха  на границе СЗЗ подстанций и баз</t>
  </si>
  <si>
    <t>Разработка нормативной документации</t>
  </si>
  <si>
    <t>Разработка и продление экологической документации ля промплощадок СЭС</t>
  </si>
  <si>
    <t>081-0005733</t>
  </si>
  <si>
    <t>СЭС/САХО</t>
  </si>
  <si>
    <t>Услуги по комплексной уборке служебных (производственных) помещений и территорий Северных электрических сетей</t>
  </si>
  <si>
    <t>081-0005734</t>
  </si>
  <si>
    <t>СЭС/САиСМ</t>
  </si>
  <si>
    <t>Транспортное обслуживание сотрудников СЭС (Автобус Хайгер - 1 ед., Автобус Мерседес - 1 ед., Опель-Астра - 13 ед., Нива-Шевроле - 1 ед.)</t>
  </si>
  <si>
    <t>081-0005735</t>
  </si>
  <si>
    <t>Аренда с экипажем кустореза измельчителя (мульчер) Seppi M MidiForst DT200 на базе колесного трактора VALTRA-T191 Forest - 5ед. и трактор Challenger MT765C с кусторезом измельчителем (мульчером) Seppi M SuperForst DT225</t>
  </si>
  <si>
    <t>081-0005738</t>
  </si>
  <si>
    <t>Размещение кабеля в телефонной канализации</t>
  </si>
  <si>
    <t>ЗАО "Электросвязьстрой"</t>
  </si>
  <si>
    <t>мес</t>
  </si>
  <si>
    <t>081-0005826</t>
  </si>
  <si>
    <t>СЭС/ОРО</t>
  </si>
  <si>
    <t>Услуги охраны(Реагирование на тревожные сигналы и техническое обслуживание комплексов тревожной сигнализации)</t>
  </si>
  <si>
    <t>081-0005827</t>
  </si>
  <si>
    <t>Техническое обслуживание комплексов тревожной сигнализации,реагирование на тревожные сигналы .</t>
  </si>
  <si>
    <t>062-0007721</t>
  </si>
  <si>
    <t>ЗГД по управлению персоналом</t>
  </si>
  <si>
    <t>1M80</t>
  </si>
  <si>
    <t>Образовательные услуги по направлению «Электроэнергетика и электротехника» с присвоением квалификации бакалавр по заочной форме обучения. В г. Москве отсутствуют аналогичные учебные заведения.</t>
  </si>
  <si>
    <t>Обучение персонала</t>
  </si>
  <si>
    <t>Повышение квалификации и профпереподготовка</t>
  </si>
  <si>
    <t>Положения о порядке проведения регламентированных закупок товаров, работ,  услуг для нужд ОАО «МОЭСК», п. 5.11.2 а)</t>
  </si>
  <si>
    <t xml:space="preserve">ФГБОУ ВПО "НИУ МЭИ"  </t>
  </si>
  <si>
    <t xml:space="preserve">Образовательные услуги по направлению «Электроэнергетика и электротехника» с присвоением квалификации бакалавр по заочной форме обучения. </t>
  </si>
  <si>
    <t>Учебный центр
(Парфенова Людмила Витальевна)</t>
  </si>
  <si>
    <t>062-0007712</t>
  </si>
  <si>
    <t>Оказание образовательных услуг по подготовке и повышению квалификации рабочих, специалистов и руководителей Общества (Рамочное соглашение).</t>
  </si>
  <si>
    <t>Оказание образоватвельных услуг по подготовке и повышению квалификации рабочих, специалистов и руководителей Общества.</t>
  </si>
  <si>
    <t>В соотвтетствии с ТЗ</t>
  </si>
  <si>
    <t>062-0007722</t>
  </si>
  <si>
    <t>ИА/СПБ</t>
  </si>
  <si>
    <t>Обследование и эксплуатационноеу сопровождение приборов безопасности, электрооборудования и обслуживание блоков регистрации параметров работы грузоподъемных машин.</t>
  </si>
  <si>
    <t>Энергоремонтное производство, техническое обслуж.</t>
  </si>
  <si>
    <t>Москва и Московская обл.</t>
  </si>
  <si>
    <t>Служба
промышленной безопасности
(Немцева Ольга Александровна)</t>
  </si>
  <si>
    <t>062-0007466</t>
  </si>
  <si>
    <t>ИА/Служба охраны окружающей среды</t>
  </si>
  <si>
    <t>74.20.5</t>
  </si>
  <si>
    <t>Подготовка и передача заверенной в установленном порядке специализированной, детализированной по времени гидрометеорологической информации по г. Москве и Московской области</t>
  </si>
  <si>
    <t>Информационные услуги</t>
  </si>
  <si>
    <t>Расчет стоимость услуг</t>
  </si>
  <si>
    <t>Акт Ростехнадзора
п.5.12 Положения.</t>
  </si>
  <si>
    <t>АНО "Гидрометеорологическое бюро Москвы и Московской области</t>
  </si>
  <si>
    <t>В соответствием с техническим заданием</t>
  </si>
  <si>
    <t>Москва и Московская область</t>
  </si>
  <si>
    <t>Служба охраны окружающей среды 
(Меленцова Ольга Игоревна)</t>
  </si>
  <si>
    <t>062-0007482</t>
  </si>
  <si>
    <t>74.84</t>
  </si>
  <si>
    <t>Оказание услуг по проведению лабораторного производственного контроля сточных и дренажных вод, сбрасываемых с промплощадок филиалов ОАО "МОЭСК" (СЭС, ВЭС, ЗЭС, ЮЭС, НМ)</t>
  </si>
  <si>
    <t>062-0007743</t>
  </si>
  <si>
    <t xml:space="preserve"> Оказание услуг по периодическому контролю загрязняющих веществ поверхностных сточных вод, поступающих с территорий объектов  ЦЭС, ВКС – филиалов ОАО «МОЭСК» в муниципальные коммуникации г. Москвы </t>
  </si>
  <si>
    <t xml:space="preserve">Москва </t>
  </si>
  <si>
    <t>062-0007593</t>
  </si>
  <si>
    <t>Оказание услуг по проведению производственного контроля за соблюдением санитарных правил и нормативов в части воздействия шумового и электромагнитного излучения на ОС для СЭС, ВЭС, ЗЭС, ЮЭС, НМ, ЦЭС</t>
  </si>
  <si>
    <t>062-0007648</t>
  </si>
  <si>
    <t>Оказание услуг по транспортировке и сдаче на утилизацию (переработку) промышленных отходов с объектов МКС, ЦЭС, ВКС, НМ - филиалов ОАО "МОЭСК"</t>
  </si>
  <si>
    <t>Услуги по утилизации и переработке пром. отходов</t>
  </si>
  <si>
    <t>088-0000391</t>
  </si>
  <si>
    <t>НМ/САХО</t>
  </si>
  <si>
    <t>13647 м2 -помещений, 8863 м2 прилегающих территорий</t>
  </si>
  <si>
    <t>088-0000390</t>
  </si>
  <si>
    <t>НМ/ОРО</t>
  </si>
  <si>
    <t>088-0000419</t>
  </si>
  <si>
    <t>НМ/САиСМ</t>
  </si>
  <si>
    <t xml:space="preserve">Оказание услуг по обслуживанию самоходными измельчителями для «Новая Москва» филиала ОАО «МОЭСК»  </t>
  </si>
  <si>
    <t xml:space="preserve"> 1 Мульчер SEPPI_M MidiForst DT 200  на базе колесного трактора VALTRA Т 191h Forest</t>
  </si>
  <si>
    <t>088-0000420</t>
  </si>
  <si>
    <t>Транспортные услуги для   – "Новой  Москвы" филиала ОАО "МОЭСК</t>
  </si>
  <si>
    <t xml:space="preserve">Автобус Форд Транзит до 16 мест (или аналог)-2 шт.  с мая, Форд Мондео (или аналог) -3 шт. с мая ,
 Хундай старекс-1 шт. с января,
Форд Фокус (или аналог)-5 шт с января, 
Форд Фокус (или аналог) 4 шт. с мая,
Нива-Шевроле 4 шт. с мая, 
Нива-Шевроле7 шт. с января                              </t>
  </si>
  <si>
    <t>062-0007693</t>
  </si>
  <si>
    <t>Выполнение комплекса  работ по регистрации объектов недвижимости и оформлению земельно-правовых отношений под объектами электросетевого хозяйства ОАО "МОЭСК" .</t>
  </si>
  <si>
    <t>Оформление земельно-правовых отношений</t>
  </si>
  <si>
    <t>Межевание</t>
  </si>
  <si>
    <t>062-0007681</t>
  </si>
  <si>
    <t>Выполнение комплекса землеустроительных работ по установлению границ охранных зон для объектов  электросетевого хозяйства ОАО "МОЭСК" по Москве и Московской области (ПС, ВЛ, КЛ), согласование их в органах Ростехнадзора и внесение сведений в ГКН для нужд ОАО "МОЭСК"</t>
  </si>
  <si>
    <t>062-0007741</t>
  </si>
  <si>
    <t>ИА/Управление профессиональной безопасности</t>
  </si>
  <si>
    <t>1N851</t>
  </si>
  <si>
    <t xml:space="preserve">Оказание услуг  на проведение предварительных и периодических медицинских осмотров персонала ОАО МОЭСК" в 2016-2017 гг. для нужд ОАО «МОЭСК» </t>
  </si>
  <si>
    <t>Медицинское обслуживание</t>
  </si>
  <si>
    <t>Мероприятия по охране здоровья персонала</t>
  </si>
  <si>
    <t>Протокол №М/1685 очного заседания Закупочной комиссии по оценке заявок, их ранжированию и выбору победителя Открытого запроса предложений</t>
  </si>
  <si>
    <t>Оказание услуг в соответствии с требованиями приказа Минздравсоцразвития России от 12.04.2011 № 302н в условиях лечебно-профилактических учреждений и на выезде (в филиалах Общества)</t>
  </si>
  <si>
    <t>штука(шт.)</t>
  </si>
  <si>
    <t>23 702,00</t>
  </si>
  <si>
    <t>Муниципальные образования города Москвы (столицы Российской Федерации города федерального значения)</t>
  </si>
  <si>
    <t>2016-2017</t>
  </si>
  <si>
    <t>58 700 520,00</t>
  </si>
  <si>
    <t>Управление профессиональной безопасности
(Сивкова Татьяна Анатольевна)</t>
  </si>
  <si>
    <t>062-0007740</t>
  </si>
  <si>
    <t>Оказание услуг  на проведение предрейсовых, послерейсовых и предсменных медицинских осмотров персонала ОАО «Московская объединенная электросетевая компания» в 2015 -2016  гг. для нужд ОАО «МОЭСК»</t>
  </si>
  <si>
    <t xml:space="preserve">Протокол № М/2585 очного заседания Конкурсной комиссии по подведению итогов открытого конкурса </t>
  </si>
  <si>
    <t>Оказание услуг в условиях территориально разветвленной сети мест проведения ежедневных медосмотров (Москва и Московская область)</t>
  </si>
  <si>
    <t>3 003 516,00</t>
  </si>
  <si>
    <t>99 858 075,90</t>
  </si>
  <si>
    <t>062-0007730</t>
  </si>
  <si>
    <t>ИА/Отдел IR</t>
  </si>
  <si>
    <t>Блок заместителя генерального директора по корпоративному управлению и собственности</t>
  </si>
  <si>
    <t>22.</t>
  </si>
  <si>
    <t>1O9229</t>
  </si>
  <si>
    <t>Услуги по подготовке и изготовлению Годового отчета ОАО "МОЭСК" за 2014 год</t>
  </si>
  <si>
    <t>Прочие закупки</t>
  </si>
  <si>
    <t>Договор № 01/14-01/МОЭСК/17749-409 от 09.01.2014</t>
  </si>
  <si>
    <t>Наличие побед в конкурсах годовых отчетов Московской биржи у работ, подготовленных Исполнителем</t>
  </si>
  <si>
    <t>Город Москва столица       Российской Федерации город   федерального значения</t>
  </si>
  <si>
    <t xml:space="preserve"> Отдел IR
(Баранова Дарья Сергеевна)</t>
  </si>
  <si>
    <t>062-0007725</t>
  </si>
  <si>
    <t>74.14.</t>
  </si>
  <si>
    <t>Оказание услуг по поддержанию взаимоотношений с инвесторами в сети Интернет</t>
  </si>
  <si>
    <t>Договор № 20140801 от 01.08.2014</t>
  </si>
  <si>
    <t>Пункт п.5.11.4.3 Положения 
о закупке товаров, работ, услуг для нужд ОАО "Московская объединенная электросетевая компания" (утверждено решением Совета директоров ОАО "МОЭСК" 30.08.2013 (протокол № 206 
от 02.09.2013).</t>
  </si>
  <si>
    <t>ООО "ЭквитиСтори РС"</t>
  </si>
  <si>
    <t>Опыт работы не менее 5 лет</t>
  </si>
  <si>
    <t>062-0007481</t>
  </si>
  <si>
    <t>ИА/ДИБТ</t>
  </si>
  <si>
    <t>Блок директора по автоматизации бизнес-процессов</t>
  </si>
  <si>
    <t>1K723</t>
  </si>
  <si>
    <t>Справочно-правовые системы (ДПО). Оказание услуг по сопровождению ИС "Консультант" на 2 года</t>
  </si>
  <si>
    <t>Сопровождение ИТ инфраструктуры</t>
  </si>
  <si>
    <t>Консультант</t>
  </si>
  <si>
    <t>Технико-коммерческое предложение</t>
  </si>
  <si>
    <t xml:space="preserve"> Управление сопровождения ИТ-сервисов
(Алборова Лариса Петровна
Покостина Анастасия Владимировна)</t>
  </si>
  <si>
    <t>062-0007489</t>
  </si>
  <si>
    <t>Техническая поддержка программного обеспечения мониторинга сети ПО Lancope на 2 года</t>
  </si>
  <si>
    <t>Сопровождение информационной системы</t>
  </si>
  <si>
    <t>Инф. услуги (Упр. эксплуат. и сопров.ИТ)</t>
  </si>
  <si>
    <t>062-0007490</t>
  </si>
  <si>
    <t>Техническая поддержка Cisco IronPort C, S класса на 2 года</t>
  </si>
  <si>
    <t>062-0007493</t>
  </si>
  <si>
    <t>Техническая поддержка SUSE и RHEL на 1 год</t>
  </si>
  <si>
    <t>062-0007494</t>
  </si>
  <si>
    <t>Оказание технологических услуг по сопровождению информационных систем на 3 года</t>
  </si>
  <si>
    <t>062-0007495</t>
  </si>
  <si>
    <t>Продление сопровождения инженерных систем и мониторинг состояния ЦОХД, ЦОД на 2 года</t>
  </si>
  <si>
    <t>КУ по развитию и эксплуатации  ИТ-инфраструктуры</t>
  </si>
  <si>
    <t>062-0007497</t>
  </si>
  <si>
    <t>Техническая поддержка инженерных систем серверных помещений с предоставлением услуг ЗИП (кондиционеры, ДГУ, ИБП, диз.топливо, мониторинг, ГРЩ и пр.) на 2 года</t>
  </si>
  <si>
    <t>062-0007499</t>
  </si>
  <si>
    <t>Оказание услуг по сопровождению автоматизированной системы внутреннего контроля и аудита на 1 год</t>
  </si>
  <si>
    <t>Сопровождение автоматизированных систем/подсистем,</t>
  </si>
  <si>
    <t>062-0007502</t>
  </si>
  <si>
    <t>Оказание услуг по интернациональной технической поддержке (ИТП) программного обеспечения Documentum на 3 года</t>
  </si>
  <si>
    <t>062-0007504</t>
  </si>
  <si>
    <t>Сопровождение ТПР «АСУД» на базе программного обеспечения Documentum на 3 года</t>
  </si>
  <si>
    <t>062-0007505</t>
  </si>
  <si>
    <t>062-0007507</t>
  </si>
  <si>
    <t>Техническая поддержка и обновление Smeta.ru для блока ремонтов на 2 года</t>
  </si>
  <si>
    <t>Приобретение программного обеспечения
Сопровождение информационной системы</t>
  </si>
  <si>
    <t>Справочно к лоту 062-0007507</t>
  </si>
  <si>
    <t>Приобретение программного обеспечения</t>
  </si>
  <si>
    <t>Программное обеспечение</t>
  </si>
  <si>
    <t xml:space="preserve"> Управление сопровождения ИТ-сервисов
(Алборова Лариса Петровна)</t>
  </si>
  <si>
    <t>062-0007506</t>
  </si>
  <si>
    <t>Оказание услуг удостоверяющего центра по выдаче и поддержке сертификатов электронной подписи</t>
  </si>
  <si>
    <t>062-0007509</t>
  </si>
  <si>
    <t>Консультационные услуги ИТ</t>
  </si>
  <si>
    <t>062-0007510</t>
  </si>
  <si>
    <t>062-0007511</t>
  </si>
  <si>
    <t>Создание и внедрение интерфейса ТПР "АСУД" на базе программного обеспечения Documentum для Генерального директора и формирование дополнительной отчетности и модуля защиты ТПР "АСУД" от несанкционированного доступа к конфиденциальной информации, включая приобретение лицензий на программное обеспечение защиты от несанкционированного доступа к конфиденциальной информации</t>
  </si>
  <si>
    <t>062-0007512</t>
  </si>
  <si>
    <t>Создание и внедрение ускоренной обработки данных и упрощенного управления интерфейсом и дизайном пользовательского интерфейса ТПР «АСУД» на базе программного обеспечения Documentum</t>
  </si>
  <si>
    <t>062-0007513</t>
  </si>
  <si>
    <t>Создание единого электронного корпоративного  хранилища документов ОАО "МОЭСК" на платформе EMC Documentum (подпроект "Единое электронное корпоративное  хранилище документов ОАО "МОЭСК")</t>
  </si>
  <si>
    <t>062-0007514</t>
  </si>
  <si>
    <t>Комплексное техническое сопровождение программно-технической системы мониторинга и управления качеством процессов обслуживания клиентов в Центрах Обслуживания Клиентов (ЦОК) на 2 года</t>
  </si>
  <si>
    <t>062-0007516</t>
  </si>
  <si>
    <t>Создание плана обеспечения непрерывности бизнеса и его восстановления после прерывания для процесса технологического присоединения</t>
  </si>
  <si>
    <t>062-0007515</t>
  </si>
  <si>
    <t>Продление технической поддержки лицензий на систему поддержки подготовки технических условий на технологическое присоединение на 1 год</t>
  </si>
  <si>
    <t>062-0007518</t>
  </si>
  <si>
    <t>062-0007519</t>
  </si>
  <si>
    <t>Разработка и внедрение типовой корпоративной среды серверов и автоматизированных рабочих мест на платформе открытого системного и прикладного программного обеспечения с комплексной виртуализацией старых операционных систем и приложений в пилотной зоне</t>
  </si>
  <si>
    <t>062-0007520</t>
  </si>
  <si>
    <t>Создание единой корпоративной среды резервного копирования данных (серверов и рабочих станций) и сервиса по восстановлению инфраструктуры в пилотной зоне</t>
  </si>
  <si>
    <t>062-0007521</t>
  </si>
  <si>
    <t>Внедрение единой защищенной беспроводной сети</t>
  </si>
  <si>
    <t>062-0007523</t>
  </si>
  <si>
    <t>Настройка анализаторов трафика с детекторами и коллекторами в узлах сети</t>
  </si>
  <si>
    <t>062-0007524</t>
  </si>
  <si>
    <t>Внедрение технологии управления лицензиями на программное обеспечение</t>
  </si>
  <si>
    <t>062-0007498</t>
  </si>
  <si>
    <t>Техническая поддержка и приобретение неисключительных прав на программное обеспечение Smeta.ru для блока капитального строительства ОАО «МОЭСК» на 2 года</t>
  </si>
  <si>
    <t>IT - услуги КС (УРЭИТ)</t>
  </si>
  <si>
    <t>062-0007503</t>
  </si>
  <si>
    <t>Сопровождение электронного архива Проектно-сметной документации (ПСД) на базе программного обеспечения Documentum на 3 года</t>
  </si>
  <si>
    <t>062-0007528</t>
  </si>
  <si>
    <t>Лицензии на право использования специализированного программного комплекса "РТП 3" для производственных нужд филиала "Энергоучет"</t>
  </si>
  <si>
    <t>Лицензии ИТ</t>
  </si>
  <si>
    <t>062-0007529</t>
  </si>
  <si>
    <t>Лицензии на право использования специализированного программного обеспечения "АльфаЦентр Laptop" для производственных нужд филиала "Энергоучет"</t>
  </si>
  <si>
    <t>062-0007530</t>
  </si>
  <si>
    <t>Увеличение и продление кол-ва лицензий, поддерживаемых в рамках корпоративного договора Microsoft  EAS</t>
  </si>
  <si>
    <t>062-0007531</t>
  </si>
  <si>
    <t>Приобретение лицензий «Автоматизированная Система Управленческого Документооборота (АСУД) ОАО «ФСК ЕЭС»</t>
  </si>
  <si>
    <t>062-0007532</t>
  </si>
  <si>
    <t>Продление неисключительных прав на антивирусное программное обеспечение для нужд ОАО "МОЭСК" на 2 года</t>
  </si>
  <si>
    <t>062-0007535</t>
  </si>
  <si>
    <t>Оказание услуг по технической поддержке программного обеспечения Symantec Veritas Cluster и Netbackup</t>
  </si>
  <si>
    <t>062-0007536</t>
  </si>
  <si>
    <t>Приобретение программного обеспечения для потокового сканирования, распознования и верификации документации по технологическим присоединениям</t>
  </si>
  <si>
    <t>062-0007537</t>
  </si>
  <si>
    <t>Приобретение программного обеспечения для  системы поддержки подготовки технических условий на технологическое присоединение</t>
  </si>
  <si>
    <t>062-0007538</t>
  </si>
  <si>
    <t>Приобретение прав использования программ для ЭВМ (лицензии) для комплексной информационной системы коммерческого учёта электроэнергии  ОАО "МОЭСК"</t>
  </si>
  <si>
    <t>062-0007541</t>
  </si>
  <si>
    <t>Продление неисключительных прав и технической поддержки CAD-системы</t>
  </si>
  <si>
    <t>Справочно к лоту 062-0007541</t>
  </si>
  <si>
    <t>062-0007542</t>
  </si>
  <si>
    <t>Приобретение лицензий для корпоративной ГИС  ОАО «МОЭСК</t>
  </si>
  <si>
    <t>062-0007543</t>
  </si>
  <si>
    <t>Оказание консультационных услуг по использованию программного средства для управления проектами на базе ПО ORACLE PRIMAVERA</t>
  </si>
  <si>
    <t>IT - услуги КС (УСИТ)</t>
  </si>
  <si>
    <t>062-0007548</t>
  </si>
  <si>
    <t>Внедрение информационного портала корпоративного управления на платформе  Microsoft SharePoint 2013</t>
  </si>
  <si>
    <t>КУ по развитию систем АСУП</t>
  </si>
  <si>
    <t>062-0007549</t>
  </si>
  <si>
    <t>Внедрение информационной системы дистанционного обучения, преемственности и кадрового резерва, подбора и найма персонала на платформе  Microsoft SharePoint 2013</t>
  </si>
  <si>
    <t>062-0007552</t>
  </si>
  <si>
    <t>Приобретение прав использования программ для ЭВМ (лицензии) Primavera P6 Enterprise Project Portfolio Management, Primavera P6 Analytics, Business Intelligence Foundation Suite for Oracle Application для копоративной системы оперативного мониторинга и контроля инвестиционных проектов ОАО «МОЭСК  (подпроект "Копоративная система оперативного мониторинга и контроля инвестиционных проектов ОАО "МОЭСК")</t>
  </si>
  <si>
    <t>062-0007553</t>
  </si>
  <si>
    <t>1-й этап внедрения копоративной системы оперативного мониторинга и контроля инвестиционных проектов ОАО «МОЭСК на платформе Oracle Primavera (подпроект "Копоративная система оперативного мониторинга и контроля инвестиционных проектов ОАО "МОЭСК")</t>
  </si>
  <si>
    <t>062-0007554</t>
  </si>
  <si>
    <t>Разработка единого программно-аппаратного комплекса (ЕПАК) автоматизации обработки контрольных измерений, прогнозирования роста нагрузок, определения параметров и настроек оборудования электрической сети ОАО «МОЭСК»</t>
  </si>
  <si>
    <t>062-0007555</t>
  </si>
  <si>
    <t>062-0007563</t>
  </si>
  <si>
    <t>Оказание услуг по сопровождению информационного портала по технологическим присоединениям к электрическим сетям ОАО «МОЭСК» на 2 года</t>
  </si>
  <si>
    <t>062-0007547</t>
  </si>
  <si>
    <t>Оказание услуг по сопровождению внутреннего корпоративного портала на платформе Microsoft SharePoint 2013 включая интеграцию с общекорпоративными ИТ системами ОАО "МОЭСК" на 2 года</t>
  </si>
  <si>
    <t>062-0007545</t>
  </si>
  <si>
    <t>Оказание услуг по сопровождению автоматизированной системы управления мобильными бригадами на объектах электросетевой инфраструктуры ОАО "МОЭСК"</t>
  </si>
  <si>
    <t>062-0007487</t>
  </si>
  <si>
    <t>Оказание услуг по сопровождению автоматизированной информационной системы учета аффилированных лиц компании на 2 года</t>
  </si>
  <si>
    <t>062-0007565</t>
  </si>
  <si>
    <t>Оказанение услуги по сопровождению автоматизированной системы для проведения заседаний и совместной работы</t>
  </si>
  <si>
    <t>062-0007566</t>
  </si>
  <si>
    <t>Создание электронного архива документации (в том числе сканированию) по технологическим присоединениям филиалов и РЭСов ОАО «МОЭСК» для размещения в едином электронном корпоративном  хранилище документов ОАО "МОЭСК"</t>
  </si>
  <si>
    <t>062-0007567</t>
  </si>
  <si>
    <t>062-0007568</t>
  </si>
  <si>
    <t>Создание и внедрение дополнительного функционала контактного центра «Светлая линия» включая подсистемы медиа интеграции с социальными сетями, синтеза и распознавание речи клиента, базы знаний для операторов контактного центра</t>
  </si>
  <si>
    <t>062-0007569</t>
  </si>
  <si>
    <t>Оказание услуг по сопровождению автоматизированной  системы контактного центра «Светлая линия» на 2 года</t>
  </si>
  <si>
    <t>062-0007570</t>
  </si>
  <si>
    <t>Продление технической поддержки программного обеспечения Genesys контактного центра «Светлая линия» на 2 года</t>
  </si>
  <si>
    <t>062-0007571</t>
  </si>
  <si>
    <t>Создание и внедрение системы потокового сканирования, распознования и верификации документации по технологическим присоединениям</t>
  </si>
  <si>
    <t>062-0007572</t>
  </si>
  <si>
    <t>Тиражирование автоматизированной системы поддержки подготовки технических условий на технологическое присоединение на СЗАО и ЗАО</t>
  </si>
  <si>
    <t>062-0007573</t>
  </si>
  <si>
    <t>Оказание услуг по сопровождению  системы поддержки подготовки технических условий на технологическое присоединение на 1 год</t>
  </si>
  <si>
    <t>062-0007576</t>
  </si>
  <si>
    <t>Расширенная техническая поддержка подсистемы АСУРЭО на 2 года</t>
  </si>
  <si>
    <t>062-0007577</t>
  </si>
  <si>
    <t>Внедрение и адаптация подсистемы АСУРЭО  «Журнал технологических нарушений»</t>
  </si>
  <si>
    <t>062-0007578</t>
  </si>
  <si>
    <t>062-0007579</t>
  </si>
  <si>
    <t>Оцифровка калек для  корпоративной ГИС  ОАО «МОЭСК</t>
  </si>
  <si>
    <t>062-0007580</t>
  </si>
  <si>
    <t>062-0007581</t>
  </si>
  <si>
    <t>064-0001439</t>
  </si>
  <si>
    <t>ЦЭС/САТиСМ</t>
  </si>
  <si>
    <t>50.20.2</t>
  </si>
  <si>
    <t xml:space="preserve">29.22.9   </t>
  </si>
  <si>
    <t>Ремонт грузовых автомобилей отечественного производства (рамочный договор)</t>
  </si>
  <si>
    <t xml:space="preserve">Ремонт </t>
  </si>
  <si>
    <t>Сметный расчет</t>
  </si>
  <si>
    <t>Ремонт грузовых автомобилей отечественного производства</t>
  </si>
  <si>
    <t>064-0001440</t>
  </si>
  <si>
    <t xml:space="preserve">71.10  </t>
  </si>
  <si>
    <t>60.21.1</t>
  </si>
  <si>
    <t>Перевозка сотрудников ЦЭС</t>
  </si>
  <si>
    <t>064-0001443</t>
  </si>
  <si>
    <t>ЦЭС/Служба эксплуатации зданий и сооружений</t>
  </si>
  <si>
    <t>Содержание территорий и сооружений ПС ОВЭС ЗАО, ЮЗАО, СЗАО, ЦАО, ЮАО, ЮВАО, СВАО, ВАО, САО,Зеленоградский АО. для нужд ЦЭС - филиала ОАО «МОЭСК»</t>
  </si>
  <si>
    <t>Уборка территории</t>
  </si>
  <si>
    <t>064-0001445</t>
  </si>
  <si>
    <t>Уборка помещений и содержание фасадов Административных зданий по адресу: Каширское ш.,д.18; Старокаширское ш. д.4/10; здание лаборатории; Н.Красносельская ул. д. 6. и ПС ОВЭС ЗАО, ЮЗАО, СЗАО, ЦАО, ЮАО, ЮВАО, СВАО, ВАО, САО, Зеленоградский АО для нужд ЦЭС - филиала ОАО «МОЭСК».</t>
  </si>
  <si>
    <t>064-0001447</t>
  </si>
  <si>
    <t>ЦЭС/Служба подстанций</t>
  </si>
  <si>
    <t>Сервисное обслуживание элегазового оборудования отечественного производства на ПС ЦЭС в 2015-2016 гг.</t>
  </si>
  <si>
    <t>064-0001449</t>
  </si>
  <si>
    <t>Техническое обслуживание аккумуляторных батарей и зарядно-выпрямительных устройств на ПС ЦЭС</t>
  </si>
  <si>
    <t>ТО аккумуляторных батарей и зарядных устр-в к ним</t>
  </si>
  <si>
    <t>064-0001451</t>
  </si>
  <si>
    <t>Техническое освидетельствование электрооборудования ПС 6-220 кВ</t>
  </si>
  <si>
    <t>Техническое освидетельствование ПС 35-220 кВ</t>
  </si>
  <si>
    <t>064-0001452</t>
  </si>
  <si>
    <t>Техническое обслуживание вентиляционных систем, оформление технической документации на ПС ЦЭС в 2015-2016 гг.</t>
  </si>
  <si>
    <t>ТО систем приточно-вытяжной вентиляции зданий</t>
  </si>
  <si>
    <t>064-0001453</t>
  </si>
  <si>
    <t>Выполнение работ по дератизации подстанций ЦЭС в 2015-2016 гг.</t>
  </si>
  <si>
    <t>Работы</t>
  </si>
  <si>
    <t>064-0001454</t>
  </si>
  <si>
    <t>Промывка гравийной засыпки маслоприемника: ПС ЦЭС для нужд ЦЭС</t>
  </si>
  <si>
    <t>Промывка гравийной засыпки маслоприемника</t>
  </si>
  <si>
    <t>064-0001455</t>
  </si>
  <si>
    <t>Выполнение работ по химической обработке растительности высотой до 1м на территории ОРУ ПС ЦЭС</t>
  </si>
  <si>
    <t>Обработка средствами против растительности терр.</t>
  </si>
  <si>
    <t>064-0001456</t>
  </si>
  <si>
    <t>ЦЭС/Отдел охраны окружающей среды</t>
  </si>
  <si>
    <t>74.20.15</t>
  </si>
  <si>
    <t>Разработка и согласование природоохранной документации, контроль соблюдения нормативов</t>
  </si>
  <si>
    <t>ЦЭС/Отдел промышленной безопасности</t>
  </si>
  <si>
    <t>45.32</t>
  </si>
  <si>
    <t>Огнезащитное покрытие электрических кабелей на ПС №№32, 46, 372, 417, 665, 760, 793, 810, 859.</t>
  </si>
  <si>
    <t xml:space="preserve">Техническое обслуживание  </t>
  </si>
  <si>
    <t>020102020501</t>
  </si>
  <si>
    <t>064-0001485</t>
  </si>
  <si>
    <t>Выполнение непредвиденных ремонтно-восстановительных работ (НРВР) на волоконно-оптичесих кабелях (ВОК) связи (рамочный договор)</t>
  </si>
  <si>
    <t>2015г. - 4000 т.р. 2016г. - 4000 т.р. 2017г. - 1000 т.р.</t>
  </si>
  <si>
    <t>064-0001489</t>
  </si>
  <si>
    <t>ЦЭС/Служба изоляции, защиты от перенапряжения и испытаний высоковольтного оборудования</t>
  </si>
  <si>
    <t>74.30.9</t>
  </si>
  <si>
    <t>Выполнение работ по техническому освидетельствованию силовых трансформаторов в 2015 году для нужд ЦЭС</t>
  </si>
  <si>
    <t>Эксплуатация</t>
  </si>
  <si>
    <t>064-0001490</t>
  </si>
  <si>
    <t>74.30.1</t>
  </si>
  <si>
    <t>Выполнение полного физико-химического анализа трансформаторного масла, хроматографического анализа газов, растворнных в трансформаторном масле, определение фурановых производных из электрооборудования ПС ЦЭС на 2015 год</t>
  </si>
  <si>
    <t>064-0001495</t>
  </si>
  <si>
    <t>ЦЭС/Служба метрологии</t>
  </si>
  <si>
    <t>Поверка средств измерений аккредитованным юридическим лицом или индивидуальным предпринимателем по 27,28,29,30,31,32,33,34-ому кодам видов измерений, принадлежащих ЦЭС для нужд ЦЭС – филиала ОАО «МОЭСК»,</t>
  </si>
  <si>
    <t>Поверка средств измерений</t>
  </si>
  <si>
    <t>Иные услуги не вошедшие в ремонт и техническое обслуживание</t>
  </si>
  <si>
    <t>064-0001496</t>
  </si>
  <si>
    <t>33.20.9</t>
  </si>
  <si>
    <t>Замена щитовых электроизмерительных приборов на цифровые на ПС Центральных  электрических сетей – филиала ОАО «МОЭСК»</t>
  </si>
  <si>
    <t>Замена щитовых приборов</t>
  </si>
  <si>
    <t>064-0001497</t>
  </si>
  <si>
    <t>ЦЭС/Управление СРЗА</t>
  </si>
  <si>
    <t>Ремонт устройств РЗиА на подстанциях ЦЭС</t>
  </si>
  <si>
    <t>Ремонт РЗА</t>
  </si>
  <si>
    <t>064-0001498</t>
  </si>
  <si>
    <t>Техническое обслуживание  устройств РЗиА на подстанциях ЦЭС</t>
  </si>
  <si>
    <t>064-0001500</t>
  </si>
  <si>
    <t>Ремонт КРУ 6-10 кВ с оснащением стационарными сигнализаторами напряжения и устройством  оперативной блокировки, предотвращающей включение заземляющих ножей                                                 при наличии напряжения на линии на ПС ЦЭС</t>
  </si>
  <si>
    <t>Ремонт РУ 6-20 кВ с заменой элементов</t>
  </si>
  <si>
    <t>064-0001501</t>
  </si>
  <si>
    <t>Капитальный ремонт КРУЭ-110кВ на ПС ЦЭС</t>
  </si>
  <si>
    <t>Ремонт КРУ</t>
  </si>
  <si>
    <t>064-0001502</t>
  </si>
  <si>
    <t>Капитальный ремонт  ВЧЗ, ТТ с заменой отдельных элементов для снятия ограничений по пропускной способности</t>
  </si>
  <si>
    <t>Ремонт РУ 35-220 кВ с заменой элементов</t>
  </si>
  <si>
    <t>2015г. - 2000 т.р. 2016г. - 8387 т.р.</t>
  </si>
  <si>
    <t>064-0001504</t>
  </si>
  <si>
    <t>Неотложно-востановительные работы на кабельных ЛЭП 0.4-10 кВ.(рамочный договор)</t>
  </si>
  <si>
    <t>Ремонт КЛ 0,4-20 кВ</t>
  </si>
  <si>
    <t>064-0001505</t>
  </si>
  <si>
    <t>Средний ремонт компрессоров с заменой отдельных элементов на ПС ЦЭС</t>
  </si>
  <si>
    <t>Ремонт компрессоров</t>
  </si>
  <si>
    <t>064-0001509</t>
  </si>
  <si>
    <t>Ремонт трансформаторов, насосных пожаротушения, ТДГК и ДГК и системы автоматики ДГК  на ПС ЦЭС</t>
  </si>
  <si>
    <t>Ремонт трансформаторов</t>
  </si>
  <si>
    <t>2015г. - 80 011 т.р. 2016г. - 80 011 т.р. 2017г. - 80 011 т.р.</t>
  </si>
  <si>
    <t>064-0001510</t>
  </si>
  <si>
    <t>Обследование, освидетельствование и паспортизация зданий и сооружений ПС ЦЭС</t>
  </si>
  <si>
    <t>064-0001511</t>
  </si>
  <si>
    <t>Обслуживание кондиционеров на ПС и Административных зданиях ЦЭС</t>
  </si>
  <si>
    <t>064-0001512</t>
  </si>
  <si>
    <t>Капитальный ремонт АБ с заменой отдельных элементов и ремонт приточно вытяжной вентиляции на ПС ЦЭС</t>
  </si>
  <si>
    <t>064-0001513</t>
  </si>
  <si>
    <t>Техническое обслуживание зданий, инженерных сетей  ЦЭС</t>
  </si>
  <si>
    <t>Обслуживание оборудования и систем коммунального х</t>
  </si>
  <si>
    <t>064-0001514</t>
  </si>
  <si>
    <t>Обслуживание тепловых пунктов</t>
  </si>
  <si>
    <t>Тех. обслуживание теплотехнического оборудования</t>
  </si>
  <si>
    <t>064-0001515</t>
  </si>
  <si>
    <t>Прочистка канализации и откачка маслосборников на ПС ЦЭС</t>
  </si>
  <si>
    <t>Обслуживание очистных сооружений</t>
  </si>
  <si>
    <t>064-0001518</t>
  </si>
  <si>
    <t>ЦЭС/Служба телемеханики</t>
  </si>
  <si>
    <t>Ремонт аппаратуры телемеханики на ПС</t>
  </si>
  <si>
    <t>064-0001519</t>
  </si>
  <si>
    <t>Создание системы локализации и тушения загораний в кабельных отсеках комплекных распределительных устройств на ПС для нужд ЦЭС</t>
  </si>
  <si>
    <t>Выполнение работ по противопожарным мероприятиям</t>
  </si>
  <si>
    <t>064-0001520</t>
  </si>
  <si>
    <t>Техническое обслуживание системы пожаротушения на ПС №№ 45, 56, 91, 176, 305, 369, 397, 643, 710, 774, 780, 785, 798, 838, 839, 841, 843, 858, 859, Бережковский гараж.</t>
  </si>
  <si>
    <t>064-0001521</t>
  </si>
  <si>
    <t>Ремонт электротехнического оборудования с заменой отдельных элементов отработавших нормативный строк на ПС ЦЭС</t>
  </si>
  <si>
    <t>Ремонт ОРУ 35-220 кВ</t>
  </si>
  <si>
    <t>064-0001522</t>
  </si>
  <si>
    <t>Техническое обслуживание пожарной сигнализации на 112 ед. ПС, 3 ед. адм. зданиях, 3 егаражей, центрального склада и маслохозяйство ЦЭС</t>
  </si>
  <si>
    <t>064-0001523</t>
  </si>
  <si>
    <t>ЦЭС/Служба автоматизированных систем технологического управления</t>
  </si>
  <si>
    <t>Капитальный ремонт АСУТП</t>
  </si>
  <si>
    <t>Техническое обслуживание АСУТП</t>
  </si>
  <si>
    <t>064-0001524</t>
  </si>
  <si>
    <t>Капитальный ремонт освещения на ПС ЦЭС</t>
  </si>
  <si>
    <t>Ремонт инженерных сетей</t>
  </si>
  <si>
    <t>064-0001525</t>
  </si>
  <si>
    <t>Ремонт воздушных выключателей на ПС ЦЭС</t>
  </si>
  <si>
    <t>064-0001526</t>
  </si>
  <si>
    <t>45.25.6</t>
  </si>
  <si>
    <t>Ремонт помещений ПС</t>
  </si>
  <si>
    <t>ремонт помещений ПС</t>
  </si>
  <si>
    <t>2015г. - 9000 т.р. 2016г. - 30 793 т.р.</t>
  </si>
  <si>
    <t>064-0001446</t>
  </si>
  <si>
    <t>Ремонт инженерных сетей  на ПС ЦЭС (ПС № 809 "Строгино", ПС № 549 "Косино", ПС № 554 "Чоботы")</t>
  </si>
  <si>
    <t>Елисеева Кира Александровна</t>
  </si>
  <si>
    <t>064-0001527</t>
  </si>
  <si>
    <t>Техническое обслуживание автоматических регуляторов ДГР, наладка автоматических регуляторов ДГР БОРН-1У, техническое обслуживание и поверка газоанализаторов СГК-52, техническое обслуживание блоков автоматики воздушных компрессоров на ПС ЦЭС</t>
  </si>
  <si>
    <t>064-0001528</t>
  </si>
  <si>
    <t>ЦЭС/Управление СЛЭП</t>
  </si>
  <si>
    <t>Вырубка древесно-кустарниковой растительности в охранных зонах ЛЭП ЦЭС</t>
  </si>
  <si>
    <t>064-0001530</t>
  </si>
  <si>
    <t>ЦЭС/Отдел режимного обеспечения</t>
  </si>
  <si>
    <t>Блок первого заместителя генерального директора по корпоративной защите и противодействию коррупции</t>
  </si>
  <si>
    <t>74.6</t>
  </si>
  <si>
    <t>Право заключения договора на оказание услуг по реагированию мобильными нарядами милиции на тревожные сообщения и техническому обслуживанию КТС</t>
  </si>
  <si>
    <t>Оказание услуг по реагированию мобильными нарядами милиции на тревожные сообщения и техническому обслуживанию КТС</t>
  </si>
  <si>
    <t>064-0001508</t>
  </si>
  <si>
    <t>Неотложно-востановительные работы по ремонту электротехнического оборудования подстанций и РЗиА (рамочный договор)</t>
  </si>
  <si>
    <t>Неотложно-востановительные работы по ремонту электротехнического оборудования подстанций и РЗиА</t>
  </si>
  <si>
    <t>2015г. - 36 000 т.р. 2016г. - 36 000 т.р. 2017г. - 36 000 т.р.</t>
  </si>
  <si>
    <t>064-0001467</t>
  </si>
  <si>
    <t>Аренда медножильных кабельных линий связи</t>
  </si>
  <si>
    <t>П.5.11. Закупка у единственного поставщика п.5.11.4.3. получение услуг только от одного поставщика и отсутствие равноценной замены</t>
  </si>
  <si>
    <t>«Московское предприятие магистральных электрических сетей» - филиал ОАО «ФСК»</t>
  </si>
  <si>
    <t>Предоставление услуг телефонной связи</t>
  </si>
  <si>
    <t>064-0001470</t>
  </si>
  <si>
    <t>Предоставление места в ЛКС для размещения кабелей связи</t>
  </si>
  <si>
    <t>ОАО «ОЭК»</t>
  </si>
  <si>
    <t>064-0001471</t>
  </si>
  <si>
    <t>Предоставление услуг радиотелефонной связи</t>
  </si>
  <si>
    <t>ОАО «АСВТ»</t>
  </si>
  <si>
    <t>064-0001472</t>
  </si>
  <si>
    <t>Предоставление места в ЛКС для размещения кабелей связи, аренда медножильных кабелей и оптических волокон</t>
  </si>
  <si>
    <t xml:space="preserve">ОАО «Мосэнерго» </t>
  </si>
  <si>
    <t>064-0001473</t>
  </si>
  <si>
    <t>Предоставление в пользование места в телефонной канализации для размещения кабеля связи</t>
  </si>
  <si>
    <t>ОАО «Ростелеком»</t>
  </si>
  <si>
    <t>064-0001475</t>
  </si>
  <si>
    <t>Эксплуатация конструкций мостовых сооружений (КМС)</t>
  </si>
  <si>
    <t>ГБУ «Гормост»</t>
  </si>
  <si>
    <t>064-0001494</t>
  </si>
  <si>
    <t>064-0001531</t>
  </si>
  <si>
    <t>Проведение испытаний наружных пожарных лестниц, ограждений, крыш</t>
  </si>
  <si>
    <t>Испыт-е наружных пожарных лестниц на зд-ях подст-й</t>
  </si>
  <si>
    <t>064-0001540</t>
  </si>
  <si>
    <t>Ремонт пожарной сигнализации на ПС ЦЭС</t>
  </si>
  <si>
    <t>Ремонт пож., охр-й сигнализации и сис-мы видеонабл</t>
  </si>
  <si>
    <t>062-0007346</t>
  </si>
  <si>
    <t>ИА/Департамент по связям с общественностью</t>
  </si>
  <si>
    <t>Блок по связям с общественностью</t>
  </si>
  <si>
    <t>1D2211</t>
  </si>
  <si>
    <t>Подготовка и изготовление Отчета в области устойчивого развития ОАО "МОЭСК" в 2014 году</t>
  </si>
  <si>
    <t>прибыль</t>
  </si>
  <si>
    <t>Информационные услуги из прибыли</t>
  </si>
  <si>
    <t>На основании затрат прошлых лет</t>
  </si>
  <si>
    <t>Департамент по связям с общественностью
(Самохвалова Людмила Сергеевна)</t>
  </si>
  <si>
    <t>062-0006929</t>
  </si>
  <si>
    <t>1K743</t>
  </si>
  <si>
    <t>Услуги по пиар-сопровождению весеннего субботника 2015</t>
  </si>
  <si>
    <t>062-0007357</t>
  </si>
  <si>
    <t>Услуги по сопровождению мероприятий выставочным оборудованием и сувенирной продукцией, оформлению помещений интерьерной рекламой</t>
  </si>
  <si>
    <t>062-0007358</t>
  </si>
  <si>
    <t>1O9211</t>
  </si>
  <si>
    <t>Услуги по созданию Имиджевого ролика ОАО "МОЭСК"</t>
  </si>
  <si>
    <t>На основании рыночной стоимости</t>
  </si>
  <si>
    <t>062-0007355</t>
  </si>
  <si>
    <t>Услуги по информационному сопровождению проекта МОЭСК-EV и инновационных разработок ОАО "МОЭСК"</t>
  </si>
  <si>
    <t>062-0007362</t>
  </si>
  <si>
    <t>Услуги по переводу информационных материалов на иностранные языки для нужд МОЭСК</t>
  </si>
  <si>
    <t>062-0007363</t>
  </si>
  <si>
    <t>1O922</t>
  </si>
  <si>
    <t>Услуги по информационному сопровождению деятельности ОАО МОЭСК в социальных СМИ</t>
  </si>
  <si>
    <t>062-0007366</t>
  </si>
  <si>
    <t>Услуги по изготовлению информационных видеоматериалов о деятельности ОАО МОЭСК</t>
  </si>
  <si>
    <t>062-0007365</t>
  </si>
  <si>
    <t>Услуги по информационному сопровождению деятельности ОАО МОЭСК в региональных и специализированных СМИ для нужд ОАО МОЭСК</t>
  </si>
  <si>
    <t>062-0007368</t>
  </si>
  <si>
    <t>Мониторинг деятельности органов государственной власти и мониторинг и анализ СМИ</t>
  </si>
  <si>
    <t>062-0007367</t>
  </si>
  <si>
    <t>Услуги по информационному сопровождению деятельности ОАО МОЭСК в интернет СМИ</t>
  </si>
  <si>
    <t>062-0007369</t>
  </si>
  <si>
    <t>1L7524</t>
  </si>
  <si>
    <t>Организация и проведение репутационно-социологических и коммуникативных исследований в интересах ОАО МОЭСК</t>
  </si>
  <si>
    <t>062-0007370</t>
  </si>
  <si>
    <t>1D2219</t>
  </si>
  <si>
    <t>Издательско-полиграфические услуги в интересах ОАО "МОЭСК", выпуск региональной вкладки к газете "Российские сети", изданий для потребителей ждя нужд ОАО "МОЭСК"</t>
  </si>
  <si>
    <t>Прочие работы и услуги сторонних организаций</t>
  </si>
  <si>
    <t>062-0007360</t>
  </si>
  <si>
    <t>Услуги по брендированию и установке информационных конструкций на объектах ОАО МОЭСК</t>
  </si>
  <si>
    <t>062-0007350</t>
  </si>
  <si>
    <t>Услуги по реализации и разарботке имиджевых проектов, программ и других публичных мероприятий ОАО МОЭСК</t>
  </si>
  <si>
    <t>062-0007361</t>
  </si>
  <si>
    <t>1K72</t>
  </si>
  <si>
    <t>Комплексная круглосуточная поддерждка, контент-менеджмент, администрирование веб-сервиса корпоративного сайта, разработка дополнительных модулей и приложений, продвижение в сети интернет</t>
  </si>
  <si>
    <t>085-0005192</t>
  </si>
  <si>
    <t>МКС (АВС-ЗС)</t>
  </si>
  <si>
    <t>45.4</t>
  </si>
  <si>
    <t>Внутренний ремонт помещений зданий</t>
  </si>
  <si>
    <t>ремонт зданий и сооружений</t>
  </si>
  <si>
    <t>Требования указаны в тех. заданиях</t>
  </si>
  <si>
    <t>Нет</t>
  </si>
  <si>
    <t>Лот возможно сформировать, после проведения осенних осмотров</t>
  </si>
  <si>
    <t>085-0005201</t>
  </si>
  <si>
    <t>45.34</t>
  </si>
  <si>
    <t xml:space="preserve">Прочистка вентканалов, замена фильтров </t>
  </si>
  <si>
    <t>ТО систем приточно-вытяжной автоматики зданий</t>
  </si>
  <si>
    <t>объект</t>
  </si>
  <si>
    <t>085-0005204</t>
  </si>
  <si>
    <t>45.25</t>
  </si>
  <si>
    <t>Комплексное обследование и паспортизация строительных конструкций кабельных коллекторов</t>
  </si>
  <si>
    <t>комплексное обследование  коллекторов</t>
  </si>
  <si>
    <t>Комплексное обследование и паспортизация кабельных коллекторов</t>
  </si>
  <si>
    <t>п.м.</t>
  </si>
  <si>
    <t>085-0005205</t>
  </si>
  <si>
    <t>Комплексное обследование и паспортизация кабельных смотровых колодцев - все районы</t>
  </si>
  <si>
    <t>085-0005186</t>
  </si>
  <si>
    <t>МКС (СТЭЭ)</t>
  </si>
  <si>
    <t>3115130
3115131</t>
  </si>
  <si>
    <t>Ремонт силовых трансформаторов 6-20кВ</t>
  </si>
  <si>
    <t>Ремонт силовых трансформаторов 35-220кВ и 6-20кВ</t>
  </si>
  <si>
    <t>МКС/12/39 от 17.07.14 (лот относится к ремонтной программе 2016 года)</t>
  </si>
  <si>
    <t>085-0005187</t>
  </si>
  <si>
    <t>Ремонт строительной части кабельных тонелей (коллекторов), ремонт кабельных колодцев.</t>
  </si>
  <si>
    <t>ремонт коллекторов</t>
  </si>
  <si>
    <t>085-0005189</t>
  </si>
  <si>
    <t>Ремонт строительной части ТП, РП.</t>
  </si>
  <si>
    <t>085-0005164</t>
  </si>
  <si>
    <t>МКС (УАТиСМ)</t>
  </si>
  <si>
    <t>855164</t>
  </si>
  <si>
    <t xml:space="preserve">Ремонт самоходных машин в 2015 г. для нужд МКС филиала ОАО "МОЭСК"  </t>
  </si>
  <si>
    <t>02010201</t>
  </si>
  <si>
    <t>смет расчет</t>
  </si>
  <si>
    <t>Ремонт самоходных машин</t>
  </si>
  <si>
    <t>88</t>
  </si>
  <si>
    <t>085-0005144</t>
  </si>
  <si>
    <t>855144</t>
  </si>
  <si>
    <t>ТО системы технологического управления сетью зарядных станций "МОЭСК-EV"</t>
  </si>
  <si>
    <t>20</t>
  </si>
  <si>
    <t>085-0005209</t>
  </si>
  <si>
    <t>Техническое обслуживание сплит-систем кондиционирования воздуха</t>
  </si>
  <si>
    <t>085-0005208</t>
  </si>
  <si>
    <t>Техническое обслуживание инженерных систем помещений СДТУ</t>
  </si>
  <si>
    <t>техническое обслуживание инженерных систем</t>
  </si>
  <si>
    <t>085-0005211</t>
  </si>
  <si>
    <t>МКС (СлМ)</t>
  </si>
  <si>
    <t>74.20.42</t>
  </si>
  <si>
    <t>Поверка и калибровка СИ аккредитованным юридическим лицом или индивидуальным предпринимателем по 33,34,35-ому кодам видов измерений</t>
  </si>
  <si>
    <t>услуги по поверке и калибровке</t>
  </si>
  <si>
    <t>локальная смета</t>
  </si>
  <si>
    <t>проведение работ (оказание услуг) по поверке (калибровке, аттестации испытательного оборудования) средств измерений</t>
  </si>
  <si>
    <t xml:space="preserve">ТЗ возможно согласовать после утвержления Бизнес - Плана на 2015 </t>
  </si>
  <si>
    <t>4</t>
  </si>
  <si>
    <t>085-0005662</t>
  </si>
  <si>
    <t>МКС (ОСАСДУ)</t>
  </si>
  <si>
    <t>Оказание услуг по сопровождению АСОИ МКС</t>
  </si>
  <si>
    <t>ИТ-закупки</t>
  </si>
  <si>
    <t>0201050602</t>
  </si>
  <si>
    <t>оказание услуг по сопровождению автоматизированной системы обработки информации МКС-филиала ОАО "МОЭСК"</t>
  </si>
  <si>
    <t>085-0005665</t>
  </si>
  <si>
    <t>МКС (ОПИТС)</t>
  </si>
  <si>
    <t>72.10</t>
  </si>
  <si>
    <t>Послегарантийное сопровождение системы хранения данных АСТУ</t>
  </si>
  <si>
    <t>послегарантийное сопровождение системы хранения данных АСТУ</t>
  </si>
  <si>
    <t>085-0005667</t>
  </si>
  <si>
    <t>МКС (СЭТМ)</t>
  </si>
  <si>
    <t>Сопровождение специализированного программного обеспечения оперативно-информационных комплексов (СПО ОИК) МКС-филиала ОАО « МОЭСК»</t>
  </si>
  <si>
    <t>услуги по сопровождению специализированного программного обеспечения оперативно-информационных комплексов (СПО ОИК) МКС-филиала ОАО « МОЭСК»</t>
  </si>
  <si>
    <t>085-0005137</t>
  </si>
  <si>
    <t>855137</t>
  </si>
  <si>
    <t xml:space="preserve">ТО и поддержание работоспособности и исправности грузоподъемных машин в 2015 году                     </t>
  </si>
  <si>
    <t>ТО грузоподъемной техники (автокраны, краны-манипуляторы, автогидроподъемники)</t>
  </si>
  <si>
    <t xml:space="preserve">35                              </t>
  </si>
  <si>
    <t>085-0005147</t>
  </si>
  <si>
    <t>50.20.1</t>
  </si>
  <si>
    <t>855147</t>
  </si>
  <si>
    <t>ТО  гарантийное и постгарантийное) автомашин бизнес класса и микроавтобусов, легковых автомашин HYUNDAI, автомашин VOLKSWAGEN в 2015 году.</t>
  </si>
  <si>
    <t>ТО легковых а/м</t>
  </si>
  <si>
    <t>200</t>
  </si>
  <si>
    <t>085-0005167</t>
  </si>
  <si>
    <t>855167</t>
  </si>
  <si>
    <t>ТО ( гарантийное и постгарантийное)  грузовых автомашин HYUNDAI в 2015 году</t>
  </si>
  <si>
    <t>ТО (гарантийное и постгарантийное) грузовых автомашин HYUNDAI</t>
  </si>
  <si>
    <t>085-0005168</t>
  </si>
  <si>
    <t>855168</t>
  </si>
  <si>
    <t>ТО автотранспортной техники российского производства</t>
  </si>
  <si>
    <t>ТО и ремонт автотранспорта российского производства</t>
  </si>
  <si>
    <t>274</t>
  </si>
  <si>
    <t>085-0005158</t>
  </si>
  <si>
    <t>855158</t>
  </si>
  <si>
    <t>ТО передвижных электростанций</t>
  </si>
  <si>
    <t>44</t>
  </si>
  <si>
    <t>085-0005126</t>
  </si>
  <si>
    <t>855126</t>
  </si>
  <si>
    <t xml:space="preserve">ТО и ТР масляных станций в 2015 году </t>
  </si>
  <si>
    <t>Обслуживание масляных станций</t>
  </si>
  <si>
    <t>33</t>
  </si>
  <si>
    <t>085-0005688</t>
  </si>
  <si>
    <t>64.20.7, 72.10</t>
  </si>
  <si>
    <t>Мониторинг и управление оборудованием широкополосной сети передачи данных: МКС</t>
  </si>
  <si>
    <t>Усл. мониторинга широкополосной сети перед. данных</t>
  </si>
  <si>
    <t>Необходимость поддержания круглосуточной работоспособности оборудования сети передачи данных филиала всех подразделений МКС.</t>
  </si>
  <si>
    <t>085-0005689</t>
  </si>
  <si>
    <t>Услуги предоставления каналов связи: г. Москва ул. Садовническая д.36 - ул. Отрадная д.2Б; пер. Васнецова д.4; Бережковская наб. д.20Е;  ул. Б.Тульская д.43.</t>
  </si>
  <si>
    <t>Аренда каналов связи</t>
  </si>
  <si>
    <t xml:space="preserve">п. 5.13.1.d </t>
  </si>
  <si>
    <t>ОАО "Центральный телеграф"</t>
  </si>
  <si>
    <t>085-0005690</t>
  </si>
  <si>
    <t>МКС (ОСДТУ)</t>
  </si>
  <si>
    <t>64.20.12</t>
  </si>
  <si>
    <t>Оказание услуг радиотелефонной связи: МКС</t>
  </si>
  <si>
    <t>Оказание услуг радиотелефонной связи</t>
  </si>
  <si>
    <t>ОАО "АСВТ"</t>
  </si>
  <si>
    <t>Обеспечение подразделений МКС услугами радиотелефонной связи.  Пролонгация на 2015 г. договора № 7465 от 01.07.2008г с ОАО "АСВТ" (сумма лота рассчитана приблизительно  точной суммы договора определено быть не может). Расчет стоимости без НДС: Ежемесячная абонентская плата + эфирное время (за мин.) для номеров имеющих выход на МГТС 600+2,8 кол-во номеров 41 шт. Ежемесячная абонентская плата для номеров,  не имеющих выхода на МГТС 1 236,00 кол-во номеров 145 шт. соответственно общая стоимость в месяц и разовые платежи на сумму :.(24 600,00 + 4 021,67 + 179 220 = 207 841,67) руб. и 2 494 100,00 руб. в год.</t>
  </si>
  <si>
    <t>085-0005691</t>
  </si>
  <si>
    <t>Предоставление услуг сотовой связи: МКС</t>
  </si>
  <si>
    <t>Предоставление услуг сотовой связи</t>
  </si>
  <si>
    <t>ОАО "Мобильные Телесистемы"</t>
  </si>
  <si>
    <t>Для обеспечения подразделений МКС услугами сотовой радиотелефонной связи. Пролонгация на 2015г. договора № 18564766 от 20.07.2005г с ОАО «МТС» ( сумма лота рассчитана приблизительно  точной суммы договора определено быть не может).Расчет стоимости без НДС произведен по максимально разрешенным тарифам: 3 номера по безлимитному тарифу 16 400 руб., 45 номеров по 2 460,00 руб., 367 номеров по 1 110 руб,00 руб., 1 476 номеров по 246,00 руб. (закрытая группа), 787 шт. передача данных по 180,47 руб. Итого в месяц 596500,00 итого в год 7 158 000,00 руб.</t>
  </si>
  <si>
    <t>085-0005685</t>
  </si>
  <si>
    <t>МКС (ОРбБ)</t>
  </si>
  <si>
    <t>Техническое обслуживание охранной сигнализации (Услуги по автоматическому контролю за состоянием КТС охраны, организации реагирования мобильными нарядами полиции на "тревожные сообщения", услуги по техническому обслуживанию КТС)</t>
  </si>
  <si>
    <t>Услуги 00002</t>
  </si>
  <si>
    <t xml:space="preserve"> -</t>
  </si>
  <si>
    <t>Внутригородские территории города Москвы</t>
  </si>
  <si>
    <t>085-0005669</t>
  </si>
  <si>
    <t>МКС (ОЭиИБ)</t>
  </si>
  <si>
    <t>Услуги по предоставлению информации для обеспечения защиты интересов и функционирования системы безопасности МКС - филиала ОАО «МОЭСК»</t>
  </si>
  <si>
    <t>085-0005694</t>
  </si>
  <si>
    <t>Оказание услуг по разработке, согласованию и ведению природоохранной разрешительной документации</t>
  </si>
  <si>
    <t>разработка природоохранной документации</t>
  </si>
  <si>
    <t>услуг по разработка природоохраной документации</t>
  </si>
  <si>
    <t>природоохранные мероприятия</t>
  </si>
  <si>
    <t>1. Обязательное наличие собственной аккредитованной лаборатории.
2. Обязательное наличие квалифицированных собственных специалистов.  
3. Опыт работы по разработке разрешительной природоохранной документации не менее 5 (пяти) лет.</t>
  </si>
  <si>
    <t>085-0005718</t>
  </si>
  <si>
    <t xml:space="preserve">90.00.2   </t>
  </si>
  <si>
    <t>Прием и размещение отходов производства и потребления 4 и 5 классов опасности на полигоне</t>
  </si>
  <si>
    <t>Услуги по прием и размещение отходов производства и потребления 4 и 5 классов опасности на полигоне</t>
  </si>
  <si>
    <t>п. 5.11.3.
Письмо Росприроднадзора от 15.08.11 г. №МПР вс-08-03-31</t>
  </si>
  <si>
    <t>ОАО "Полигон Тимохово"</t>
  </si>
  <si>
    <t>1. Обязательное наличие Лицензии Федеральной службы по надзору в сфере природопользования по Центральному Федеральному округу на осуществление деятельности по обезвреживанию и размещению отходов I-IV класса опасности.
2. Обязательное наличие в лицензии полигона отходов IV-V класса опасности, соответствующих отходам, указанных в разрешительной документации МКС.</t>
  </si>
  <si>
    <t>168</t>
  </si>
  <si>
    <t>т</t>
  </si>
  <si>
    <t>085-0005719</t>
  </si>
  <si>
    <t>90.00</t>
  </si>
  <si>
    <t>Услуги по вывозу снега с территорий подразделений.</t>
  </si>
  <si>
    <t>Уборка территорий</t>
  </si>
  <si>
    <t>Услуги по вывозу снега с территорий подразделений МКС.</t>
  </si>
  <si>
    <t>Услуги Мосводоканала</t>
  </si>
  <si>
    <t>1. Иметь техническую возможность одновременно  осуществлять погрузку и вывоз снега с территорий 10 подразделений МКС, собственными средствами механизации.
2.  Обязательное наличие собственных бункеров  8-25 куб. м. 
3.Иметь возможностью одновременно установить бункера не менее чем в 8 подразделениях, находящихся в разных административных округах г. Москвы.
4. Обязательное наличие пропуска  для  автотранспорта в центр г. Москвы.</t>
  </si>
  <si>
    <t>085-0005720</t>
  </si>
  <si>
    <t>Услуги по утилизации деревянных отходов</t>
  </si>
  <si>
    <t>1. Иметь техническую возможность осуществлять погрузку и  утилизации деревянных отходов с территорий МКС, собственными средствами механизации. 
2.  Обязательное наличие пропуска  для  автотранспорта в центр г. Москвы.
3. Иметь возможность осуществлять прием отхода в свою собственность.</t>
  </si>
  <si>
    <t>085-0005703</t>
  </si>
  <si>
    <t>МКС 
(ОХО )</t>
  </si>
  <si>
    <t>Блок по административно-хозяйственной деятельности</t>
  </si>
  <si>
    <t>74.93</t>
  </si>
  <si>
    <t>Уборка помещений: уборка территорий (производственных помещений и территорий МКС)</t>
  </si>
  <si>
    <t>Уборка производственных помещений и прилегающей территории</t>
  </si>
  <si>
    <t>229 795,78</t>
  </si>
  <si>
    <t>085-0005659</t>
  </si>
  <si>
    <t>МКС 
(ПТС)</t>
  </si>
  <si>
    <t>64.11.14</t>
  </si>
  <si>
    <t>Предоставление услуг по подписке на периодические издания для субъектов малого предприятия для нужд МКС - филиал ОАО «МОЭСК»</t>
  </si>
  <si>
    <t>Подписка на периодические издания</t>
  </si>
  <si>
    <t>Подписка</t>
  </si>
  <si>
    <t>штука условная</t>
  </si>
  <si>
    <t>085-0005728</t>
  </si>
  <si>
    <t>МКС 
(ООТ)</t>
  </si>
  <si>
    <t>70.32</t>
  </si>
  <si>
    <t>Оказание услуг по поверке и ремонту приборов контроля воздушной среды в подземных сооружениях</t>
  </si>
  <si>
    <t>Поверка и ремонт приборов контроля</t>
  </si>
  <si>
    <t xml:space="preserve">Мероприятия по охране труда </t>
  </si>
  <si>
    <t>Выписка из прейскуранта</t>
  </si>
  <si>
    <t>Положение, 02.09.2013, п.5.11.4.3</t>
  </si>
  <si>
    <t>ООО "ГАЗОМАТ"</t>
  </si>
  <si>
    <t>штук</t>
  </si>
  <si>
    <t>085-0005729</t>
  </si>
  <si>
    <t>93.01</t>
  </si>
  <si>
    <t>Оказание услуг по проведению стирки, химической чистки и мелкого ремонта спецодежды</t>
  </si>
  <si>
    <t>Стирка, химчистка спецодежды</t>
  </si>
  <si>
    <t>085-0005730</t>
  </si>
  <si>
    <t>29.23.9</t>
  </si>
  <si>
    <t>Оказание услуг по проведению очистки и дезинфекции систем вентиляции и кондиционирования воздуха</t>
  </si>
  <si>
    <t>085-0005732</t>
  </si>
  <si>
    <t>55.52</t>
  </si>
  <si>
    <t>Приобретение питьевой бутилированной воды, в том числе в период работы в условиях повышенных температур</t>
  </si>
  <si>
    <t>Приобретение питьевой воды</t>
  </si>
  <si>
    <t>Материалы по охране труда</t>
  </si>
  <si>
    <t>бут</t>
  </si>
  <si>
    <t>бутылок</t>
  </si>
  <si>
    <t>085-0005733</t>
  </si>
  <si>
    <t xml:space="preserve">Приобретение лечебно-профилактического спецпитания (молоко) </t>
  </si>
  <si>
    <t>Приобретение спецпитания</t>
  </si>
  <si>
    <t>л</t>
  </si>
  <si>
    <t>литров</t>
  </si>
  <si>
    <t>085-0005306</t>
  </si>
  <si>
    <t>МКС 
(ОНиЗ)</t>
  </si>
  <si>
    <t>УПОиУС</t>
  </si>
  <si>
    <t xml:space="preserve">Аренда отдельно стоящего здания с прилегающей территорией для размещения 9 РЭР, УКС СВО МКС - Филиала ОАО "МОЭСК" </t>
  </si>
  <si>
    <t>аренда помещений</t>
  </si>
  <si>
    <t>Обоснованный расчет начальной (плановой) стоимости закупки (Приложение №2) к приказу №1824 от 19.09.2014</t>
  </si>
  <si>
    <t>Размещение 9 РЭР УКС СВО МКС- филиала ОАО "МОЭСК"</t>
  </si>
  <si>
    <t>082-0007751</t>
  </si>
  <si>
    <t>ЮЭС/ТОиР</t>
  </si>
  <si>
    <t>Расчистка трасс ВЛ 0,4-220 кВ от ДКР с утилизацией (ЮЭС) на 3года 2015-2017</t>
  </si>
  <si>
    <t>ЮЭС
(Чистова Мария Борисовна)</t>
  </si>
  <si>
    <t>082-0008183</t>
  </si>
  <si>
    <t>40.10.10</t>
  </si>
  <si>
    <t xml:space="preserve"> Выполнение плановых  работ по ремонту трансформаторов  6-10; 110 кВ в 2015-2017 гг.</t>
  </si>
  <si>
    <t>082-0008184</t>
  </si>
  <si>
    <t>Выполнение плановых работ по ремонту трансформаторов  35 кВ и 220 кВ в 2015-2017 гг.</t>
  </si>
  <si>
    <t>082-0008185</t>
  </si>
  <si>
    <t xml:space="preserve"> Выполнение плановых работ по ремонту коммутационных аппаратов: масляных, воздушных и элегазовых выключателей в 2015-2017 гг.</t>
  </si>
  <si>
    <t>Ремонт выключателей (масл.,элегаз.,вакуумн.,возд.)</t>
  </si>
  <si>
    <t xml:space="preserve"> Выполнение плановых работ по ремонту коммутационных аппаратов: масляных, воздушных и элегазовых выключателей.</t>
  </si>
  <si>
    <t>082-0008186</t>
  </si>
  <si>
    <t xml:space="preserve">  Выполнение плановых работ по ремонту электротехнического оборудования подстанций: разъединителей, автоматического пожаротушения силовых трансформаторов, ремонт системы компенсации емкостных токов 6-35 кВ (ДГР), ТТ и ТН в 2015-2017 гг.</t>
  </si>
  <si>
    <t>082-0008187</t>
  </si>
  <si>
    <t>Неотложно- восстановительные  работы  по ремонту электротехнического оборудования подстанций и РЗиА  в 2015-2017 гг. (рамочный договор)</t>
  </si>
  <si>
    <t>Ремон РЗА</t>
  </si>
  <si>
    <t>082-0007827</t>
  </si>
  <si>
    <t>Ремонт оборудования ОРУ 35-220 кВ: электромагнитная блокировка (ЮЭС), освещение ПС, система вентиляции ПС.Ремонт аккумуляторных батарей, ремонт систем переменного тока (ЮЭС)</t>
  </si>
  <si>
    <t>082-0007624</t>
  </si>
  <si>
    <t>Ремонт высокочастотного оборудования телемеханики и связи: ВЧ посты (ЮЭС)</t>
  </si>
  <si>
    <t>Ремонт высокочаст. обор-я телемеханики и связи</t>
  </si>
  <si>
    <t>082-0007908</t>
  </si>
  <si>
    <t>Выполнение непредвиденных ремонтно-восстановительных работ (НРВР) на волоконно-оптических кабелях (ВОК) связи ОАО «Московская объединенная электросетевая компания» (для заключения рамочного договора)</t>
  </si>
  <si>
    <t>Аварийно-восст.работы на вол.-оптич. кабелях связи</t>
  </si>
  <si>
    <t>082-0008053</t>
  </si>
  <si>
    <t>Ремонт грузоподъемных машин и механизмов (ЮЭС)</t>
  </si>
  <si>
    <t>082-0007560</t>
  </si>
  <si>
    <t xml:space="preserve">Ремонт легкого и грузового автотранспорта </t>
  </si>
  <si>
    <t>082-0007616</t>
  </si>
  <si>
    <t>Ремонт снегоходов</t>
  </si>
  <si>
    <t>082-0008179</t>
  </si>
  <si>
    <t xml:space="preserve">Ремонт БКМ ЮЭС </t>
  </si>
  <si>
    <t>082-0007683</t>
  </si>
  <si>
    <t xml:space="preserve">Ремонт сооружений: Ремонт асфальтобетонного покрытия территорий                                                                                                       Ремонт строительной части ОРУ: маслоприемников; порталов; фундаментов оборудования, кабельных каналов, окраска металлоконструкций                                                                                                                       Ремонт помещений; Внутренний ремонт помещений ,зданий ПС, ЗТП,РП,БКТП.                                                                         Неотложные ремонтные работы по зданиям и сооружениям (ЮЭС)                           </t>
  </si>
  <si>
    <t>082-0007565</t>
  </si>
  <si>
    <t>827565</t>
  </si>
  <si>
    <t>Сервисное обслуживание элегазового оборудования (ЮЭС)</t>
  </si>
  <si>
    <t>ТО</t>
  </si>
  <si>
    <t>082-0007684</t>
  </si>
  <si>
    <t>827684</t>
  </si>
  <si>
    <t>Техническое обслуживание приводов переключающих устройств РПН (ЮЭС)</t>
  </si>
  <si>
    <t>Техническое обслуживание оборудования</t>
  </si>
  <si>
    <t>082-0007829</t>
  </si>
  <si>
    <t>827829</t>
  </si>
  <si>
    <t>Обработка кабелей огнезащитным составом.(ЮЭС)</t>
  </si>
  <si>
    <t>082-0007846</t>
  </si>
  <si>
    <t xml:space="preserve">Техническое освидетельствование:   ВЛ 0,4-220 кВ , ПС 35-220 кВ, оборудования СДТУ и телемеханики. </t>
  </si>
  <si>
    <t>Техническое освидетельствование ВЛ-35-220 кВ</t>
  </si>
  <si>
    <t xml:space="preserve">Техническое освидетельствование:   ВЛ 0,4-220 кВ , ПС 35-220 кВ, оборудования СДТУ и телемеханики. Замер: удельного сопротивления грунта, сопротивления заземления опор, наведенного напряжения на ВЛ 35-220 кВ . </t>
  </si>
  <si>
    <t>082-0008182</t>
  </si>
  <si>
    <t xml:space="preserve">Замер: удельного сопротивления грунта, сопротивления заземления опор, наведенного напряжения на ВЛ 35-220 кВ . </t>
  </si>
  <si>
    <t>082-0007621</t>
  </si>
  <si>
    <t>Техническое освидетельствование силовых трансформаторов</t>
  </si>
  <si>
    <t>Техническое освидет. силовых тр-ров 35-220 кВ</t>
  </si>
  <si>
    <t>082-0007551</t>
  </si>
  <si>
    <t>Хроматографический анализ газов, раствореных в трансформаторном масле электрооборудования.</t>
  </si>
  <si>
    <t>Хроматогр. анализ газов, раств-х в трансфор. масле</t>
  </si>
  <si>
    <t>082-0007634</t>
  </si>
  <si>
    <t>Определение технического состояния строительных конструкций зданий и сооружений; разработка технической документации: паспортизация зданий и сооружений (ЮЭС)</t>
  </si>
  <si>
    <t>Опред-е техн.сост-я строит.констр-ий зд-й и соор.</t>
  </si>
  <si>
    <t>082-0008086</t>
  </si>
  <si>
    <t>Эксплуатационные проверки устройств РЗА: в/в сети, распределительные сети (ЮЭС)</t>
  </si>
  <si>
    <t>082-0008092</t>
  </si>
  <si>
    <t>Техническое обслуживание пожарной сигнализации (ЮЭС)</t>
  </si>
  <si>
    <t>082-0007622</t>
  </si>
  <si>
    <t xml:space="preserve">Техническое обслуживание легковых автомобилей, грузовых автомашин  (ЮЭС) </t>
  </si>
  <si>
    <t>082-0007561</t>
  </si>
  <si>
    <t>ТО тракторной техники 2015г.(ЮЭС)</t>
  </si>
  <si>
    <t>ТО тракторной техники 2015г.</t>
  </si>
  <si>
    <t>082-0008180</t>
  </si>
  <si>
    <t xml:space="preserve">ТО_Техническое обслуживание ДГУ ЮЭС </t>
  </si>
  <si>
    <t xml:space="preserve">Техническое обслуживание ДГУ ЮЭС </t>
  </si>
  <si>
    <t>083-0006773</t>
  </si>
  <si>
    <t>ЗЭС/Служба планирования и подготовки ТО и Р</t>
  </si>
  <si>
    <t>Ремонт строительной части зданий и сооружений ПС № 836 "Слобода ЗЭС</t>
  </si>
  <si>
    <t>00133. Ремонт зданий и сооружений.</t>
  </si>
  <si>
    <t xml:space="preserve">Ремонт  </t>
  </si>
  <si>
    <t>в соответствии с ТЗ</t>
  </si>
  <si>
    <t xml:space="preserve">Районы Московской области </t>
  </si>
  <si>
    <t>ЗЭС
(Аносов Николай Алексеевич
Сизов Алексей Владимирович)</t>
  </si>
  <si>
    <t>083-0006775</t>
  </si>
  <si>
    <t>Ремонт санитарно-бытовых помещений Западных ЭС</t>
  </si>
  <si>
    <t>083-0006449</t>
  </si>
  <si>
    <t>Капитальный ремонт полукомплектов ДП ТМ и системы отображения на ПС ЗЭС</t>
  </si>
  <si>
    <t>00125. Ремонт СДТУ</t>
  </si>
  <si>
    <t>083-0006298</t>
  </si>
  <si>
    <t>Капитальный ремонт ВЧ обработки на каналах ДФЗ, связи и ТМ</t>
  </si>
  <si>
    <t>083-0006630</t>
  </si>
  <si>
    <t>Ремонт подъемных сооружений для нужд ЗЭС</t>
  </si>
  <si>
    <t>00132. Ремонт грузоподъемных машин и механизмов.</t>
  </si>
  <si>
    <t>Расчет стоимости н/часа и нормы трудоемкости</t>
  </si>
  <si>
    <t>083-0006780</t>
  </si>
  <si>
    <t>Выполнение плановых работ по ремонту трансформаторов  6-10 кВ и 110 кВ в 2015-2017 гг.</t>
  </si>
  <si>
    <t>00110. Ремонт силовых трансформаторов 35-220кВ и 6-20кВ</t>
  </si>
  <si>
    <t>083-0006836</t>
  </si>
  <si>
    <t>083-0006837</t>
  </si>
  <si>
    <t>083-0006396</t>
  </si>
  <si>
    <t>Ремонт оборудования ОРУ 35-110 кВ на ПС ЗЭС</t>
  </si>
  <si>
    <t>00116. Ремонт РУ 35-220кВ с заменой элементов.</t>
  </si>
  <si>
    <t>083-0006785</t>
  </si>
  <si>
    <t>Ремонт ОРУ-110кВ ПС № 117 "Голицыно"</t>
  </si>
  <si>
    <t>00170. Ремонт ОРУ 35-220 кВ.</t>
  </si>
  <si>
    <t>083-0006787</t>
  </si>
  <si>
    <t xml:space="preserve">Капитальный ремонт ВЛ 35-110кВ </t>
  </si>
  <si>
    <t>00104. Ремонт ВЛ-35кВ</t>
  </si>
  <si>
    <t>083-0006226</t>
  </si>
  <si>
    <t>Выполнение работ по расчистке просек от ДКР и уборке угрожающих деревьев на ВЛ 0,4–220 кВ для филиала ОАО «МОЭСК» Западные электрические сети в 2015-2017г</t>
  </si>
  <si>
    <t>00105. Расчистка трасс ВЛ 35-220 кВ</t>
  </si>
  <si>
    <t>083-0006589</t>
  </si>
  <si>
    <t>Обследование ВЛ с применением воздушного лазерного сканирования</t>
  </si>
  <si>
    <t>00002. Услуги</t>
  </si>
  <si>
    <t>083-0006804</t>
  </si>
  <si>
    <t>Изготовление табличек с диспетчерскими наименованиями в ОРУ ПС 35-220 кВ и знаков нумерации, фазировки устанавливаемые на ВЛ 35-220 кВ</t>
  </si>
  <si>
    <t>00343. Техническое обслуживание оборудования</t>
  </si>
  <si>
    <t>083-0006588</t>
  </si>
  <si>
    <t>Техническое обслуживание парка аккумуляторных батарей, зарядных устройств аккумуляторных батарей в 2015-2017г.</t>
  </si>
  <si>
    <t>00203. ТО аккумуляторных батарей и зарядных устр-в к ним</t>
  </si>
  <si>
    <t>083-0006631</t>
  </si>
  <si>
    <t>Сервисное обслуживание элегазовых аппаратов</t>
  </si>
  <si>
    <t>00206. Сервисное обслуживание элегазового оборудования</t>
  </si>
  <si>
    <t>083-0006708</t>
  </si>
  <si>
    <t>Техническое освидетельствование оборудования подстанций в 2015, 2016г.</t>
  </si>
  <si>
    <t>00230. Техническое освидетельствование ПС 35-220 кВ</t>
  </si>
  <si>
    <t>083-0006608</t>
  </si>
  <si>
    <t>Обследование щитов постояного тока и собственых нужд с прогрузкой автоматов ПТ и СН на подстанциях</t>
  </si>
  <si>
    <t>00204. ТО оборудования системы оперативного пост.тока</t>
  </si>
  <si>
    <t>083-0006783</t>
  </si>
  <si>
    <t>Поверка измерительных ТТ и ТН, эталонных и переносных средств измерений (СМ)</t>
  </si>
  <si>
    <t>00057. Поверка средств измерений</t>
  </si>
  <si>
    <t>083-0006784</t>
  </si>
  <si>
    <t>Замена щитовых приборов (СМ)</t>
  </si>
  <si>
    <t>00055. Замена щитовых приборов</t>
  </si>
  <si>
    <t>083-0006789</t>
  </si>
  <si>
    <t>Проведение хромотографический анализов газов растворенных в трансформаторном масле, физико-химического анализа трансформаторного масла, определение фурановых производных в трансформаторном масле в 2015-2017г.</t>
  </si>
  <si>
    <t>00332. Хроматогр. анализ газов, раств-х в трансфор. Масле</t>
  </si>
  <si>
    <t>083-0006646</t>
  </si>
  <si>
    <t>Техническое освидетельствование силовых трансформаторов в 2015г</t>
  </si>
  <si>
    <t>00231. Техническое освидет. силовых тр-ров 35-220 кВ</t>
  </si>
  <si>
    <t>083-0006791</t>
  </si>
  <si>
    <t>Техническое обслуживание оборудования УКВ диспетчерской радиосвязи</t>
  </si>
  <si>
    <t>00098. ТО СДТУ</t>
  </si>
  <si>
    <t>083-0006805</t>
  </si>
  <si>
    <t>Техническое обслуживание РП и реклоузеров</t>
  </si>
  <si>
    <t>00200. Техническое обслуживание комплексов телемеханики</t>
  </si>
  <si>
    <t>083-0006794</t>
  </si>
  <si>
    <t>Техническое освидетельствование ВЛ 6-10 кВ и ТП на 2015-2017г</t>
  </si>
  <si>
    <t>00229. Техническое освидетельствование ВЛ 0,4-20 кВ</t>
  </si>
  <si>
    <t>083-0006796</t>
  </si>
  <si>
    <t>Сервисное обслуживание кондиционеров и вентиляционных систем в 2015-2017г.</t>
  </si>
  <si>
    <t>00215. Техническое обслуживание  кондиционеров</t>
  </si>
  <si>
    <t>083-0006800</t>
  </si>
  <si>
    <t>Работы по регламентному содержанию территорий ПС и участков в 2015-2017г.</t>
  </si>
  <si>
    <t>00205. Обслуживание территории подстанций</t>
  </si>
  <si>
    <t>083-0006801</t>
  </si>
  <si>
    <t>Содержание и уборка помещений в 2015-2017г.</t>
  </si>
  <si>
    <t>00248. Уборка помещений</t>
  </si>
  <si>
    <t>083-0006660</t>
  </si>
  <si>
    <t>Определение технического состояния строительных конструкций зданий и сооружений и паспортизация зданий и сооружений Западных электрических сетей - филиала ОАО "МОЭСК" в 2015г.</t>
  </si>
  <si>
    <t>00264. Опред-е техн.сост-я строит.констр-ий зд-й и соор.</t>
  </si>
  <si>
    <t>083-0006802</t>
  </si>
  <si>
    <t>Техническое обслуживание тепловых пунктов электрокотельных. Подготовка к ОЗП инженерных трасс (отопление)</t>
  </si>
  <si>
    <t>083-0006799</t>
  </si>
  <si>
    <t>Сервисное обслуживание промышленных кондиционеров</t>
  </si>
  <si>
    <t>083-0006798</t>
  </si>
  <si>
    <t>Техническое обслуживание системы охранной сигнализации по периметру территорий объектов и во внутренних помещениях объектов.
Техническое обслуживание системы охранной телевизионной объектов и домофонов.
Техническое обслуживание системы контроля и управлением доступом объектов с использованием турникетов, дверей и шлюзовых кабин. на 2015-2017гг</t>
  </si>
  <si>
    <t>00196. Техническое обслуживание охранной сигнализации</t>
  </si>
  <si>
    <t>083-0006710</t>
  </si>
  <si>
    <t>Техническое обслуживание тревожной сигнализации объектов: стационарной кнопки для подачи извещения о тревоге с выводом на пульт дежурного органов внутренних дел.</t>
  </si>
  <si>
    <t>00238. Услуги охраны</t>
  </si>
  <si>
    <t>083-0006792</t>
  </si>
  <si>
    <t>Установка тахографов</t>
  </si>
  <si>
    <t>00190. Техническое обслуживание легковых автомобилей</t>
  </si>
  <si>
    <t>083-0006786</t>
  </si>
  <si>
    <t>Техническое обслуживание устройств РЗА на подстанциях ЗЭС в 2015-2017г.</t>
  </si>
  <si>
    <t>00217. Техническое обслуживание РЗА</t>
  </si>
  <si>
    <t>083-0006825</t>
  </si>
  <si>
    <t xml:space="preserve">Проведение ТО и ТР отечественного автотранспорта </t>
  </si>
  <si>
    <t>083-0006826</t>
  </si>
  <si>
    <t xml:space="preserve">Проведение ТО и ТР импортного автотранспорта </t>
  </si>
  <si>
    <t>083-0006827</t>
  </si>
  <si>
    <t>Проведение ТО и ТР механизмов и тракторов JCB</t>
  </si>
  <si>
    <t>00191. ТО грузовых а/м  (гарант., послегарант. ремонт)</t>
  </si>
  <si>
    <t>083-0006828</t>
  </si>
  <si>
    <t>Проведение ТО и ТР передвижных электростанций (ДГУ)</t>
  </si>
  <si>
    <t>062-0007427</t>
  </si>
  <si>
    <t>ИА/ДАХД</t>
  </si>
  <si>
    <t>Услуги по обслуживанию зданий помещений,  инженерных систем и прилегающих территорий</t>
  </si>
  <si>
    <t xml:space="preserve">Стоимость определена на основании цен прошлого года на аналогичные услуги </t>
  </si>
  <si>
    <t>Департамент АХД
(Чепрагин Александр Сергеевич)</t>
  </si>
  <si>
    <t>062-0007429</t>
  </si>
  <si>
    <t>01,41</t>
  </si>
  <si>
    <t>Услуги по озеленению, уходу за  растениями, изготовление цветочной продукциидля нужд ИА</t>
  </si>
  <si>
    <t>Прочие расходы из прибыли</t>
  </si>
  <si>
    <t>062-0007432</t>
  </si>
  <si>
    <t>Подготовка и проведение дня энергетика, аренда помещения, концертного зала для работников ОАО "МОЭСК".</t>
  </si>
  <si>
    <t>Корпоративные мероприятия</t>
  </si>
  <si>
    <t>062-0007431</t>
  </si>
  <si>
    <t>Поставка питьевой воды для нужд ИА</t>
  </si>
  <si>
    <t>Расходы на питьевую воду</t>
  </si>
  <si>
    <t>062-0007434</t>
  </si>
  <si>
    <t>Организация отправлений почтовой корреспонденции, оказание курьерских услуг</t>
  </si>
  <si>
    <t>Почтово-телеграфные расходы</t>
  </si>
  <si>
    <t>062-0007430</t>
  </si>
  <si>
    <t>Подписка на газеты и журналы для нужд ИА</t>
  </si>
  <si>
    <t>062-0007602</t>
  </si>
  <si>
    <t>Выполнение неотложных работ по ремонту административных зданий   помещений для нужд ИА</t>
  </si>
  <si>
    <t>Выполнение неотложных работ по ремонту административных зданий</t>
  </si>
  <si>
    <t>062-0007608</t>
  </si>
  <si>
    <t>Проведение ремонтных работ помещений после расторжения договоров аренды по адресу: Дербеневская наб. д.7 стр.14,22, 1-й Дербеневский пер.д.5 офис 204,208</t>
  </si>
  <si>
    <t>Проведение ремонтных работ помещений</t>
  </si>
  <si>
    <t>062-0007617</t>
  </si>
  <si>
    <t>Текущий ремонт  газового пожаротушения в здании по адресу: Москва, 2-й Павелецкий пр., д.3, стр.5</t>
  </si>
  <si>
    <t>Ремонт  газового пожаротушения в здании</t>
  </si>
  <si>
    <t>062-0007620</t>
  </si>
  <si>
    <t>Выполнение работ по ремонту помещений Учебного центра  ОАО "МОЭСК" по адресу: 2-ой Павелецкий пр.д.3</t>
  </si>
  <si>
    <t>Ремонту помещений</t>
  </si>
  <si>
    <t>062-0007642</t>
  </si>
  <si>
    <t>70.31.2, 74.84</t>
  </si>
  <si>
    <t>Оценка объектов электросетевого хозяйства (ЗЗЦ по ОКП, среди рамочников, выбранных ранее)</t>
  </si>
  <si>
    <t>Оценка объектов электросетевого хозяйства</t>
  </si>
  <si>
    <t>Бизнес-план на 2015 год</t>
  </si>
  <si>
    <t>Отчет об оценке в соответствии с требованиями Федеральных стандартов</t>
  </si>
  <si>
    <t>Департамент консолидации и компенсации потерь активов
(Клягин Михаил Владимирович)</t>
  </si>
  <si>
    <t>062-0007649</t>
  </si>
  <si>
    <t>062-1117650</t>
  </si>
  <si>
    <t>062-0007651</t>
  </si>
  <si>
    <t>062-0007652</t>
  </si>
  <si>
    <t>062-0007653</t>
  </si>
  <si>
    <t>062-0007654</t>
  </si>
  <si>
    <t>062-0007655</t>
  </si>
  <si>
    <t>062-0007656</t>
  </si>
  <si>
    <t>062-0007657</t>
  </si>
  <si>
    <t>062-0007658</t>
  </si>
  <si>
    <t>062-0007659</t>
  </si>
  <si>
    <t>062-0007660</t>
  </si>
  <si>
    <t>062-0007661</t>
  </si>
  <si>
    <t>062-0007662</t>
  </si>
  <si>
    <t>062-0007663</t>
  </si>
  <si>
    <t>062-0007664</t>
  </si>
  <si>
    <t>062-0007665</t>
  </si>
  <si>
    <t>062-0007666</t>
  </si>
  <si>
    <t>062-0007667</t>
  </si>
  <si>
    <t>062-0007668</t>
  </si>
  <si>
    <t>062-0007669</t>
  </si>
  <si>
    <t>062-0007670</t>
  </si>
  <si>
    <t>062-0007671</t>
  </si>
  <si>
    <t>062-0007672</t>
  </si>
  <si>
    <t>062-0007673</t>
  </si>
  <si>
    <t>062-0007674</t>
  </si>
  <si>
    <t>062-0007686</t>
  </si>
  <si>
    <t>062-0007676</t>
  </si>
  <si>
    <t>Заключение рамочных соглашений об оказании услуг по оценке</t>
  </si>
  <si>
    <t>Отчеты об оценке в соответствии с требованиями Федеральных стандартов</t>
  </si>
  <si>
    <t>062-0007517</t>
  </si>
  <si>
    <t>ИА/УИБиСП</t>
  </si>
  <si>
    <t>Блок безопасности</t>
  </si>
  <si>
    <t>72.40</t>
  </si>
  <si>
    <t>Услуги по предоставлению доступа к информационному ресурсу , содержащему информацию о зарегистрированных юридических лицах и индивидуальных предпринимателях  с возможностью анализа торговых процедур, стоимости товаров, работ, услуг в сфере закупок.</t>
  </si>
  <si>
    <t>Прочие услуги (00341)</t>
  </si>
  <si>
    <t xml:space="preserve">Технико-коммерческое предложение; </t>
  </si>
  <si>
    <t xml:space="preserve"> Информационные услуги</t>
  </si>
  <si>
    <t>москва</t>
  </si>
  <si>
    <t>Управления информационной безопасности 
и специальных проектов
(Мыскин Сергей Иванович)</t>
  </si>
  <si>
    <t>088-0000395</t>
  </si>
  <si>
    <t>НМ</t>
  </si>
  <si>
    <t>СПиП ТОиР</t>
  </si>
  <si>
    <t>1Е402</t>
  </si>
  <si>
    <t>Ремонт строительной части зданй: база АВС г. Москва (пос. Красная Пахра)</t>
  </si>
  <si>
    <t>в соответствие с ТЗ</t>
  </si>
  <si>
    <t>городской округ Троицк</t>
  </si>
  <si>
    <t>Новая Москва
(Высоцкий Александр Валерьевич)</t>
  </si>
  <si>
    <t>088-0000397</t>
  </si>
  <si>
    <t xml:space="preserve">Ремонт санитарно-бытовых помещений </t>
  </si>
  <si>
    <t>088-0000398</t>
  </si>
  <si>
    <t>Оформление фасадов зданий в соответствие с фирменным стилем КОМПАНИИ</t>
  </si>
  <si>
    <t>083-0006820</t>
  </si>
  <si>
    <t>1I6323</t>
  </si>
  <si>
    <t>Химводообработка грузового и легкового автотранспорта</t>
  </si>
  <si>
    <t>Химводообработка грузового и легкового автотр-та</t>
  </si>
  <si>
    <t>083-0006822</t>
  </si>
  <si>
    <t>1I6022</t>
  </si>
  <si>
    <t>Аренда транспортных средств: Кустореза-измельчителя (в количестве 7 единиц)</t>
  </si>
  <si>
    <t>062-0007713</t>
  </si>
  <si>
    <t>ИА/Управление имущественых отношений</t>
  </si>
  <si>
    <t>Управление имущественых отношений</t>
  </si>
  <si>
    <t>70.31</t>
  </si>
  <si>
    <t>Заключение рамочных соглашений об оказании услуг по оценке рыночной стоимости имущества</t>
  </si>
  <si>
    <t>Протокол № М/1352.  Итоги торгов в 2014 году</t>
  </si>
  <si>
    <t>услуги оценщиков</t>
  </si>
  <si>
    <t xml:space="preserve"> в соответствии с ТЗ</t>
  </si>
  <si>
    <t>Управление имущественных отношений
(Шестакова Екатерина Сергеевна)</t>
  </si>
  <si>
    <t>ИА / УФЗ</t>
  </si>
  <si>
    <t>Разработка и внедрение ПО</t>
  </si>
  <si>
    <t>Программное обеспечение УФЗ</t>
  </si>
  <si>
    <t>Даниловский</t>
  </si>
  <si>
    <t>Блок ИТ и телекоммуникаций</t>
  </si>
  <si>
    <t>УФЗ
(Филиповская Светлана Вячеславовна)</t>
  </si>
  <si>
    <t>062-0007781</t>
  </si>
  <si>
    <t>Создание автоматизированной системы визуальной управленческой отчётности для производственного блока ОАО "МОЭСК"</t>
  </si>
  <si>
    <t>062-0007782</t>
  </si>
  <si>
    <t>Создание автоматизированной системы управления закупочной деятельностью ОАО "МОЭСК"</t>
  </si>
  <si>
    <t>062-0007783</t>
  </si>
  <si>
    <t>Расширение функциональных возможностей автоматизированной системы управления нормативно-справочной информацией ОАО "МОЭСК"</t>
  </si>
  <si>
    <t>Разработка и внедрение систем/подсистем информации</t>
  </si>
  <si>
    <t>062-0007785</t>
  </si>
  <si>
    <t>Расширение функциональных возможностей автоматизированной системы учёта и отчётности для целей бухгалтерского, налогового учёта, МСФО и тарифного регулирования ОАО "МОЭСК"</t>
  </si>
  <si>
    <t>062-0007786</t>
  </si>
  <si>
    <t>Расширение функциональных возможностей автоматизированной системы визуальной управленческой отчётности для финансово-экономического блока ОАО "МОЭСК"</t>
  </si>
  <si>
    <t>062-0007787</t>
  </si>
  <si>
    <t>Комплексное сопровождение автоматизированной системы управления финансово-хозяйственной деятельности (АСУ ФХД) ОАО "МОЭСК"</t>
  </si>
  <si>
    <t>КУ по управлению УФЗ (управление функционального заказчика)</t>
  </si>
  <si>
    <t>062-0007789</t>
  </si>
  <si>
    <t>Техническая поддержка лицензий SAP ОАО "МОЭСК"</t>
  </si>
  <si>
    <t>062-0007788</t>
  </si>
  <si>
    <t>Приобретение лицензий SAP для 4-й очереди автоматизации финансово-хозяйственной деятельности ОАО "МОЭСК"</t>
  </si>
  <si>
    <t>062-0007759</t>
  </si>
  <si>
    <t>ИА/ДКФ</t>
  </si>
  <si>
    <t>Блок первого заместителя генерального директора по финансово – экономической деятельности и корпоративному управлению</t>
  </si>
  <si>
    <t>Страхование, кроме страхования жизни</t>
  </si>
  <si>
    <t>Услуги страхования (ОСАГО)</t>
  </si>
  <si>
    <t xml:space="preserve">Страхование </t>
  </si>
  <si>
    <t xml:space="preserve">Себестоимость </t>
  </si>
  <si>
    <t>179802010519</t>
  </si>
  <si>
    <t>Обязательные страховые платежи</t>
  </si>
  <si>
    <t>Программа страховой защиты на 2013-2015гг</t>
  </si>
  <si>
    <t xml:space="preserve">ОАО "МОЭСК" </t>
  </si>
  <si>
    <t xml:space="preserve">электронная </t>
  </si>
  <si>
    <t>Страхование (ОСАГО)</t>
  </si>
  <si>
    <t>66/46</t>
  </si>
  <si>
    <t>М/М.О.</t>
  </si>
  <si>
    <t>Управление страхования
(Дементьева Елизавета Викторовна)</t>
  </si>
  <si>
    <t>062-0007760</t>
  </si>
  <si>
    <t xml:space="preserve">Страхование имущества </t>
  </si>
  <si>
    <t>Страхование имущества</t>
  </si>
  <si>
    <t>062-0007761</t>
  </si>
  <si>
    <t>Услуги страхования (КАСКО)</t>
  </si>
  <si>
    <t>Прочее добровольное страхование</t>
  </si>
  <si>
    <t>062-0007764</t>
  </si>
  <si>
    <t xml:space="preserve">Страхование ДМС </t>
  </si>
  <si>
    <t>Добровольное медицинское страхование</t>
  </si>
  <si>
    <t>062-0007762</t>
  </si>
  <si>
    <t>Страхование НС</t>
  </si>
  <si>
    <t>062-0007765</t>
  </si>
  <si>
    <t xml:space="preserve">Страхование D&amp;O </t>
  </si>
  <si>
    <t>062-0007763</t>
  </si>
  <si>
    <t xml:space="preserve">Страхование ОПО. </t>
  </si>
  <si>
    <t>062-0007766</t>
  </si>
  <si>
    <t>Консультационные услуги (Оценка имущества ОАО "МОЭСК" для целей страхования)</t>
  </si>
  <si>
    <t>Прочие консультационные услуги</t>
  </si>
  <si>
    <t>1799020107071000</t>
  </si>
  <si>
    <t>Услуги по оценке имущества</t>
  </si>
  <si>
    <t>062-0007767</t>
  </si>
  <si>
    <t>Консультационные услуги (Услуги аварийного комиссара)</t>
  </si>
  <si>
    <t>179920107071005</t>
  </si>
  <si>
    <t>062-0007739</t>
  </si>
  <si>
    <t>Ремонт ВЛ 0,4-10кВ в 2015-2017</t>
  </si>
  <si>
    <t>Ремонт 2015</t>
  </si>
  <si>
    <t>084-0003601    082-0007961    081-0005353   083-0006587   088-0000156</t>
  </si>
  <si>
    <t>Управление организации технического обслуживания и ремонтов
(Елисеева Кира Александровна)</t>
  </si>
  <si>
    <t>084-0003601</t>
  </si>
  <si>
    <t>Справочно к лоту 627739</t>
  </si>
  <si>
    <t xml:space="preserve">Ремонт ВЛ 0,4-10 кВ </t>
  </si>
  <si>
    <t>Ремонт ВЛ</t>
  </si>
  <si>
    <t xml:space="preserve">Ремонт ВЛ 6 – 10 кВ </t>
  </si>
  <si>
    <t>082-0007961</t>
  </si>
  <si>
    <t>40.10.20</t>
  </si>
  <si>
    <t>Ремонт ВЛ 0,4-10 кВ (ЮЭС) на 3 года 2015-2017</t>
  </si>
  <si>
    <t>081-0005353</t>
  </si>
  <si>
    <t>Ремонт  ВЛ-0,4-6-10кВ    для Северных электрических сетей</t>
  </si>
  <si>
    <t>Ремонт ВЛ 6-20 кВ</t>
  </si>
  <si>
    <t>083-0006587</t>
  </si>
  <si>
    <t>Выполнение работ по ремонту ВЛ 0,4-10кВ в 2015-2017гг. для нужд Западных электрических сетей филиала ОАО «МОЭСК»</t>
  </si>
  <si>
    <t>00107. Ремонт ВЛ 6-20кВ</t>
  </si>
  <si>
    <t>088-0000156</t>
  </si>
  <si>
    <t>НМ/ТОиР</t>
  </si>
  <si>
    <t>40.10</t>
  </si>
  <si>
    <t>Неотложные и аварийно-восстановительные  работы  на ВЛ: (ВЛ 0,4- 10кВ в 2015-2017гг)</t>
  </si>
  <si>
    <r>
      <rPr>
        <strike/>
        <sz val="8"/>
        <rFont val="Times New Roman"/>
        <family val="1"/>
        <charset val="204"/>
      </rPr>
      <t>Документ по условно-постоянной закупке</t>
    </r>
    <r>
      <rPr>
        <sz val="8"/>
        <rFont val="Times New Roman"/>
        <family val="1"/>
        <charset val="204"/>
      </rPr>
      <t xml:space="preserve">
Стоимость ранее заключенных контрактов, т.р. с НДС</t>
    </r>
  </si>
  <si>
    <r>
      <t xml:space="preserve">МВт
</t>
    </r>
    <r>
      <rPr>
        <sz val="8"/>
        <rFont val="Times New Roman"/>
        <family val="1"/>
        <charset val="204"/>
      </rPr>
      <t>Сметная стоимость объекта с учётом методики 30 %, т.р. с НДС</t>
    </r>
  </si>
  <si>
    <r>
      <t>ТО передвижных электростанций</t>
    </r>
    <r>
      <rPr>
        <b/>
        <sz val="11"/>
        <rFont val="Times New Roman"/>
        <family val="1"/>
        <charset val="204"/>
      </rPr>
      <t xml:space="preserve"> </t>
    </r>
  </si>
  <si>
    <r>
      <t xml:space="preserve">  Выполнение плановых работ по ремонту электротехнического оборудования подстанций: разъединителей, автоматического пожаротушения силовых трансформаторов, ремонт системы компенсации емкостных токов 6-35 кВ (ДГР), </t>
    </r>
    <r>
      <rPr>
        <sz val="10"/>
        <rFont val="Times New Roman"/>
        <family val="1"/>
        <charset val="204"/>
      </rPr>
      <t>ТТ и ТН в 2015-2017 гг.</t>
    </r>
  </si>
  <si>
    <t>Планируемая сумма затрат на 2015 год, , тыс. руб.</t>
  </si>
  <si>
    <t>№ п/п</t>
  </si>
  <si>
    <t>Способ закупки</t>
  </si>
  <si>
    <t>% от суммы</t>
  </si>
  <si>
    <t>Количество закупок</t>
  </si>
  <si>
    <t>% от количества</t>
  </si>
  <si>
    <r>
      <t xml:space="preserve">Всего (объем закупок)
</t>
    </r>
    <r>
      <rPr>
        <sz val="10"/>
        <rFont val="Times New Roman"/>
        <family val="1"/>
        <charset val="204"/>
      </rPr>
      <t>в том числе:</t>
    </r>
  </si>
  <si>
    <t>ОК</t>
  </si>
  <si>
    <t>ОА</t>
  </si>
  <si>
    <t>ОЗП</t>
  </si>
  <si>
    <t>ЗК</t>
  </si>
  <si>
    <t>ЗЗП</t>
  </si>
  <si>
    <t>ОЗЦ</t>
  </si>
  <si>
    <t>ЗЗЦ</t>
  </si>
  <si>
    <t>ЗЗЦ по ОКП</t>
  </si>
  <si>
    <t>ЕИ</t>
  </si>
  <si>
    <t>ОКП</t>
  </si>
  <si>
    <t>ЗКП</t>
  </si>
  <si>
    <t>С использованием ЭТП</t>
  </si>
  <si>
    <t>Открытых процедур</t>
  </si>
  <si>
    <t>Код ВД</t>
  </si>
  <si>
    <t>Вид деятельности</t>
  </si>
  <si>
    <t>Новое строительство и расширение электросетевых объектов</t>
  </si>
  <si>
    <t>Реконструкция и техническое перевооружение  электросетевых объектов</t>
  </si>
  <si>
    <t>Энергоремонтное (ремонтное) производство,  техническое обслуживание</t>
  </si>
  <si>
    <t>Услуги оценщиков</t>
  </si>
  <si>
    <t>Кроме того</t>
  </si>
  <si>
    <t>Условно-постоянные закупки</t>
  </si>
  <si>
    <t>План закупки ОАО "МОЭСК" на 2015 год по операционной деятельности</t>
  </si>
  <si>
    <t xml:space="preserve">Приобретение объектов электросетевого хозяйства в счет погашения задолженности собственника по договору уступки права (требования) </t>
  </si>
  <si>
    <t xml:space="preserve">Положение от 02.09.2013, п.5.11.4.3 </t>
  </si>
  <si>
    <t>План закупки ОАО "МОЭСК" 2015 года по способам закупок и видам деятельности</t>
  </si>
  <si>
    <t>План 2015 
с НДС (тыс.руб.)</t>
  </si>
  <si>
    <t>Актуализация Комплексной программы развития электрических сетей напряжением 110 (35) кВ и выше на территории г. Москвы и Московской области на период 2014 – 2019 гг. и до 2025 г.</t>
  </si>
  <si>
    <t>Закупка у единственного поставщика</t>
  </si>
  <si>
    <t>064-0001462</t>
  </si>
  <si>
    <t>СТОП ЛИСТ</t>
  </si>
  <si>
    <t xml:space="preserve">На основании законодательства РФ и действующего договора страхования </t>
  </si>
  <si>
    <t xml:space="preserve">На основании действующего договора страхования </t>
  </si>
  <si>
    <t>Программа страховой защиты 2014г.                  (на 2015г.)</t>
  </si>
  <si>
    <t>2016-2018</t>
  </si>
  <si>
    <t>Услуги по предоставлению машиномест по адресу Дербеневская наб.д7</t>
  </si>
  <si>
    <t>40.10.2
40.10.3</t>
  </si>
  <si>
    <t>ИТОГО</t>
  </si>
  <si>
    <t>страхование</t>
  </si>
  <si>
    <t xml:space="preserve">Оформление земельно-правовых отношений </t>
  </si>
  <si>
    <t>связь</t>
  </si>
  <si>
    <t>охрана</t>
  </si>
  <si>
    <t>транспортное обсл</t>
  </si>
  <si>
    <t>уборка</t>
  </si>
  <si>
    <t>Охр труда, экология</t>
  </si>
  <si>
    <t xml:space="preserve">снятие показаний приборов </t>
  </si>
  <si>
    <t>Аренда помещений</t>
  </si>
  <si>
    <t>Образ усл</t>
  </si>
  <si>
    <t>инф усл</t>
  </si>
  <si>
    <t>обсл обор</t>
  </si>
  <si>
    <t>отходы, утилиз, дератиз.</t>
  </si>
  <si>
    <t>п. 5.11.4.15 "наличие обстоятельств требующих закупки именно у единственного поставщика (исполнителя, подрядчика)"</t>
  </si>
  <si>
    <t>Выполнение СМР, оборудование, материалы по титулу: Реконструкция ВЛ 110 кВ "Очаково – Фили"</t>
  </si>
  <si>
    <t>СМР, оборудование, материалы</t>
  </si>
  <si>
    <t>Выполнение СМР, оборудование, материалы</t>
  </si>
  <si>
    <t>Приказ №908 от 14.11.2014</t>
  </si>
  <si>
    <t>Выполнение СМР, ПНР, оборудование, материалы (за исключением оборудования предоставляемого Заказчиком)  по титулу: Реконструкция КВЛ 110 кВ ТЭЦ 16-Ходынка 1,2</t>
  </si>
  <si>
    <t>СМР, ПНР, оборудование, материалы (за исключением оборудования предоставляемого Заказчиком)</t>
  </si>
  <si>
    <t>Выполнение СМР, ПНР, оборудование, материалы (за исключением оборудования предоставляемого Заказчиком)</t>
  </si>
  <si>
    <t>Приказ №419-767 от 26.09.2014</t>
  </si>
  <si>
    <t>Выполнение  СМР, ПНР, оборудование (за исключением оборудования предоставляемого Заказчиком) по титулу: Реконструкция ПС 110 кВ №414 Кудиново</t>
  </si>
  <si>
    <t>СМР, ПНР, оборудование (за исключением оборудования предоставляемого Заказчиком)</t>
  </si>
  <si>
    <t>Выполнение СМР, ПНР, оборудование (за исключением оборудования предоставляемого Заказчиком)</t>
  </si>
  <si>
    <t>Выполнение  СМР, ПНР Реконструкция ПС № 130 "Электросталь" (1 этап)</t>
  </si>
  <si>
    <t>Приказ №4095 от 18.11.2014
(1 этап)</t>
  </si>
  <si>
    <t>Выполнение СМР, ПНР, оборудование и материалы (за исключением оборудования, предоставляемого Заказчиком) по титулу:  ПС 35 кВ № 293 "Каменская"</t>
  </si>
  <si>
    <t>СМР, ПНР, оборудование и материалы (за исключением оборудования, предоставляемого Заказчиком)</t>
  </si>
  <si>
    <t xml:space="preserve">Выполнение СМР, ПНР, оборудование и материалы (за исключением оборудования, предоставляемого Заказчиком) </t>
  </si>
  <si>
    <t>062-0007901</t>
  </si>
  <si>
    <t>Предоставление каналов АИИСКУЭ, ОМП, КРАП от объектов филиала ОАО "МОЭСК" - Западные ЭС</t>
  </si>
  <si>
    <t>062-0007914</t>
  </si>
  <si>
    <t>Предоставление каналов АИИСКУЭ, ОМП, КРАП от объектов филиала ОАО "МОЭСК" - Южные ЭС</t>
  </si>
  <si>
    <t>062-0007918</t>
  </si>
  <si>
    <t>Предоставление каналов АИИСКУЭ, ОМП, КРАП от объектов филиала ОАО "МОЭСК" - Восточные ЭС</t>
  </si>
  <si>
    <t>062-0007919</t>
  </si>
  <si>
    <t>Предоставление каналов АИИСКУЭ, ОМП, КРАП от объектов филиала ОАО "МОЭСК" - Северные ЭС</t>
  </si>
  <si>
    <t>062-0007921</t>
  </si>
  <si>
    <t>Предоставление каналов АИИСКУЭ, ОМП, КРАП от объектов филиала ОАО "МОЭСК" - Центральные ЭС</t>
  </si>
  <si>
    <t>062-0007898</t>
  </si>
  <si>
    <t>Предоставление каналов диспетчерской телефонной связи и телемеханики от объектов филиала ОАО «МОЭСК» - Западные ЭС</t>
  </si>
  <si>
    <t>062-0007899</t>
  </si>
  <si>
    <t>Предоставление каналов связи Е1 от объектов филиала ОАО «МОЭСК» - Западные ЭС</t>
  </si>
  <si>
    <t>062-0007900</t>
  </si>
  <si>
    <t>Предоставление каналов корпоративной сети передачи данных филиала  ОАО «МОЭСК» - Западные ЭС</t>
  </si>
  <si>
    <t>062-0007981</t>
  </si>
  <si>
    <t>Предоставление каналов диспетчерской телефонной связи и телемеханики от объектов филиала ОАО «МОЭСК» - Северные ЭС</t>
  </si>
  <si>
    <t>062-0007983</t>
  </si>
  <si>
    <t>Предоставление каналов связи Е1 от объектов филиала ОАО «МОЭСК» - Северные ЭС</t>
  </si>
  <si>
    <t>062-0007984</t>
  </si>
  <si>
    <t>Предоставление каналов корпоративной сети передачи данных филиала  ОАО «МОЭСК» - Северные ЭС</t>
  </si>
  <si>
    <t>062-0007985</t>
  </si>
  <si>
    <t>Предоставление каналов диспетчерской телефонной связи и телемеханики от объектов филиала ОАО «МОЭСК» - Новая Москва</t>
  </si>
  <si>
    <t>062-0007986</t>
  </si>
  <si>
    <t>Предоставление каналов корпоративной сети передачи данных филиала  ОАО «МОЭСК» - Новая Москва</t>
  </si>
  <si>
    <t>062-0007988</t>
  </si>
  <si>
    <t>Предоставление каналов связи Е1 от объектов филиала  ОАО «МОЭСК» - Центральные ЭС</t>
  </si>
  <si>
    <t>062-0008019</t>
  </si>
  <si>
    <t>Подключение телефонных номеров (1-го многоканального и 20-ти абонентских) по двум цифровым потокам E1 на АТС “Avaya”  для ВКС филиала ОАО ”МОЭСК</t>
  </si>
  <si>
    <t>062-0007269</t>
  </si>
  <si>
    <t>30.xx.xx – 33.xx.xx</t>
  </si>
  <si>
    <t>Поставка светотехнической продукции для нужд филиалов ОАО "МОЭСК" (2015) (ЗНТ 062-0007269)</t>
  </si>
  <si>
    <t>Оборудование и материалы</t>
  </si>
  <si>
    <t>МТРиО</t>
  </si>
  <si>
    <t>02010102</t>
  </si>
  <si>
    <t>Сырье и материалы</t>
  </si>
  <si>
    <t>КП, методика 10%, Прайс</t>
  </si>
  <si>
    <t>Поставка светотехнической продукции для нужд филиалов ОАО "МОЭСК" (2015)</t>
  </si>
  <si>
    <t>062-0007281</t>
  </si>
  <si>
    <t>Поставка фонарей для филиалов ОАО "МОЭСК" (2015) (ЗНТ 062-0007281)</t>
  </si>
  <si>
    <t>Поставка фонарей для филиалов ОАО "МОЭСК" (2015)</t>
  </si>
  <si>
    <t>062-0007424</t>
  </si>
  <si>
    <t>Поставка комплектующих и расходных материалов к компьютерной и оргтехники для филиалов (ЗНТ 062-0007424)</t>
  </si>
  <si>
    <t>Коммерческое предложение, расчёт по методике с 10% снижением</t>
  </si>
  <si>
    <t>Поставка комплектующих и расходных материалов к компьютерной и оргтехники для филиалов</t>
  </si>
  <si>
    <t>062-0007422</t>
  </si>
  <si>
    <t>Поставка шнуров оптических, стяжек, кабелей , патч-кордов, хомутов, удлинителей для филилов (ЗНТ 062-0007422)</t>
  </si>
  <si>
    <t xml:space="preserve">Поставка шнуров оптических, стяжек, кабелей , патч-кордов, хомутов, удлинителей для филилов </t>
  </si>
  <si>
    <t>062-0007311</t>
  </si>
  <si>
    <t>Поставка кабеля оптического и кабеля связи  (ЗНТ 062-0007311)</t>
  </si>
  <si>
    <t>Поставка кабеля оптического и кабеля связи (2015)</t>
  </si>
  <si>
    <t>062-0007884</t>
  </si>
  <si>
    <t>Поставка оборудования связи и комплектующих для организации каналов связи (ЗНТ 062-0007884)</t>
  </si>
  <si>
    <t>Поставка оборудования связи и комплектующих для организации каналов связи</t>
  </si>
  <si>
    <t>062-0007379</t>
  </si>
  <si>
    <t>Поставка силового кабеля до 6кВ (ЗНТ 062-0007379)</t>
  </si>
  <si>
    <t xml:space="preserve">Поставка силового кабеля до 6кВ </t>
  </si>
  <si>
    <t>062-0007278</t>
  </si>
  <si>
    <t>Поставка арматуры к самонесущему изолированному проводу (СИП) на напряжение до 1000 В (ЗНТ 062-0007278)</t>
  </si>
  <si>
    <t>Поставка арматуры к самонесущему изолированному проводу (СИП) на напряжение до 1000 В</t>
  </si>
  <si>
    <t>062-0007236</t>
  </si>
  <si>
    <t>Поставка обогревателей для филиалов ОАО "МОЭСК" (ЗНТ 062-0007236)</t>
  </si>
  <si>
    <t>Поставка обогревателей для филиалов ОАО "МОЭСК" (2015)</t>
  </si>
  <si>
    <t>062-0007237</t>
  </si>
  <si>
    <t>Поставка ветоши, технических тканей, веревок для филиалов ОАО "МОЭСК" (ЗНТ 062-0007237)</t>
  </si>
  <si>
    <t>Поставка ветоши, технических тканей, веревок для филиалов ОАО "МОЭСК"</t>
  </si>
  <si>
    <t>062-0007245</t>
  </si>
  <si>
    <t>Поставка н/в предохранителей (ЗНТ 062-0007245)</t>
  </si>
  <si>
    <t>Поставка н/в предохранителей</t>
  </si>
  <si>
    <t>062-0007313</t>
  </si>
  <si>
    <t>Поставка трансформаторов тока на напряжение до 35 кВ (ЗНТ 062-0007313)</t>
  </si>
  <si>
    <t>Поставка трансформаторов тока на напряжение до 35 кВ</t>
  </si>
  <si>
    <t>062-0007371</t>
  </si>
  <si>
    <t>Поставка кабельных муфт на напряжение до 35 кВ включительно (ЗНТ 062-0007371)</t>
  </si>
  <si>
    <t>Поставка кабельных муфт на напряжение до 35 кВ включительно</t>
  </si>
  <si>
    <t>062-0007451</t>
  </si>
  <si>
    <t>Поставка счетчиков (ЗНТ 062-0007451)</t>
  </si>
  <si>
    <t>Поставка счетчиков</t>
  </si>
  <si>
    <t>062-0007307</t>
  </si>
  <si>
    <t>Поставка кабеля контрольного (ЗНТ 062-0007307)</t>
  </si>
  <si>
    <t>Поставка кабеля контрольного</t>
  </si>
  <si>
    <t>062-0007339</t>
  </si>
  <si>
    <t>45.xx.xx</t>
  </si>
  <si>
    <t>Поставка инертных материалов  (2015г) (ЗНТ 062-0007339 )</t>
  </si>
  <si>
    <t xml:space="preserve">Поставка инертных материалов </t>
  </si>
  <si>
    <t>062-0007259</t>
  </si>
  <si>
    <t>Поставка гаражного оборудования (ЗНТ 062-0007259)</t>
  </si>
  <si>
    <t>Поставка гаражного оборудования</t>
  </si>
  <si>
    <t>062-0007334</t>
  </si>
  <si>
    <t>Поставка оргтехники для ИА и ЭУ (ЗНТ 062-0007334)</t>
  </si>
  <si>
    <t>Поставка оргтехники для ИА и ЭУ</t>
  </si>
  <si>
    <t>062-0007625</t>
  </si>
  <si>
    <t>Поставка вводов 35-150кВ (ЗНТ 062-0007625)</t>
  </si>
  <si>
    <t>Поставка вводов 35-150 кВ</t>
  </si>
  <si>
    <t>062-0007267</t>
  </si>
  <si>
    <t>Поставка РТИ для нужд филиалов ОАО "МОЭСК" (2015) (ЗНТ 062-0007267)</t>
  </si>
  <si>
    <t>Поставка РТИ для нужд филиалов ОАО "МОЭСК" (2015)</t>
  </si>
  <si>
    <t>062-0007305</t>
  </si>
  <si>
    <t>Поставка неизолированного провода (ЗНТ 062-0007305)</t>
  </si>
  <si>
    <t>Поставка неизолированного провода</t>
  </si>
  <si>
    <t>062-0007373</t>
  </si>
  <si>
    <t>Поставка кабельных муфт на напряжение до 110 кВ (ЗНТ 062-0007373)</t>
  </si>
  <si>
    <t>Поставка кабельных муфт на напряжение до 110 кВ</t>
  </si>
  <si>
    <t>062-0007298</t>
  </si>
  <si>
    <t xml:space="preserve">Поставка щитов, шкафов, панелей, ящиков 2015 (ЗНТ 062-0007298) </t>
  </si>
  <si>
    <t>Поставка щитов, шкафов, панелей, ящиков 2015</t>
  </si>
  <si>
    <t>062-0007280</t>
  </si>
  <si>
    <t>Поставка электроизмерительных приборов (ЗНТ 062-0007280)</t>
  </si>
  <si>
    <t>Поставка электроизмерительных приборов</t>
  </si>
  <si>
    <t>062-0007292</t>
  </si>
  <si>
    <t>Поставка патронов и предохранителей в/в (ЗНТ 062-0007292)</t>
  </si>
  <si>
    <t>Поставка патронов и предохранителей в/в</t>
  </si>
  <si>
    <t>062-0007410</t>
  </si>
  <si>
    <t>29.xx.xx</t>
  </si>
  <si>
    <t>Поставка приспособлений для подъема на высоту и СИЗ от падения с высоты (ЗНТ 062-0007410)</t>
  </si>
  <si>
    <t>Поставка приспособлений для подъема на высоту и СИЗ от падения с высоты</t>
  </si>
  <si>
    <t>062-0007389</t>
  </si>
  <si>
    <t>Поставка знаков и плакатов 2015год  (ЗНТ 062-0007389)</t>
  </si>
  <si>
    <t>Поставка знаков и плакатов (2015 г.)</t>
  </si>
  <si>
    <t>062-0007953</t>
  </si>
  <si>
    <t>Поставка системы кондиционирования помещений (ЗНТ 062-0007953)</t>
  </si>
  <si>
    <t xml:space="preserve">Поставка системы кондиционирования помещений </t>
  </si>
  <si>
    <t>062-0007233</t>
  </si>
  <si>
    <t>Поставка мебели для филиалов ОАО "МОЭСК" (ЗНТ 062-0007233)</t>
  </si>
  <si>
    <t>Прайс</t>
  </si>
  <si>
    <t>Поставка мебели для филиалов ОАО "МОЭСК"</t>
  </si>
  <si>
    <t>062-0007253</t>
  </si>
  <si>
    <t>Поставка оборудования РЗА (ЗНТ 062-0007253)</t>
  </si>
  <si>
    <t>Поставка оборудования РЗА</t>
  </si>
  <si>
    <t>062-0005934</t>
  </si>
  <si>
    <t>Поставка ГПМ и гидравлического оборудования (ЗНТ 062-0005934)</t>
  </si>
  <si>
    <t xml:space="preserve">Поставка ГПМ и гидравлического оборудования </t>
  </si>
  <si>
    <t>062-0007299</t>
  </si>
  <si>
    <t>Поставка вводов 35-150 кВ (ЗНТ 062-0007299)</t>
  </si>
  <si>
    <t>062-0007801</t>
  </si>
  <si>
    <t>Поставка оборудования видеонаблюдения (ЗНТ 062-0007801)</t>
  </si>
  <si>
    <t>Амортизация</t>
  </si>
  <si>
    <t>ТКП, методика 10%</t>
  </si>
  <si>
    <t>Поставка оборудования видеонаблюдения</t>
  </si>
  <si>
    <t>ТМЦ</t>
  </si>
  <si>
    <t>062-0007290</t>
  </si>
  <si>
    <t>Поставка контрольно-измерительных приборов (ЗНТ 062-0007290)</t>
  </si>
  <si>
    <t>Поставка контрольно-измерительных приборов</t>
  </si>
  <si>
    <t>062-0007257</t>
  </si>
  <si>
    <t>Поставка химической продукции, реактивов и лабораторных приборов (ЗНТ 062-0007257)</t>
  </si>
  <si>
    <t>Поставка химической продукции, реактивов и лабораторных приборов</t>
  </si>
  <si>
    <t>062-0007335</t>
  </si>
  <si>
    <t>Поставка компьютерной техники и комплектующих для ЭУ - филиала ОАО "МОЭСК" (ЗНТ 062-0007335)</t>
  </si>
  <si>
    <t>КП, прайс</t>
  </si>
  <si>
    <t>Поставка компьютерной техники и комплектующих для ЭУ - филиала ОАО "МОЭСК"</t>
  </si>
  <si>
    <t>062-0007340</t>
  </si>
  <si>
    <t xml:space="preserve">Поставка сухих смесей (ЗНТ 062-0007340) </t>
  </si>
  <si>
    <t>Поставка сухих смесей</t>
  </si>
  <si>
    <t>062-0007246</t>
  </si>
  <si>
    <t>Поставка реле (ЗНТ 062-0007246)</t>
  </si>
  <si>
    <t xml:space="preserve">МТРиО </t>
  </si>
  <si>
    <t>Поставка реле</t>
  </si>
  <si>
    <t>062-0007353</t>
  </si>
  <si>
    <t>Поставка асбестоцементных изделий (2015 г.) (ЗНТ 062-0007353)</t>
  </si>
  <si>
    <t>Поставка асбестоцементных изделий (2015 г.)</t>
  </si>
  <si>
    <t>062-0007320</t>
  </si>
  <si>
    <t>Поставка строп (ЗНТ 062-0007320)</t>
  </si>
  <si>
    <t>Поставка строп</t>
  </si>
  <si>
    <t>062-0007288</t>
  </si>
  <si>
    <t>Поставка окрасочного и малярного инструмента для филиалов ОАО "МОЭСК" (2015) (ЗНТ 062-0007288)</t>
  </si>
  <si>
    <t>Поставка окрасочного и малярного инструмента для филиалов ОАО "МОЭСК" (2015)</t>
  </si>
  <si>
    <t>062-0008039</t>
  </si>
  <si>
    <t>Поставка зарядных станций  (ЗНТ 062-0008039)</t>
  </si>
  <si>
    <t>КП</t>
  </si>
  <si>
    <t xml:space="preserve">Поставка зарядных станций </t>
  </si>
  <si>
    <t>062-0007387</t>
  </si>
  <si>
    <t>27.xx.xx – 28.xx.xx</t>
  </si>
  <si>
    <t>Поставка алюминевых и медных шин (ЗНТ 062-0007387)</t>
  </si>
  <si>
    <t>Поставка алюминевых и медных шин</t>
  </si>
  <si>
    <t>062-0007402</t>
  </si>
  <si>
    <t>Поставка металлопроката (ЗНТ 062-0007402)</t>
  </si>
  <si>
    <t xml:space="preserve">Поставка металлопроката </t>
  </si>
  <si>
    <t>062-0007420</t>
  </si>
  <si>
    <t>Поставка СИЗ органов слуха и лыж (ЗНТ 062-0007420)</t>
  </si>
  <si>
    <t>Поставка СИЗ органов слуха и лыж</t>
  </si>
  <si>
    <t>062-0007398</t>
  </si>
  <si>
    <t>19.xx.xx</t>
  </si>
  <si>
    <t>Поставка спецобуви (ЗНТ 062-0007398)</t>
  </si>
  <si>
    <t xml:space="preserve">Поставка спецобуви </t>
  </si>
  <si>
    <t>45/47</t>
  </si>
  <si>
    <t>062-0007318</t>
  </si>
  <si>
    <t>Поставка насосного, компрессорного оборудования и генераторов (ЗНТ 062-0007318)</t>
  </si>
  <si>
    <t>Поставка насосного, компрессорного оборудования и генераторов</t>
  </si>
  <si>
    <t>062-0007938</t>
  </si>
  <si>
    <t>Поставка вентилей (ЗНТ 062-0007938)</t>
  </si>
  <si>
    <t>ТКП</t>
  </si>
  <si>
    <t>Поставка вентилей</t>
  </si>
  <si>
    <t>062-0007403</t>
  </si>
  <si>
    <t>Поставка метизов (ЗНТ 062-0007403)</t>
  </si>
  <si>
    <t xml:space="preserve">Поставка метизов </t>
  </si>
  <si>
    <t>062-0007347</t>
  </si>
  <si>
    <t>Поставка люков и оборудования к ним. (ЗНТ 062-0007347)</t>
  </si>
  <si>
    <t>Поставка люков и оборудования к ним.</t>
  </si>
  <si>
    <t>МТР</t>
  </si>
  <si>
    <t>038-0000576</t>
  </si>
  <si>
    <t>ВКС/ЦТВК</t>
  </si>
  <si>
    <t>Выполнение работ по капитальному ремонту охранно-пожарной сигнализации кабельных сооружений</t>
  </si>
  <si>
    <t>моэск/10/258 от 28.11.14</t>
  </si>
  <si>
    <t>081-0005396</t>
  </si>
  <si>
    <t>Выполнение работ по благоустройству территории после неотложно-восстановительных работ на КЛ-0,4-10кВ,  выполняемых хозспособом в 2015 году для нужд СЭС (для заключения рамочного договора)</t>
  </si>
  <si>
    <t>081-0005363</t>
  </si>
  <si>
    <t>Ремонт ВЧ оборудования каналов связи ПС Северных электрических  сетей в  2015г</t>
  </si>
  <si>
    <t>064-0001437</t>
  </si>
  <si>
    <t>ЦЭС/СДТУ</t>
  </si>
  <si>
    <t>Капитальный ремонт кабельных линий связи: ПС 343-ПС 770, ПС 369-ПС 770, ПС 510-ПП 1, ПС 386 - ПС 90, ПС 692-ПС 632, ПС 692 - ПС 549, ПС 484 - ПС 682, ПС 578 - ПС 46, ПС 445 - ПС 686, ПС 809 -ТЭЦ 16, ПС 805 - ПС 398, ПС 834 -ТЭЦ 12 в 2015г</t>
  </si>
  <si>
    <t>Ремонт СДТУ</t>
  </si>
  <si>
    <t>088-0000396</t>
  </si>
  <si>
    <t>Ремонт автоматики регулирования напряжения силовых трансформаторов с заменой блоков регулирования на микропроцессорные для нужд филиала Новая Москва в 2015г</t>
  </si>
  <si>
    <t>088-0000440</t>
  </si>
  <si>
    <t>Техническое обслуживание и диагностика ЭМБ для нужд филиала ОАО "МОЭСК" - Новая Москва</t>
  </si>
  <si>
    <t>088-0000081</t>
  </si>
  <si>
    <t>Выполнение неотложных и аварийно-восстановительных работ по ремонту ВЛ 35-220кВ в 2015-2017гг для  нужд филиала ОАО "МОЭСК" - Новая Москва ( с целью заключения рамочного договора)</t>
  </si>
  <si>
    <t>2015-3000тр без ндс,
2016-3000 тр без ндс,
2017-3000 тр без ндс</t>
  </si>
  <si>
    <t>062-0008033</t>
  </si>
  <si>
    <t>Оказание  услуг по обучению по интегрированной программе, направленной на развитие управленческих и профессиональных компетенций (Рамочное соглашение).</t>
  </si>
  <si>
    <t>ОАО "Россети"</t>
  </si>
  <si>
    <t>моэск/кн/14/939 от 14.12.14
проводят Россети</t>
  </si>
  <si>
    <t>062-0008059</t>
  </si>
  <si>
    <t>ИА/Департамент управления собственностью</t>
  </si>
  <si>
    <t>Оказание услуг по оценке рыночной стоимости земельных участков, расположенных по адресу: г. Москва, (территория Новой Москвы) Сосенский с.о., дер. Сосенки (участки 139-г,138-г, 142-д, 139-д, 141-д,138-д, 144-д, 140-д, 145-д, 143-д).</t>
  </si>
  <si>
    <t>Консультационные услуги (ОУА)</t>
  </si>
  <si>
    <t>на основании анализа рыночных цен</t>
  </si>
  <si>
    <t>Оценка рыночной стоимости земельных участков, расположенных по адресу: Московская область, Ленинский район, Сосенский с.о., дер. Сосенки (участки 139-г,138-г, 142-д, 139-д, 141-д,138-д, 144-д, 140-д, 145-д, 143-д).</t>
  </si>
  <si>
    <t>Отчет об оценке и его экспертиза в соответствии с требованиями Федеральных стандартов</t>
  </si>
  <si>
    <t>062-0007877</t>
  </si>
  <si>
    <t>Выполнение работ по созданию комплексной автоматизированной информационной системы «Охрана труда» на платформе 1С</t>
  </si>
  <si>
    <t>062-0007878</t>
  </si>
  <si>
    <t>Услуги предоставления доступа к корпоративным системам ОАО «Россети» для нужд ОАО «МОЭСК» (3 года)</t>
  </si>
  <si>
    <t>062-0007880</t>
  </si>
  <si>
    <t>Выполнение работ по созданию  программного комплекса «Единая интеграционная шина данных» для общекорпоративной сети данных с сертификацией ФСТЭК</t>
  </si>
  <si>
    <t>062-0007881</t>
  </si>
  <si>
    <t>Выполнение работ по созданию  программного комплекса взаимодействия с государственной информационной системой топливно-энергетического комплекса (ГИС ТЭК)</t>
  </si>
  <si>
    <t>062-0007540</t>
  </si>
  <si>
    <t>Приобретение прав использования программ для ЭВМ (лицензии) для подсистем АСУРЭО  «Журнал технологических нарушений» и «Оперативные заявки»</t>
  </si>
  <si>
    <t>Приобретение прав использования программ для ЭВМ (лицензии) для подсистемы АСУРЭО  «Журнал технологических нарушений»</t>
  </si>
  <si>
    <t>062-0007889</t>
  </si>
  <si>
    <t>Приобретение ПО для проекта внедрения корпоративного домена, службы единого каталога, мониторинга в филиалах</t>
  </si>
  <si>
    <t>062-0007533</t>
  </si>
  <si>
    <t>Приобретение прав использования программ для ЭВМ (лицензии) на EDSIGN вместе с лицензией на программу «КАРМА»</t>
  </si>
  <si>
    <t>062-0007968</t>
  </si>
  <si>
    <t>Приобретение программного обеспечения MaxPatrol для ОАО «МОЭСК»</t>
  </si>
  <si>
    <t>062-0007966</t>
  </si>
  <si>
    <t>Дополнительные лицензии для комплексной системы защиты от утечки конфиденциальной информации и персональных данных (DLP)</t>
  </si>
  <si>
    <t>062-0007967</t>
  </si>
  <si>
    <t>Продление лицензий для комплексной системы защиты от утечки конфиденциальной информации и персональных данных (DLP)</t>
  </si>
  <si>
    <t>062-0007969</t>
  </si>
  <si>
    <t>Услуги по технической поддержке и приобретение программного обеспечения системы защиты персональных данных ОАО «МОЭСК</t>
  </si>
  <si>
    <t>Техническая поддержка для ПО СЗПДН (персональные данные)</t>
  </si>
  <si>
    <t>062-0007970</t>
  </si>
  <si>
    <t>Техническая поддержка для ПО комплексной системы защиты от утечки конфиденциальной информации и персональных данных (DLP)</t>
  </si>
  <si>
    <t>Модернизация внутреннего корпоративного портала на платформе Microsoft SharePoint 2013 включая интеграцию с общекорпоративными ИТ системами ОАО "МОЭСК" для получения бизнес-отчетности, создание мобильной версии внутреннего корпоративного портала</t>
  </si>
  <si>
    <t>Приобретение ПО для проекта внедрения единого корпоративного домена, службы единого каталога, мониторинга</t>
  </si>
  <si>
    <t>Развитие ИТ инфраструктуры</t>
  </si>
  <si>
    <t>Продление технической поддержки и лицензионного программного обеспечения системы контроля и управления доступом в ИТ системы на 1 год</t>
  </si>
  <si>
    <t>Доработка  ТПР «АСУД» на базе программного обеспечения Documentum в части доработки приложения для доступа в АСУД с устройств Apple Ipad (стандартное приложение и приложение Генерального директора) для использования сертифицированных средств криптозащиты и электронной подписи, внедрения интеграции с автоматизированной системой управления персоналом и расчета заработной платы (АСУПиРЗП) и аутентификацией Active Directory, разработки организационно-нoрмaтивныx дoкумeнтoв пo зaщитe пeрcoнaльныx дaнныx ТПР «АСУД»,  создания системы межведомственного электронного документооборота (МЭДО) для ТПР «АСУД», создания автоматизированной система контроля достоверности скан-образов документов для ТПР «АСУД»</t>
  </si>
  <si>
    <t>Создание единого электронного корпоративного  хранилища документов ОАО "МОЭСК" (подпроект "Единое электронное корпоративное  хранилище документов ОАО "МОЭСК")</t>
  </si>
  <si>
    <t>Создание плана обеспечения непрерывности бизнеса для процесса технологического присоединения</t>
  </si>
  <si>
    <t>Создание автоматизированного модуля системы управления ключевыми показателями эффективности</t>
  </si>
  <si>
    <t>Продление неисключительных прав на антивирусное программное обеспечение для нужд ОАО "МОЭСК" на 1 год</t>
  </si>
  <si>
    <t>Создание и внедрение дополнительного функционала контактного центра «Светлая линия» включая скриптинг, единое окно оператора, управление задачами операторов, подсистему оценки и расчета рейтингов операторов, подсистему управления операторами контакт-центра, подсистему оценки качества работы операторов, модуль записи экранов АРМ операторов, подсистему речевой аналитики.</t>
  </si>
  <si>
    <t>Расширенная техническая поддержка подсистем АСУРЭО на 2 года</t>
  </si>
  <si>
    <t>Внедрение и адаптация подсистем АСУРЭО  «Журнал технологических нарушений» и «Оперативные заявки»</t>
  </si>
  <si>
    <t>1-й этап создания и внедрения корпоративной ГИС ОАО «МОЭСК»</t>
  </si>
  <si>
    <t>Услуги по технической поддержке и приобретение программного обеспечения системы защиты мобильных устройств ОАО «МОЭСК»</t>
  </si>
  <si>
    <t>Приобретение базовой картографической основы на территорию Московской области (лицензия и обновление в течении года)</t>
  </si>
  <si>
    <t>Работы по обеспечению выполнения расчета технологических потерь электроэнергии в электрической сети МКС - филиала ОАО "МОЭСК" в программном комплексе РТП 3 с использованием автоматизированный конвертации и загрузки данных из БД ИВК-СЭС</t>
  </si>
  <si>
    <t>Приобретение прав использования дополнительных лицензий на ПО,  поддерживаемых в рамках корпоративного договора Microsoft  EAS</t>
  </si>
  <si>
    <t>Сопровождение прикладных систем</t>
  </si>
  <si>
    <t>тмц</t>
  </si>
  <si>
    <t>Выполнение  ПИР, авторский надзор, СМР,ПНР, оборудование и материалы (замена на СИП с расширением просек) по объектам ЗЭС Лотошинского р-на (2 объекта)</t>
  </si>
  <si>
    <t>Выполнение  ПИР, авторский надзор, СМР,ПНР, оборудование и материалы (замена на СИП с расширением просек) по объектам ЗЭС Рузского р-на (2 объекта)</t>
  </si>
  <si>
    <t xml:space="preserve">Блок ЗГД по транспорту и учету э/э </t>
  </si>
  <si>
    <t>Сооружение КЛ 220 "Лесная-Хованская 1,2"</t>
  </si>
  <si>
    <t>062-0007561</t>
  </si>
  <si>
    <t>Оказание услуг по сопровождению автоматизированной информационной системы управления технологическими присоединениями (АИС УТП),  автоматизированной системы управления персоналом и расчета заработной платы (АСУПиРЗП), системы поддержки взаимоотношений с клиентами (CRM), системы Охраны труда на платформе 1С:Предприятие 8 на 2 года</t>
  </si>
  <si>
    <t>Включён в План закупки в соотвтетствии с Протоколом совещания по защите ГКПЗ в части ИТТ от 26.12.14г.</t>
  </si>
</sst>
</file>

<file path=xl/styles.xml><?xml version="1.0" encoding="utf-8"?>
<styleSheet xmlns="http://schemas.openxmlformats.org/spreadsheetml/2006/main">
  <numFmts count="2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_ ;[Red]\-#,##0\ "/>
    <numFmt numFmtId="166" formatCode="#,##0.000"/>
    <numFmt numFmtId="167" formatCode="[$-F419]yyyy\,\ mmmm;@"/>
    <numFmt numFmtId="168" formatCode="_(* #,##0.00_);_(* \(#,##0.00\);_(* &quot;-&quot;??_);_(@_)"/>
    <numFmt numFmtId="169" formatCode="_-* #,##0.00[$€-1]_-;\-* #,##0.00[$€-1]_-;_-* &quot;-&quot;??[$€-1]_-"/>
    <numFmt numFmtId="170" formatCode="_(&quot;р.&quot;* #,##0.00_);_(&quot;р.&quot;* \(#,##0.00\);_(&quot;р.&quot;* &quot;-&quot;??_);_(@_)"/>
    <numFmt numFmtId="171" formatCode="[$-F400]h:mm:ss\ AM/PM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_-&quot;Ј&quot;* #,##0.00_-;\-&quot;Ј&quot;* #,##0.00_-;_-&quot;Ј&quot;* &quot;-&quot;??_-;_-@_-"/>
    <numFmt numFmtId="176" formatCode="General_)"/>
    <numFmt numFmtId="177" formatCode="#,##0.00000"/>
    <numFmt numFmtId="178" formatCode="0.0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-* #,##0.00_р_._-;\-* #,##0.00_р_._-;_-* \-??_р_._-;_-@_-"/>
    <numFmt numFmtId="183" formatCode="0.0%"/>
    <numFmt numFmtId="184" formatCode="[$-419]mmmm;@"/>
    <numFmt numFmtId="185" formatCode="#,##0.00_р_."/>
    <numFmt numFmtId="186" formatCode="dd/mm/yy;@"/>
    <numFmt numFmtId="187" formatCode="0.00000"/>
  </numFmts>
  <fonts count="10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trike/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trike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i/>
      <sz val="10"/>
      <name val="Arial Cyr"/>
      <charset val="204"/>
    </font>
    <font>
      <sz val="6"/>
      <name val="Times New Roman"/>
      <family val="1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34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5" fillId="0" borderId="0"/>
    <xf numFmtId="0" fontId="32" fillId="0" borderId="0"/>
    <xf numFmtId="168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4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35" fillId="0" borderId="0"/>
    <xf numFmtId="169" fontId="35" fillId="0" borderId="0"/>
    <xf numFmtId="0" fontId="35" fillId="0" borderId="0"/>
    <xf numFmtId="169" fontId="35" fillId="0" borderId="0"/>
    <xf numFmtId="0" fontId="35" fillId="0" borderId="0"/>
    <xf numFmtId="169" fontId="35" fillId="0" borderId="0"/>
    <xf numFmtId="0" fontId="35" fillId="0" borderId="0"/>
    <xf numFmtId="169" fontId="35" fillId="0" borderId="0"/>
    <xf numFmtId="0" fontId="35" fillId="0" borderId="0"/>
    <xf numFmtId="169" fontId="35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35" fillId="0" borderId="0"/>
    <xf numFmtId="169" fontId="35" fillId="0" borderId="0"/>
    <xf numFmtId="0" fontId="35" fillId="0" borderId="0"/>
    <xf numFmtId="169" fontId="35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6" fillId="0" borderId="0"/>
    <xf numFmtId="0" fontId="6" fillId="0" borderId="0"/>
    <xf numFmtId="0" fontId="2" fillId="0" borderId="0"/>
    <xf numFmtId="169" fontId="2" fillId="0" borderId="0"/>
    <xf numFmtId="0" fontId="35" fillId="0" borderId="0"/>
    <xf numFmtId="169" fontId="35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35" fillId="0" borderId="0"/>
    <xf numFmtId="169" fontId="35" fillId="0" borderId="0"/>
    <xf numFmtId="0" fontId="35" fillId="0" borderId="0"/>
    <xf numFmtId="169" fontId="35" fillId="0" borderId="0"/>
    <xf numFmtId="0" fontId="35" fillId="0" borderId="0"/>
    <xf numFmtId="169" fontId="35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7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69" fontId="37" fillId="0" borderId="0">
      <protection locked="0"/>
    </xf>
    <xf numFmtId="0" fontId="37" fillId="0" borderId="0">
      <protection locked="0"/>
    </xf>
    <xf numFmtId="169" fontId="37" fillId="0" borderId="0">
      <protection locked="0"/>
    </xf>
    <xf numFmtId="0" fontId="36" fillId="0" borderId="16">
      <protection locked="0"/>
    </xf>
    <xf numFmtId="169" fontId="36" fillId="0" borderId="16">
      <protection locked="0"/>
    </xf>
    <xf numFmtId="0" fontId="38" fillId="34" borderId="0"/>
    <xf numFmtId="169" fontId="38" fillId="34" borderId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39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1" borderId="0" applyNumberFormat="0" applyBorder="0" applyAlignment="0" applyProtection="0"/>
    <xf numFmtId="169" fontId="4" fillId="11" borderId="0" applyNumberFormat="0" applyBorder="0" applyAlignment="0" applyProtection="0"/>
    <xf numFmtId="169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39" fillId="36" borderId="0" applyNumberFormat="0" applyBorder="0" applyAlignment="0" applyProtection="0"/>
    <xf numFmtId="169" fontId="3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5" borderId="0" applyNumberFormat="0" applyBorder="0" applyAlignment="0" applyProtection="0"/>
    <xf numFmtId="169" fontId="4" fillId="15" borderId="0" applyNumberFormat="0" applyBorder="0" applyAlignment="0" applyProtection="0"/>
    <xf numFmtId="169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39" fillId="37" borderId="0" applyNumberFormat="0" applyBorder="0" applyAlignment="0" applyProtection="0"/>
    <xf numFmtId="169" fontId="39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19" borderId="0" applyNumberFormat="0" applyBorder="0" applyAlignment="0" applyProtection="0"/>
    <xf numFmtId="169" fontId="4" fillId="19" borderId="0" applyNumberFormat="0" applyBorder="0" applyAlignment="0" applyProtection="0"/>
    <xf numFmtId="169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3" borderId="0" applyNumberFormat="0" applyBorder="0" applyAlignment="0" applyProtection="0"/>
    <xf numFmtId="169" fontId="4" fillId="23" borderId="0" applyNumberFormat="0" applyBorder="0" applyAlignment="0" applyProtection="0"/>
    <xf numFmtId="169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27" borderId="0" applyNumberFormat="0" applyBorder="0" applyAlignment="0" applyProtection="0"/>
    <xf numFmtId="169" fontId="4" fillId="27" borderId="0" applyNumberFormat="0" applyBorder="0" applyAlignment="0" applyProtection="0"/>
    <xf numFmtId="169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4" fillId="31" borderId="0" applyNumberFormat="0" applyBorder="0" applyAlignment="0" applyProtection="0"/>
    <xf numFmtId="169" fontId="4" fillId="31" borderId="0" applyNumberFormat="0" applyBorder="0" applyAlignment="0" applyProtection="0"/>
    <xf numFmtId="169" fontId="4" fillId="3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2" borderId="0" applyNumberFormat="0" applyBorder="0" applyAlignment="0" applyProtection="0"/>
    <xf numFmtId="169" fontId="4" fillId="12" borderId="0" applyNumberFormat="0" applyBorder="0" applyAlignment="0" applyProtection="0"/>
    <xf numFmtId="169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39" fillId="42" borderId="0" applyNumberFormat="0" applyBorder="0" applyAlignment="0" applyProtection="0"/>
    <xf numFmtId="169" fontId="39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16" borderId="0" applyNumberFormat="0" applyBorder="0" applyAlignment="0" applyProtection="0"/>
    <xf numFmtId="169" fontId="4" fillId="16" borderId="0" applyNumberFormat="0" applyBorder="0" applyAlignment="0" applyProtection="0"/>
    <xf numFmtId="169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0" borderId="0" applyNumberFormat="0" applyBorder="0" applyAlignment="0" applyProtection="0"/>
    <xf numFmtId="169" fontId="4" fillId="20" borderId="0" applyNumberFormat="0" applyBorder="0" applyAlignment="0" applyProtection="0"/>
    <xf numFmtId="169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39" fillId="38" borderId="0" applyNumberFormat="0" applyBorder="0" applyAlignment="0" applyProtection="0"/>
    <xf numFmtId="169" fontId="39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4" borderId="0" applyNumberFormat="0" applyBorder="0" applyAlignment="0" applyProtection="0"/>
    <xf numFmtId="169" fontId="4" fillId="24" borderId="0" applyNumberFormat="0" applyBorder="0" applyAlignment="0" applyProtection="0"/>
    <xf numFmtId="169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28" borderId="0" applyNumberFormat="0" applyBorder="0" applyAlignment="0" applyProtection="0"/>
    <xf numFmtId="169" fontId="4" fillId="28" borderId="0" applyNumberFormat="0" applyBorder="0" applyAlignment="0" applyProtection="0"/>
    <xf numFmtId="169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" fillId="32" borderId="0" applyNumberFormat="0" applyBorder="0" applyAlignment="0" applyProtection="0"/>
    <xf numFmtId="169" fontId="4" fillId="32" borderId="0" applyNumberFormat="0" applyBorder="0" applyAlignment="0" applyProtection="0"/>
    <xf numFmtId="169" fontId="4" fillId="32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0" fontId="40" fillId="45" borderId="0" applyNumberFormat="0" applyBorder="0" applyAlignment="0" applyProtection="0"/>
    <xf numFmtId="169" fontId="40" fillId="45" borderId="0" applyNumberFormat="0" applyBorder="0" applyAlignment="0" applyProtection="0"/>
    <xf numFmtId="171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0" fontId="40" fillId="42" borderId="0" applyNumberFormat="0" applyBorder="0" applyAlignment="0" applyProtection="0"/>
    <xf numFmtId="169" fontId="40" fillId="42" borderId="0" applyNumberFormat="0" applyBorder="0" applyAlignment="0" applyProtection="0"/>
    <xf numFmtId="171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0" fontId="40" fillId="43" borderId="0" applyNumberFormat="0" applyBorder="0" applyAlignment="0" applyProtection="0"/>
    <xf numFmtId="169" fontId="40" fillId="43" borderId="0" applyNumberFormat="0" applyBorder="0" applyAlignment="0" applyProtection="0"/>
    <xf numFmtId="171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171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171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0" fontId="40" fillId="48" borderId="0" applyNumberFormat="0" applyBorder="0" applyAlignment="0" applyProtection="0"/>
    <xf numFmtId="169" fontId="40" fillId="48" borderId="0" applyNumberFormat="0" applyBorder="0" applyAlignment="0" applyProtection="0"/>
    <xf numFmtId="171" fontId="22" fillId="33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172" fontId="6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4" fontId="44" fillId="0" borderId="0" applyFont="0" applyBorder="0">
      <alignment vertical="top"/>
    </xf>
    <xf numFmtId="169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38" fillId="0" borderId="23"/>
    <xf numFmtId="169" fontId="38" fillId="0" borderId="23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54" fillId="0" borderId="0"/>
    <xf numFmtId="0" fontId="55" fillId="0" borderId="0"/>
    <xf numFmtId="169" fontId="55" fillId="0" borderId="0"/>
    <xf numFmtId="0" fontId="35" fillId="0" borderId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7" fillId="0" borderId="0" applyNumberFormat="0">
      <alignment horizontal="left"/>
    </xf>
    <xf numFmtId="3" fontId="58" fillId="0" borderId="0" applyFont="0" applyFill="0" applyBorder="0" applyAlignment="0"/>
    <xf numFmtId="4" fontId="59" fillId="55" borderId="26" applyNumberFormat="0" applyProtection="0">
      <alignment vertical="center"/>
    </xf>
    <xf numFmtId="4" fontId="60" fillId="57" borderId="26" applyNumberFormat="0" applyProtection="0">
      <alignment vertical="center"/>
    </xf>
    <xf numFmtId="4" fontId="59" fillId="57" borderId="26" applyNumberFormat="0" applyProtection="0">
      <alignment horizontal="left" vertical="center" indent="1"/>
    </xf>
    <xf numFmtId="0" fontId="59" fillId="57" borderId="26" applyNumberFormat="0" applyProtection="0">
      <alignment horizontal="left" vertical="top" indent="1"/>
    </xf>
    <xf numFmtId="169" fontId="59" fillId="57" borderId="26" applyNumberFormat="0" applyProtection="0">
      <alignment horizontal="left" vertical="top" indent="1"/>
    </xf>
    <xf numFmtId="4" fontId="59" fillId="58" borderId="0" applyNumberFormat="0" applyProtection="0">
      <alignment horizontal="left" vertical="center" indent="1"/>
    </xf>
    <xf numFmtId="4" fontId="61" fillId="36" borderId="26" applyNumberFormat="0" applyProtection="0">
      <alignment horizontal="right" vertical="center"/>
    </xf>
    <xf numFmtId="4" fontId="61" fillId="42" borderId="26" applyNumberFormat="0" applyProtection="0">
      <alignment horizontal="right" vertical="center"/>
    </xf>
    <xf numFmtId="4" fontId="61" fillId="50" borderId="26" applyNumberFormat="0" applyProtection="0">
      <alignment horizontal="right" vertical="center"/>
    </xf>
    <xf numFmtId="4" fontId="61" fillId="44" borderId="26" applyNumberFormat="0" applyProtection="0">
      <alignment horizontal="right" vertical="center"/>
    </xf>
    <xf numFmtId="4" fontId="61" fillId="48" borderId="26" applyNumberFormat="0" applyProtection="0">
      <alignment horizontal="right" vertical="center"/>
    </xf>
    <xf numFmtId="4" fontId="61" fillId="52" borderId="26" applyNumberFormat="0" applyProtection="0">
      <alignment horizontal="right" vertical="center"/>
    </xf>
    <xf numFmtId="4" fontId="61" fillId="51" borderId="26" applyNumberFormat="0" applyProtection="0">
      <alignment horizontal="right" vertical="center"/>
    </xf>
    <xf numFmtId="4" fontId="61" fillId="59" borderId="26" applyNumberFormat="0" applyProtection="0">
      <alignment horizontal="right" vertical="center"/>
    </xf>
    <xf numFmtId="4" fontId="61" fillId="43" borderId="26" applyNumberFormat="0" applyProtection="0">
      <alignment horizontal="right" vertical="center"/>
    </xf>
    <xf numFmtId="4" fontId="59" fillId="60" borderId="27" applyNumberFormat="0" applyProtection="0">
      <alignment horizontal="left" vertical="center" indent="1"/>
    </xf>
    <xf numFmtId="4" fontId="61" fillId="61" borderId="0" applyNumberFormat="0" applyProtection="0">
      <alignment horizontal="left" vertical="center" indent="1"/>
    </xf>
    <xf numFmtId="4" fontId="62" fillId="62" borderId="0" applyNumberFormat="0" applyProtection="0">
      <alignment horizontal="left" vertical="center" indent="1"/>
    </xf>
    <xf numFmtId="4" fontId="61" fillId="63" borderId="26" applyNumberFormat="0" applyProtection="0">
      <alignment horizontal="right" vertical="center"/>
    </xf>
    <xf numFmtId="4" fontId="25" fillId="61" borderId="0" applyNumberFormat="0" applyProtection="0">
      <alignment horizontal="left" vertical="center" indent="1"/>
    </xf>
    <xf numFmtId="4" fontId="25" fillId="61" borderId="0" applyNumberFormat="0" applyProtection="0">
      <alignment horizontal="left" vertical="center" indent="1"/>
    </xf>
    <xf numFmtId="4" fontId="25" fillId="58" borderId="0" applyNumberFormat="0" applyProtection="0">
      <alignment horizontal="left" vertical="center" indent="1"/>
    </xf>
    <xf numFmtId="4" fontId="25" fillId="58" borderId="0" applyNumberFormat="0" applyProtection="0">
      <alignment horizontal="left" vertical="center" indent="1"/>
    </xf>
    <xf numFmtId="0" fontId="6" fillId="62" borderId="26" applyNumberFormat="0" applyProtection="0">
      <alignment horizontal="left" vertical="center" indent="1"/>
    </xf>
    <xf numFmtId="169" fontId="6" fillId="62" borderId="26" applyNumberFormat="0" applyProtection="0">
      <alignment horizontal="left" vertical="center" indent="1"/>
    </xf>
    <xf numFmtId="0" fontId="6" fillId="62" borderId="26" applyNumberFormat="0" applyProtection="0">
      <alignment horizontal="left" vertical="top" indent="1"/>
    </xf>
    <xf numFmtId="169" fontId="6" fillId="62" borderId="26" applyNumberFormat="0" applyProtection="0">
      <alignment horizontal="left" vertical="top" indent="1"/>
    </xf>
    <xf numFmtId="0" fontId="6" fillId="58" borderId="26" applyNumberFormat="0" applyProtection="0">
      <alignment horizontal="left" vertical="center" indent="1"/>
    </xf>
    <xf numFmtId="169" fontId="6" fillId="58" borderId="26" applyNumberFormat="0" applyProtection="0">
      <alignment horizontal="left" vertical="center" indent="1"/>
    </xf>
    <xf numFmtId="0" fontId="6" fillId="58" borderId="26" applyNumberFormat="0" applyProtection="0">
      <alignment horizontal="left" vertical="top" indent="1"/>
    </xf>
    <xf numFmtId="169" fontId="6" fillId="58" borderId="26" applyNumberFormat="0" applyProtection="0">
      <alignment horizontal="left" vertical="top" indent="1"/>
    </xf>
    <xf numFmtId="0" fontId="6" fillId="64" borderId="26" applyNumberFormat="0" applyProtection="0">
      <alignment horizontal="left" vertical="center" indent="1"/>
    </xf>
    <xf numFmtId="169" fontId="6" fillId="64" borderId="26" applyNumberFormat="0" applyProtection="0">
      <alignment horizontal="left" vertical="center" indent="1"/>
    </xf>
    <xf numFmtId="0" fontId="6" fillId="64" borderId="26" applyNumberFormat="0" applyProtection="0">
      <alignment horizontal="left" vertical="top" indent="1"/>
    </xf>
    <xf numFmtId="169" fontId="6" fillId="64" borderId="26" applyNumberFormat="0" applyProtection="0">
      <alignment horizontal="left" vertical="top" indent="1"/>
    </xf>
    <xf numFmtId="0" fontId="6" fillId="65" borderId="26" applyNumberFormat="0" applyProtection="0">
      <alignment horizontal="left" vertical="center" indent="1"/>
    </xf>
    <xf numFmtId="169" fontId="6" fillId="65" borderId="26" applyNumberFormat="0" applyProtection="0">
      <alignment horizontal="left" vertical="center" indent="1"/>
    </xf>
    <xf numFmtId="0" fontId="6" fillId="65" borderId="26" applyNumberFormat="0" applyProtection="0">
      <alignment horizontal="left" vertical="top" indent="1"/>
    </xf>
    <xf numFmtId="169" fontId="6" fillId="65" borderId="26" applyNumberFormat="0" applyProtection="0">
      <alignment horizontal="left" vertical="top" indent="1"/>
    </xf>
    <xf numFmtId="0" fontId="39" fillId="0" borderId="0"/>
    <xf numFmtId="169" fontId="39" fillId="0" borderId="0"/>
    <xf numFmtId="4" fontId="61" fillId="66" borderId="26" applyNumberFormat="0" applyProtection="0">
      <alignment vertical="center"/>
    </xf>
    <xf numFmtId="4" fontId="63" fillId="66" borderId="26" applyNumberFormat="0" applyProtection="0">
      <alignment vertical="center"/>
    </xf>
    <xf numFmtId="4" fontId="61" fillId="66" borderId="26" applyNumberFormat="0" applyProtection="0">
      <alignment horizontal="left" vertical="center" indent="1"/>
    </xf>
    <xf numFmtId="0" fontId="61" fillId="66" borderId="26" applyNumberFormat="0" applyProtection="0">
      <alignment horizontal="left" vertical="top" indent="1"/>
    </xf>
    <xf numFmtId="169" fontId="61" fillId="66" borderId="26" applyNumberFormat="0" applyProtection="0">
      <alignment horizontal="left" vertical="top" indent="1"/>
    </xf>
    <xf numFmtId="4" fontId="61" fillId="61" borderId="26" applyNumberFormat="0" applyProtection="0">
      <alignment horizontal="right" vertical="center"/>
    </xf>
    <xf numFmtId="4" fontId="63" fillId="61" borderId="26" applyNumberFormat="0" applyProtection="0">
      <alignment horizontal="right" vertical="center"/>
    </xf>
    <xf numFmtId="4" fontId="5" fillId="47" borderId="28" applyNumberFormat="0" applyProtection="0">
      <alignment horizontal="left" vertical="center" indent="1"/>
    </xf>
    <xf numFmtId="0" fontId="61" fillId="58" borderId="26" applyNumberFormat="0" applyProtection="0">
      <alignment horizontal="left" vertical="top" indent="1"/>
    </xf>
    <xf numFmtId="169" fontId="61" fillId="58" borderId="26" applyNumberFormat="0" applyProtection="0">
      <alignment horizontal="left" vertical="top" indent="1"/>
    </xf>
    <xf numFmtId="4" fontId="64" fillId="67" borderId="0" applyNumberFormat="0" applyProtection="0">
      <alignment horizontal="left" vertical="center" indent="1"/>
    </xf>
    <xf numFmtId="4" fontId="65" fillId="61" borderId="26" applyNumberFormat="0" applyProtection="0">
      <alignment horizontal="right" vertical="center"/>
    </xf>
    <xf numFmtId="0" fontId="66" fillId="68" borderId="0"/>
    <xf numFmtId="169" fontId="66" fillId="68" borderId="0"/>
    <xf numFmtId="49" fontId="67" fillId="68" borderId="0"/>
    <xf numFmtId="49" fontId="68" fillId="68" borderId="29"/>
    <xf numFmtId="49" fontId="68" fillId="68" borderId="0"/>
    <xf numFmtId="0" fontId="66" fillId="69" borderId="29">
      <protection locked="0"/>
    </xf>
    <xf numFmtId="169" fontId="66" fillId="69" borderId="29">
      <protection locked="0"/>
    </xf>
    <xf numFmtId="0" fontId="66" fillId="68" borderId="0"/>
    <xf numFmtId="169" fontId="66" fillId="68" borderId="0"/>
    <xf numFmtId="0" fontId="68" fillId="70" borderId="0"/>
    <xf numFmtId="169" fontId="68" fillId="70" borderId="0"/>
    <xf numFmtId="0" fontId="68" fillId="71" borderId="0"/>
    <xf numFmtId="169" fontId="68" fillId="71" borderId="0"/>
    <xf numFmtId="0" fontId="68" fillId="72" borderId="0"/>
    <xf numFmtId="169" fontId="68" fillId="72" borderId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0" fontId="40" fillId="49" borderId="0" applyNumberFormat="0" applyBorder="0" applyAlignment="0" applyProtection="0"/>
    <xf numFmtId="169" fontId="40" fillId="49" borderId="0" applyNumberFormat="0" applyBorder="0" applyAlignment="0" applyProtection="0"/>
    <xf numFmtId="171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0" fontId="40" fillId="50" borderId="0" applyNumberFormat="0" applyBorder="0" applyAlignment="0" applyProtection="0"/>
    <xf numFmtId="169" fontId="40" fillId="50" borderId="0" applyNumberFormat="0" applyBorder="0" applyAlignment="0" applyProtection="0"/>
    <xf numFmtId="171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0" fontId="40" fillId="51" borderId="0" applyNumberFormat="0" applyBorder="0" applyAlignment="0" applyProtection="0"/>
    <xf numFmtId="169" fontId="40" fillId="51" borderId="0" applyNumberFormat="0" applyBorder="0" applyAlignment="0" applyProtection="0"/>
    <xf numFmtId="171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0" fontId="40" fillId="46" borderId="0" applyNumberFormat="0" applyBorder="0" applyAlignment="0" applyProtection="0"/>
    <xf numFmtId="169" fontId="40" fillId="46" borderId="0" applyNumberFormat="0" applyBorder="0" applyAlignment="0" applyProtection="0"/>
    <xf numFmtId="171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0" fontId="40" fillId="47" borderId="0" applyNumberFormat="0" applyBorder="0" applyAlignment="0" applyProtection="0"/>
    <xf numFmtId="169" fontId="40" fillId="47" borderId="0" applyNumberFormat="0" applyBorder="0" applyAlignment="0" applyProtection="0"/>
    <xf numFmtId="171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0" fontId="40" fillId="52" borderId="0" applyNumberFormat="0" applyBorder="0" applyAlignment="0" applyProtection="0"/>
    <xf numFmtId="169" fontId="40" fillId="52" borderId="0" applyNumberFormat="0" applyBorder="0" applyAlignment="0" applyProtection="0"/>
    <xf numFmtId="171" fontId="22" fillId="30" borderId="0" applyNumberFormat="0" applyBorder="0" applyAlignment="0" applyProtection="0"/>
    <xf numFmtId="176" fontId="1" fillId="0" borderId="31">
      <protection locked="0"/>
    </xf>
    <xf numFmtId="176" fontId="1" fillId="0" borderId="31">
      <protection locked="0"/>
    </xf>
    <xf numFmtId="0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14" fillId="6" borderId="10" applyNumberFormat="0" applyAlignment="0" applyProtection="0"/>
    <xf numFmtId="169" fontId="14" fillId="6" borderId="10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0" fontId="51" fillId="40" borderId="17" applyNumberFormat="0" applyAlignment="0" applyProtection="0"/>
    <xf numFmtId="169" fontId="51" fillId="40" borderId="17" applyNumberFormat="0" applyAlignment="0" applyProtection="0"/>
    <xf numFmtId="171" fontId="14" fillId="6" borderId="10" applyNumberFormat="0" applyAlignment="0" applyProtection="0"/>
    <xf numFmtId="0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15" fillId="7" borderId="11" applyNumberFormat="0" applyAlignment="0" applyProtection="0"/>
    <xf numFmtId="169" fontId="15" fillId="7" borderId="11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0" fontId="56" fillId="53" borderId="25" applyNumberFormat="0" applyAlignment="0" applyProtection="0"/>
    <xf numFmtId="169" fontId="56" fillId="53" borderId="25" applyNumberFormat="0" applyAlignment="0" applyProtection="0"/>
    <xf numFmtId="171" fontId="15" fillId="7" borderId="11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16" fillId="7" borderId="10" applyNumberFormat="0" applyAlignment="0" applyProtection="0"/>
    <xf numFmtId="169" fontId="16" fillId="7" borderId="10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0" fontId="42" fillId="53" borderId="17" applyNumberFormat="0" applyAlignment="0" applyProtection="0"/>
    <xf numFmtId="169" fontId="42" fillId="53" borderId="17" applyNumberFormat="0" applyAlignment="0" applyProtection="0"/>
    <xf numFmtId="171" fontId="16" fillId="7" borderId="10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69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69" fontId="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169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169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169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4" fontId="58" fillId="0" borderId="0">
      <alignment horizontal="right"/>
    </xf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4" fillId="0" borderId="0" applyBorder="0">
      <alignment horizontal="center" vertical="center" wrapText="1"/>
    </xf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8" fillId="0" borderId="7" applyNumberFormat="0" applyFill="0" applyAlignment="0" applyProtection="0"/>
    <xf numFmtId="169" fontId="8" fillId="0" borderId="7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48" fillId="0" borderId="19" applyNumberFormat="0" applyFill="0" applyAlignment="0" applyProtection="0"/>
    <xf numFmtId="171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9" fillId="0" borderId="8" applyNumberFormat="0" applyFill="0" applyAlignment="0" applyProtection="0"/>
    <xf numFmtId="169" fontId="9" fillId="0" borderId="8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0" fontId="49" fillId="0" borderId="20" applyNumberFormat="0" applyFill="0" applyAlignment="0" applyProtection="0"/>
    <xf numFmtId="169" fontId="49" fillId="0" borderId="20" applyNumberFormat="0" applyFill="0" applyAlignment="0" applyProtection="0"/>
    <xf numFmtId="171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10" fillId="0" borderId="9" applyNumberFormat="0" applyFill="0" applyAlignment="0" applyProtection="0"/>
    <xf numFmtId="169" fontId="10" fillId="0" borderId="9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0" fontId="50" fillId="0" borderId="21" applyNumberFormat="0" applyFill="0" applyAlignment="0" applyProtection="0"/>
    <xf numFmtId="169" fontId="50" fillId="0" borderId="21" applyNumberFormat="0" applyFill="0" applyAlignment="0" applyProtection="0"/>
    <xf numFmtId="171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50" fillId="0" borderId="0" applyNumberFormat="0" applyFill="0" applyBorder="0" applyAlignment="0" applyProtection="0"/>
    <xf numFmtId="171" fontId="10" fillId="0" borderId="0" applyNumberFormat="0" applyFill="0" applyBorder="0" applyAlignment="0" applyProtection="0"/>
    <xf numFmtId="169" fontId="74" fillId="0" borderId="0" applyBorder="0">
      <alignment horizontal="center" vertical="center" wrapText="1"/>
    </xf>
    <xf numFmtId="0" fontId="75" fillId="0" borderId="32" applyBorder="0">
      <alignment horizontal="center" vertical="center" wrapText="1"/>
    </xf>
    <xf numFmtId="169" fontId="75" fillId="0" borderId="32" applyBorder="0">
      <alignment horizontal="center" vertical="center" wrapText="1"/>
    </xf>
    <xf numFmtId="176" fontId="76" fillId="73" borderId="31"/>
    <xf numFmtId="4" fontId="77" fillId="57" borderId="3" applyBorder="0">
      <alignment horizontal="right"/>
    </xf>
    <xf numFmtId="49" fontId="78" fillId="0" borderId="0" applyBorder="0">
      <alignment vertical="center"/>
    </xf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21" fillId="0" borderId="15" applyNumberFormat="0" applyFill="0" applyAlignment="0" applyProtection="0"/>
    <xf numFmtId="169" fontId="21" fillId="0" borderId="15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0" fontId="70" fillId="0" borderId="30" applyNumberFormat="0" applyFill="0" applyAlignment="0" applyProtection="0"/>
    <xf numFmtId="169" fontId="70" fillId="0" borderId="30" applyNumberFormat="0" applyFill="0" applyAlignment="0" applyProtection="0"/>
    <xf numFmtId="171" fontId="21" fillId="0" borderId="15" applyNumberFormat="0" applyFill="0" applyAlignment="0" applyProtection="0"/>
    <xf numFmtId="3" fontId="76" fillId="0" borderId="3" applyBorder="0">
      <alignment vertical="center"/>
    </xf>
    <xf numFmtId="0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18" fillId="8" borderId="13" applyNumberFormat="0" applyAlignment="0" applyProtection="0"/>
    <xf numFmtId="169" fontId="18" fillId="8" borderId="13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0" fontId="43" fillId="54" borderId="18" applyNumberFormat="0" applyAlignment="0" applyProtection="0"/>
    <xf numFmtId="169" fontId="43" fillId="54" borderId="18" applyNumberFormat="0" applyAlignment="0" applyProtection="0"/>
    <xf numFmtId="171" fontId="18" fillId="8" borderId="13" applyNumberFormat="0" applyAlignment="0" applyProtection="0"/>
    <xf numFmtId="0" fontId="30" fillId="0" borderId="0">
      <alignment horizontal="center" vertical="top" wrapText="1"/>
    </xf>
    <xf numFmtId="169" fontId="30" fillId="0" borderId="0">
      <alignment horizontal="center" vertical="top" wrapText="1"/>
    </xf>
    <xf numFmtId="0" fontId="79" fillId="0" borderId="0">
      <alignment horizontal="center" vertical="center" wrapText="1"/>
    </xf>
    <xf numFmtId="169" fontId="79" fillId="0" borderId="0">
      <alignment horizontal="center" vertical="center" wrapText="1"/>
    </xf>
    <xf numFmtId="0" fontId="24" fillId="74" borderId="0" applyFill="0">
      <alignment wrapText="1"/>
    </xf>
    <xf numFmtId="169" fontId="24" fillId="74" borderId="0" applyFill="0">
      <alignment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71" fontId="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13" fillId="5" borderId="0" applyNumberFormat="0" applyBorder="0" applyAlignment="0" applyProtection="0"/>
    <xf numFmtId="169" fontId="13" fillId="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0" fontId="53" fillId="55" borderId="0" applyNumberFormat="0" applyBorder="0" applyAlignment="0" applyProtection="0"/>
    <xf numFmtId="169" fontId="53" fillId="55" borderId="0" applyNumberFormat="0" applyBorder="0" applyAlignment="0" applyProtection="0"/>
    <xf numFmtId="171" fontId="13" fillId="5" borderId="0" applyNumberFormat="0" applyBorder="0" applyAlignment="0" applyProtection="0"/>
    <xf numFmtId="171" fontId="1" fillId="0" borderId="0"/>
    <xf numFmtId="167" fontId="1" fillId="0" borderId="0"/>
    <xf numFmtId="0" fontId="1" fillId="0" borderId="0"/>
    <xf numFmtId="0" fontId="6" fillId="0" borderId="0"/>
    <xf numFmtId="177" fontId="1" fillId="0" borderId="0"/>
    <xf numFmtId="171" fontId="1" fillId="0" borderId="0"/>
    <xf numFmtId="0" fontId="6" fillId="0" borderId="0"/>
    <xf numFmtId="0" fontId="39" fillId="0" borderId="0"/>
    <xf numFmtId="169" fontId="39" fillId="0" borderId="0"/>
    <xf numFmtId="0" fontId="1" fillId="0" borderId="0"/>
    <xf numFmtId="171" fontId="1" fillId="0" borderId="0"/>
    <xf numFmtId="0" fontId="58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80" fillId="0" borderId="0"/>
    <xf numFmtId="0" fontId="4" fillId="0" borderId="0"/>
    <xf numFmtId="169" fontId="4" fillId="0" borderId="0"/>
    <xf numFmtId="0" fontId="1" fillId="0" borderId="0"/>
    <xf numFmtId="0" fontId="80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81" fillId="0" borderId="0"/>
    <xf numFmtId="171" fontId="1" fillId="0" borderId="0"/>
    <xf numFmtId="0" fontId="1" fillId="0" borderId="0"/>
    <xf numFmtId="0" fontId="81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71" fontId="1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71" fontId="1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71" fontId="1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71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71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0" fontId="1" fillId="0" borderId="0"/>
    <xf numFmtId="171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71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1" fillId="0" borderId="0"/>
    <xf numFmtId="0" fontId="82" fillId="0" borderId="0"/>
    <xf numFmtId="169" fontId="82" fillId="0" borderId="0"/>
    <xf numFmtId="169" fontId="1" fillId="0" borderId="0"/>
    <xf numFmtId="0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3" fillId="0" borderId="0"/>
    <xf numFmtId="169" fontId="83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4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0" fontId="84" fillId="0" borderId="0"/>
    <xf numFmtId="0" fontId="58" fillId="0" borderId="0"/>
    <xf numFmtId="0" fontId="6" fillId="0" borderId="0"/>
    <xf numFmtId="0" fontId="1" fillId="0" borderId="0"/>
    <xf numFmtId="0" fontId="26" fillId="0" borderId="0"/>
    <xf numFmtId="169" fontId="26" fillId="0" borderId="0"/>
    <xf numFmtId="0" fontId="26" fillId="0" borderId="0"/>
    <xf numFmtId="169" fontId="26" fillId="0" borderId="0"/>
    <xf numFmtId="0" fontId="26" fillId="0" borderId="0"/>
    <xf numFmtId="169" fontId="26" fillId="0" borderId="0"/>
    <xf numFmtId="0" fontId="26" fillId="0" borderId="0"/>
    <xf numFmtId="169" fontId="26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6" fillId="0" borderId="0"/>
    <xf numFmtId="0" fontId="1" fillId="0" borderId="0"/>
    <xf numFmtId="169" fontId="1" fillId="0" borderId="0"/>
    <xf numFmtId="0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0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82" fillId="0" borderId="0"/>
    <xf numFmtId="169" fontId="82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4" fillId="0" borderId="0"/>
    <xf numFmtId="169" fontId="4" fillId="0" borderId="0"/>
    <xf numFmtId="0" fontId="85" fillId="0" borderId="0"/>
    <xf numFmtId="0" fontId="39" fillId="0" borderId="0"/>
    <xf numFmtId="0" fontId="1" fillId="0" borderId="0"/>
    <xf numFmtId="171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71" fontId="4" fillId="0" borderId="0"/>
    <xf numFmtId="171" fontId="4" fillId="0" borderId="0"/>
    <xf numFmtId="169" fontId="4" fillId="0" borderId="0"/>
    <xf numFmtId="0" fontId="4" fillId="0" borderId="0"/>
    <xf numFmtId="169" fontId="4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6" fillId="0" borderId="0"/>
    <xf numFmtId="169" fontId="6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71" fontId="4" fillId="0" borderId="0"/>
    <xf numFmtId="0" fontId="4" fillId="0" borderId="0"/>
    <xf numFmtId="0" fontId="4" fillId="0" borderId="0"/>
    <xf numFmtId="169" fontId="4" fillId="0" borderId="0"/>
    <xf numFmtId="177" fontId="4" fillId="0" borderId="0"/>
    <xf numFmtId="166" fontId="4" fillId="0" borderId="0"/>
    <xf numFmtId="171" fontId="4" fillId="0" borderId="0"/>
    <xf numFmtId="169" fontId="4" fillId="0" borderId="0"/>
    <xf numFmtId="171" fontId="4" fillId="0" borderId="0"/>
    <xf numFmtId="169" fontId="4" fillId="0" borderId="0"/>
    <xf numFmtId="171" fontId="4" fillId="0" borderId="0"/>
    <xf numFmtId="169" fontId="4" fillId="0" borderId="0"/>
    <xf numFmtId="171" fontId="4" fillId="0" borderId="0"/>
    <xf numFmtId="169" fontId="4" fillId="0" borderId="0"/>
    <xf numFmtId="171" fontId="4" fillId="0" borderId="0"/>
    <xf numFmtId="169" fontId="4" fillId="0" borderId="0"/>
    <xf numFmtId="171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82" fillId="0" borderId="0"/>
    <xf numFmtId="169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82" fillId="0" borderId="0"/>
    <xf numFmtId="169" fontId="8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82" fillId="0" borderId="0"/>
    <xf numFmtId="169" fontId="82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82" fillId="0" borderId="0"/>
    <xf numFmtId="0" fontId="1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0" fontId="4" fillId="0" borderId="0"/>
    <xf numFmtId="169" fontId="1" fillId="0" borderId="0"/>
    <xf numFmtId="0" fontId="1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82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82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82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82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82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82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1" fillId="0" borderId="0"/>
    <xf numFmtId="169" fontId="1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1" fillId="0" borderId="0"/>
    <xf numFmtId="169" fontId="1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82" fillId="0" borderId="0"/>
    <xf numFmtId="169" fontId="82" fillId="0" borderId="0"/>
    <xf numFmtId="0" fontId="39" fillId="0" borderId="0"/>
    <xf numFmtId="0" fontId="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39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6" fillId="0" borderId="0"/>
    <xf numFmtId="169" fontId="6" fillId="0" borderId="0"/>
    <xf numFmtId="171" fontId="39" fillId="0" borderId="0"/>
    <xf numFmtId="169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6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2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0" fontId="82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86" fillId="0" borderId="0"/>
    <xf numFmtId="0" fontId="5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1" fillId="0" borderId="0"/>
    <xf numFmtId="0" fontId="39" fillId="0" borderId="0"/>
    <xf numFmtId="169" fontId="39" fillId="0" borderId="0"/>
    <xf numFmtId="169" fontId="1" fillId="0" borderId="0"/>
    <xf numFmtId="0" fontId="4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1" fillId="0" borderId="0"/>
    <xf numFmtId="169" fontId="1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39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1" fillId="0" borderId="0"/>
    <xf numFmtId="169" fontId="1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0" fontId="39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169" fontId="4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7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1" fillId="0" borderId="0"/>
    <xf numFmtId="0" fontId="58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39" fillId="0" borderId="0"/>
    <xf numFmtId="169" fontId="39" fillId="0" borderId="0"/>
    <xf numFmtId="0" fontId="5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39" fillId="0" borderId="0"/>
    <xf numFmtId="0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1" fillId="0" borderId="0"/>
    <xf numFmtId="169" fontId="1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169" fontId="87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87" fillId="0" borderId="0"/>
    <xf numFmtId="169" fontId="87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39" fillId="0" borderId="0"/>
    <xf numFmtId="169" fontId="39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82" fillId="0" borderId="0"/>
    <xf numFmtId="169" fontId="82" fillId="0" borderId="0"/>
    <xf numFmtId="0" fontId="6" fillId="0" borderId="0"/>
    <xf numFmtId="169" fontId="6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7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169" fontId="1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9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0" fontId="6" fillId="0" borderId="0"/>
    <xf numFmtId="0" fontId="82" fillId="0" borderId="0"/>
    <xf numFmtId="0" fontId="6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6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169" fontId="39" fillId="0" borderId="0"/>
    <xf numFmtId="171" fontId="1" fillId="0" borderId="0"/>
    <xf numFmtId="0" fontId="58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71" fontId="1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" fillId="0" borderId="0"/>
    <xf numFmtId="0" fontId="39" fillId="0" borderId="0"/>
    <xf numFmtId="169" fontId="39" fillId="0" borderId="0"/>
    <xf numFmtId="0" fontId="39" fillId="0" borderId="0"/>
    <xf numFmtId="169" fontId="39" fillId="0" borderId="0"/>
    <xf numFmtId="171" fontId="1" fillId="0" borderId="0"/>
    <xf numFmtId="0" fontId="58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12" fillId="4" borderId="0" applyNumberFormat="0" applyBorder="0" applyAlignment="0" applyProtection="0"/>
    <xf numFmtId="169" fontId="12" fillId="4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0" fontId="41" fillId="36" borderId="0" applyNumberFormat="0" applyBorder="0" applyAlignment="0" applyProtection="0"/>
    <xf numFmtId="169" fontId="41" fillId="36" borderId="0" applyNumberFormat="0" applyBorder="0" applyAlignment="0" applyProtection="0"/>
    <xf numFmtId="171" fontId="12" fillId="4" borderId="0" applyNumberFormat="0" applyBorder="0" applyAlignment="0" applyProtection="0"/>
    <xf numFmtId="178" fontId="88" fillId="57" borderId="33" applyNumberFormat="0" applyBorder="0" applyAlignment="0">
      <alignment vertical="center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0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56" borderId="24" applyNumberFormat="0" applyFont="0" applyAlignment="0" applyProtection="0"/>
    <xf numFmtId="169" fontId="39" fillId="56" borderId="2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0" fontId="39" fillId="9" borderId="14" applyNumberFormat="0" applyFont="0" applyAlignment="0" applyProtection="0"/>
    <xf numFmtId="169" fontId="39" fillId="9" borderId="14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17" fillId="0" borderId="12" applyNumberFormat="0" applyFill="0" applyAlignment="0" applyProtection="0"/>
    <xf numFmtId="169" fontId="17" fillId="0" borderId="1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0" fontId="52" fillId="0" borderId="22" applyNumberFormat="0" applyFill="0" applyAlignment="0" applyProtection="0"/>
    <xf numFmtId="169" fontId="52" fillId="0" borderId="22" applyNumberFormat="0" applyFill="0" applyAlignment="0" applyProtection="0"/>
    <xf numFmtId="171" fontId="17" fillId="0" borderId="12" applyNumberFormat="0" applyFill="0" applyAlignment="0" applyProtection="0"/>
    <xf numFmtId="0" fontId="35" fillId="0" borderId="0"/>
    <xf numFmtId="0" fontId="35" fillId="0" borderId="0"/>
    <xf numFmtId="38" fontId="34" fillId="0" borderId="0">
      <alignment vertical="top"/>
    </xf>
    <xf numFmtId="0" fontId="35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35" fillId="0" borderId="0"/>
    <xf numFmtId="169" fontId="35" fillId="0" borderId="0"/>
    <xf numFmtId="0" fontId="6" fillId="0" borderId="0"/>
    <xf numFmtId="38" fontId="34" fillId="0" borderId="0">
      <alignment vertical="top"/>
    </xf>
    <xf numFmtId="0" fontId="35" fillId="0" borderId="0"/>
    <xf numFmtId="169" fontId="35" fillId="0" borderId="0"/>
    <xf numFmtId="0" fontId="35" fillId="0" borderId="0"/>
    <xf numFmtId="169" fontId="35" fillId="0" borderId="0"/>
    <xf numFmtId="0" fontId="35" fillId="0" borderId="0"/>
    <xf numFmtId="169" fontId="35" fillId="0" borderId="0"/>
    <xf numFmtId="0" fontId="35" fillId="0" borderId="0"/>
    <xf numFmtId="169" fontId="35" fillId="0" borderId="0"/>
    <xf numFmtId="0" fontId="2" fillId="0" borderId="0"/>
    <xf numFmtId="169" fontId="2" fillId="0" borderId="0"/>
    <xf numFmtId="38" fontId="34" fillId="0" borderId="0">
      <alignment vertical="top"/>
    </xf>
    <xf numFmtId="0" fontId="2" fillId="0" borderId="0"/>
    <xf numFmtId="169" fontId="2" fillId="0" borderId="0"/>
    <xf numFmtId="38" fontId="34" fillId="0" borderId="0">
      <alignment vertical="top"/>
    </xf>
    <xf numFmtId="0" fontId="2" fillId="0" borderId="0"/>
    <xf numFmtId="169" fontId="2" fillId="0" borderId="0"/>
    <xf numFmtId="38" fontId="34" fillId="0" borderId="0">
      <alignment vertical="top"/>
    </xf>
    <xf numFmtId="0" fontId="2" fillId="0" borderId="0"/>
    <xf numFmtId="169" fontId="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35" fillId="0" borderId="0"/>
    <xf numFmtId="169" fontId="35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35" fillId="0" borderId="0"/>
    <xf numFmtId="169" fontId="35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35" fillId="0" borderId="0"/>
    <xf numFmtId="169" fontId="35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2" fillId="0" borderId="0"/>
    <xf numFmtId="169" fontId="2" fillId="0" borderId="0"/>
    <xf numFmtId="169" fontId="2" fillId="0" borderId="0"/>
    <xf numFmtId="0" fontId="6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71" fontId="19" fillId="0" borderId="0" applyNumberFormat="0" applyFill="0" applyBorder="0" applyAlignment="0" applyProtection="0"/>
    <xf numFmtId="49" fontId="24" fillId="0" borderId="0">
      <alignment horizontal="center"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2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26" fillId="0" borderId="0" applyFont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26" fillId="0" borderId="0" applyFont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3" fontId="6" fillId="0" borderId="0" applyFill="0" applyBorder="0" applyAlignment="0" applyProtection="0"/>
    <xf numFmtId="168" fontId="26" fillId="0" borderId="0" applyFont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68" fontId="26" fillId="0" borderId="0" applyFont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43" fontId="39" fillId="0" borderId="0" applyFont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43" fontId="39" fillId="0" borderId="0" applyFont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77" fillId="74" borderId="0" applyBorder="0">
      <alignment horizontal="right"/>
    </xf>
    <xf numFmtId="4" fontId="77" fillId="74" borderId="34" applyBorder="0">
      <alignment horizontal="right"/>
    </xf>
    <xf numFmtId="4" fontId="77" fillId="75" borderId="35" applyBorder="0">
      <alignment horizontal="right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11" fillId="3" borderId="0" applyNumberFormat="0" applyBorder="0" applyAlignment="0" applyProtection="0"/>
    <xf numFmtId="169" fontId="11" fillId="3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0" fontId="47" fillId="37" borderId="0" applyNumberFormat="0" applyBorder="0" applyAlignment="0" applyProtection="0"/>
    <xf numFmtId="169" fontId="47" fillId="37" borderId="0" applyNumberFormat="0" applyBorder="0" applyAlignment="0" applyProtection="0"/>
    <xf numFmtId="171" fontId="11" fillId="3" borderId="0" applyNumberFormat="0" applyBorder="0" applyAlignment="0" applyProtection="0"/>
    <xf numFmtId="170" fontId="36" fillId="0" borderId="0">
      <protection locked="0"/>
    </xf>
    <xf numFmtId="0" fontId="58" fillId="0" borderId="3" applyBorder="0">
      <alignment horizontal="center" vertical="center" wrapText="1"/>
    </xf>
    <xf numFmtId="169" fontId="58" fillId="0" borderId="3" applyBorder="0">
      <alignment horizontal="center" vertical="center" wrapText="1"/>
    </xf>
    <xf numFmtId="0" fontId="6" fillId="0" borderId="0"/>
    <xf numFmtId="0" fontId="34" fillId="0" borderId="0">
      <alignment horizontal="left"/>
    </xf>
    <xf numFmtId="0" fontId="1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" fillId="0" borderId="0"/>
    <xf numFmtId="164" fontId="4" fillId="0" borderId="0"/>
    <xf numFmtId="164" fontId="5" fillId="0" borderId="0"/>
    <xf numFmtId="0" fontId="6" fillId="0" borderId="0"/>
    <xf numFmtId="0" fontId="5" fillId="0" borderId="0"/>
    <xf numFmtId="164" fontId="6" fillId="0" borderId="0"/>
    <xf numFmtId="164" fontId="6" fillId="0" borderId="0"/>
    <xf numFmtId="0" fontId="6" fillId="0" borderId="0"/>
    <xf numFmtId="0" fontId="4" fillId="0" borderId="0"/>
    <xf numFmtId="164" fontId="6" fillId="0" borderId="0"/>
    <xf numFmtId="164" fontId="4" fillId="0" borderId="0"/>
    <xf numFmtId="164" fontId="1" fillId="0" borderId="0"/>
    <xf numFmtId="0" fontId="35" fillId="0" borderId="0"/>
    <xf numFmtId="164" fontId="35" fillId="0" borderId="0"/>
    <xf numFmtId="16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>
      <alignment horizontal="left"/>
    </xf>
  </cellStyleXfs>
  <cellXfs count="261">
    <xf numFmtId="0" fontId="0" fillId="0" borderId="0" xfId="0"/>
    <xf numFmtId="0" fontId="26" fillId="2" borderId="3" xfId="0" applyFont="1" applyFill="1" applyBorder="1" applyAlignment="1">
      <alignment horizontal="center" vertical="top" wrapText="1"/>
    </xf>
    <xf numFmtId="0" fontId="26" fillId="2" borderId="3" xfId="0" applyNumberFormat="1" applyFont="1" applyFill="1" applyBorder="1" applyAlignment="1">
      <alignment horizontal="center" vertical="top" wrapText="1"/>
    </xf>
    <xf numFmtId="0" fontId="26" fillId="2" borderId="3" xfId="0" applyNumberFormat="1" applyFont="1" applyFill="1" applyBorder="1" applyAlignment="1">
      <alignment vertical="top" wrapText="1"/>
    </xf>
    <xf numFmtId="49" fontId="26" fillId="2" borderId="3" xfId="0" applyNumberFormat="1" applyFont="1" applyFill="1" applyBorder="1" applyAlignment="1">
      <alignment horizontal="center" vertical="top" wrapText="1"/>
    </xf>
    <xf numFmtId="0" fontId="26" fillId="2" borderId="3" xfId="0" applyFont="1" applyFill="1" applyBorder="1" applyAlignment="1" applyProtection="1">
      <alignment horizontal="center" vertical="top" wrapText="1"/>
      <protection locked="0"/>
    </xf>
    <xf numFmtId="0" fontId="26" fillId="2" borderId="3" xfId="0" applyFont="1" applyFill="1" applyBorder="1" applyAlignment="1" applyProtection="1">
      <alignment horizontal="left" vertical="top" wrapText="1"/>
      <protection locked="0"/>
    </xf>
    <xf numFmtId="3" fontId="26" fillId="2" borderId="3" xfId="8" applyNumberFormat="1" applyFont="1" applyFill="1" applyBorder="1" applyAlignment="1">
      <alignment horizontal="center" vertical="top" wrapText="1"/>
    </xf>
    <xf numFmtId="4" fontId="26" fillId="2" borderId="3" xfId="0" applyNumberFormat="1" applyFont="1" applyFill="1" applyBorder="1" applyAlignment="1">
      <alignment horizontal="center" vertical="top" wrapText="1"/>
    </xf>
    <xf numFmtId="0" fontId="89" fillId="2" borderId="0" xfId="0" applyFont="1" applyFill="1" applyAlignment="1">
      <alignment horizontal="left"/>
    </xf>
    <xf numFmtId="0" fontId="89" fillId="0" borderId="0" xfId="0" applyFont="1" applyAlignment="1">
      <alignment horizontal="left"/>
    </xf>
    <xf numFmtId="0" fontId="89" fillId="0" borderId="0" xfId="0" applyFont="1" applyAlignment="1"/>
    <xf numFmtId="14" fontId="89" fillId="0" borderId="0" xfId="0" applyNumberFormat="1" applyFont="1" applyAlignment="1">
      <alignment horizontal="left"/>
    </xf>
    <xf numFmtId="0" fontId="89" fillId="0" borderId="0" xfId="0" applyFont="1" applyAlignment="1">
      <alignment horizontal="left" wrapText="1"/>
    </xf>
    <xf numFmtId="2" fontId="28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26" fillId="2" borderId="3" xfId="3" applyFont="1" applyFill="1" applyBorder="1" applyAlignment="1" applyProtection="1">
      <alignment horizontal="center" vertical="center" wrapText="1"/>
      <protection locked="0"/>
    </xf>
    <xf numFmtId="3" fontId="29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1" applyNumberFormat="1" applyFont="1" applyFill="1" applyBorder="1" applyAlignment="1" applyProtection="1">
      <alignment vertical="center" wrapText="1"/>
      <protection locked="0"/>
    </xf>
    <xf numFmtId="3" fontId="30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6" fillId="2" borderId="3" xfId="0" applyNumberFormat="1" applyFont="1" applyFill="1" applyBorder="1" applyAlignment="1">
      <alignment horizontal="center" vertical="top" wrapText="1"/>
    </xf>
    <xf numFmtId="4" fontId="26" fillId="2" borderId="3" xfId="6" applyNumberFormat="1" applyFont="1" applyFill="1" applyBorder="1" applyAlignment="1">
      <alignment horizontal="center" vertical="top" wrapText="1"/>
    </xf>
    <xf numFmtId="4" fontId="26" fillId="2" borderId="3" xfId="0" applyNumberFormat="1" applyFont="1" applyFill="1" applyBorder="1" applyAlignment="1">
      <alignment horizontal="center" vertical="top"/>
    </xf>
    <xf numFmtId="14" fontId="26" fillId="2" borderId="3" xfId="0" applyNumberFormat="1" applyFont="1" applyFill="1" applyBorder="1" applyAlignment="1">
      <alignment horizontal="center" vertical="top" wrapText="1"/>
    </xf>
    <xf numFmtId="0" fontId="26" fillId="2" borderId="3" xfId="0" applyNumberFormat="1" applyFont="1" applyFill="1" applyBorder="1" applyAlignment="1">
      <alignment horizontal="left" vertical="top" wrapText="1"/>
    </xf>
    <xf numFmtId="1" fontId="26" fillId="2" borderId="3" xfId="1" applyNumberFormat="1" applyFont="1" applyFill="1" applyBorder="1" applyAlignment="1" applyProtection="1">
      <alignment horizontal="center" vertical="top" wrapText="1"/>
    </xf>
    <xf numFmtId="3" fontId="26" fillId="2" borderId="3" xfId="0" applyNumberFormat="1" applyFont="1" applyFill="1" applyBorder="1" applyAlignment="1" applyProtection="1">
      <alignment horizontal="center" vertical="top" wrapText="1"/>
    </xf>
    <xf numFmtId="164" fontId="26" fillId="2" borderId="3" xfId="0" applyNumberFormat="1" applyFont="1" applyFill="1" applyBorder="1" applyAlignment="1">
      <alignment horizontal="center" vertical="top" wrapText="1"/>
    </xf>
    <xf numFmtId="3" fontId="26" fillId="2" borderId="3" xfId="0" applyNumberFormat="1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90" fillId="2" borderId="3" xfId="0" applyFont="1" applyFill="1" applyBorder="1" applyAlignment="1">
      <alignment horizontal="center" vertical="top" wrapText="1"/>
    </xf>
    <xf numFmtId="0" fontId="90" fillId="2" borderId="0" xfId="0" applyFont="1" applyFill="1" applyAlignment="1"/>
    <xf numFmtId="49" fontId="9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0" fillId="2" borderId="0" xfId="0" applyFont="1" applyFill="1"/>
    <xf numFmtId="1" fontId="9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>
      <alignment horizontal="center" vertical="center"/>
    </xf>
    <xf numFmtId="0" fontId="90" fillId="0" borderId="3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left" vertical="center" wrapText="1"/>
    </xf>
    <xf numFmtId="49" fontId="90" fillId="0" borderId="3" xfId="0" applyNumberFormat="1" applyFont="1" applyBorder="1" applyAlignment="1">
      <alignment horizontal="center" vertical="center"/>
    </xf>
    <xf numFmtId="4" fontId="90" fillId="0" borderId="3" xfId="0" applyNumberFormat="1" applyFont="1" applyBorder="1" applyAlignment="1">
      <alignment horizontal="center" vertical="center"/>
    </xf>
    <xf numFmtId="14" fontId="90" fillId="0" borderId="3" xfId="0" applyNumberFormat="1" applyFont="1" applyBorder="1" applyAlignment="1">
      <alignment horizontal="center" vertical="center"/>
    </xf>
    <xf numFmtId="0" fontId="90" fillId="0" borderId="0" xfId="0" applyFont="1"/>
    <xf numFmtId="3" fontId="91" fillId="0" borderId="0" xfId="0" applyNumberFormat="1" applyFont="1"/>
    <xf numFmtId="0" fontId="3" fillId="2" borderId="3" xfId="60313" applyNumberFormat="1" applyFont="1" applyFill="1" applyBorder="1" applyAlignment="1" applyProtection="1">
      <alignment horizontal="center" vertical="top" wrapText="1"/>
    </xf>
    <xf numFmtId="186" fontId="3" fillId="2" borderId="3" xfId="0" applyNumberFormat="1" applyFont="1" applyFill="1" applyBorder="1" applyAlignment="1">
      <alignment horizontal="center" vertical="top" wrapText="1"/>
    </xf>
    <xf numFmtId="0" fontId="3" fillId="76" borderId="3" xfId="60313" applyNumberFormat="1" applyFont="1" applyFill="1" applyBorder="1" applyAlignment="1" applyProtection="1">
      <alignment horizontal="center" vertical="top" wrapText="1"/>
    </xf>
    <xf numFmtId="0" fontId="3" fillId="2" borderId="0" xfId="0" applyFont="1" applyFill="1"/>
    <xf numFmtId="0" fontId="3" fillId="2" borderId="3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0" fontId="3" fillId="76" borderId="37" xfId="0" applyFont="1" applyFill="1" applyBorder="1" applyAlignment="1">
      <alignment horizontal="center" vertical="top"/>
    </xf>
    <xf numFmtId="0" fontId="3" fillId="76" borderId="3" xfId="0" applyFont="1" applyFill="1" applyBorder="1" applyAlignment="1">
      <alignment horizontal="center" vertical="top" wrapText="1"/>
    </xf>
    <xf numFmtId="0" fontId="3" fillId="76" borderId="3" xfId="0" applyFont="1" applyFill="1" applyBorder="1" applyAlignment="1">
      <alignment vertical="top" wrapText="1"/>
    </xf>
    <xf numFmtId="0" fontId="3" fillId="76" borderId="3" xfId="0" applyFont="1" applyFill="1" applyBorder="1" applyAlignment="1">
      <alignment horizontal="center" vertical="top"/>
    </xf>
    <xf numFmtId="4" fontId="3" fillId="76" borderId="3" xfId="0" applyNumberFormat="1" applyFont="1" applyFill="1" applyBorder="1" applyAlignment="1">
      <alignment horizontal="center" vertical="top"/>
    </xf>
    <xf numFmtId="14" fontId="3" fillId="76" borderId="3" xfId="0" applyNumberFormat="1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14" fontId="3" fillId="2" borderId="3" xfId="0" applyNumberFormat="1" applyFont="1" applyFill="1" applyBorder="1" applyAlignment="1">
      <alignment horizontal="center" vertical="top"/>
    </xf>
    <xf numFmtId="0" fontId="3" fillId="76" borderId="4" xfId="0" applyFont="1" applyFill="1" applyBorder="1" applyAlignment="1">
      <alignment horizontal="center" vertical="top"/>
    </xf>
    <xf numFmtId="185" fontId="3" fillId="76" borderId="3" xfId="0" applyNumberFormat="1" applyFont="1" applyFill="1" applyBorder="1" applyAlignment="1">
      <alignment horizontal="center" vertical="top" wrapText="1"/>
    </xf>
    <xf numFmtId="185" fontId="3" fillId="76" borderId="3" xfId="6" applyNumberFormat="1" applyFont="1" applyFill="1" applyBorder="1" applyAlignment="1">
      <alignment horizontal="center" vertical="top" wrapText="1"/>
    </xf>
    <xf numFmtId="14" fontId="3" fillId="76" borderId="3" xfId="0" applyNumberFormat="1" applyFont="1" applyFill="1" applyBorder="1" applyAlignment="1">
      <alignment horizontal="center" vertical="top" wrapText="1"/>
    </xf>
    <xf numFmtId="0" fontId="3" fillId="76" borderId="3" xfId="0" applyFont="1" applyFill="1" applyBorder="1" applyAlignment="1">
      <alignment vertical="top"/>
    </xf>
    <xf numFmtId="14" fontId="3" fillId="2" borderId="3" xfId="0" applyNumberFormat="1" applyFont="1" applyFill="1" applyBorder="1" applyAlignment="1">
      <alignment horizontal="center" vertical="top" wrapText="1"/>
    </xf>
    <xf numFmtId="185" fontId="3" fillId="2" borderId="3" xfId="0" applyNumberFormat="1" applyFont="1" applyFill="1" applyBorder="1" applyAlignment="1">
      <alignment horizontal="center" vertical="top" wrapText="1"/>
    </xf>
    <xf numFmtId="185" fontId="3" fillId="2" borderId="3" xfId="6" applyNumberFormat="1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/>
    </xf>
    <xf numFmtId="0" fontId="3" fillId="76" borderId="3" xfId="0" applyFont="1" applyFill="1" applyBorder="1" applyAlignment="1">
      <alignment horizontal="left" vertical="top" wrapText="1"/>
    </xf>
    <xf numFmtId="2" fontId="3" fillId="76" borderId="3" xfId="0" applyNumberFormat="1" applyFont="1" applyFill="1" applyBorder="1" applyAlignment="1">
      <alignment horizontal="center" vertical="top" wrapText="1"/>
    </xf>
    <xf numFmtId="0" fontId="45" fillId="2" borderId="0" xfId="0" applyFont="1" applyFill="1" applyAlignment="1">
      <alignment horizontal="left"/>
    </xf>
    <xf numFmtId="0" fontId="45" fillId="2" borderId="0" xfId="0" applyFont="1" applyFill="1" applyAlignment="1"/>
    <xf numFmtId="14" fontId="45" fillId="2" borderId="0" xfId="0" applyNumberFormat="1" applyFont="1" applyFill="1" applyAlignment="1">
      <alignment horizontal="left"/>
    </xf>
    <xf numFmtId="0" fontId="45" fillId="2" borderId="0" xfId="0" applyFont="1" applyFill="1" applyAlignment="1">
      <alignment horizontal="left" wrapText="1"/>
    </xf>
    <xf numFmtId="49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92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1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right" vertical="top"/>
    </xf>
    <xf numFmtId="0" fontId="3" fillId="2" borderId="3" xfId="0" quotePrefix="1" applyFont="1" applyFill="1" applyBorder="1" applyAlignment="1">
      <alignment horizontal="center" vertical="top"/>
    </xf>
    <xf numFmtId="3" fontId="97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9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/>
    <xf numFmtId="3" fontId="91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9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00" fillId="2" borderId="0" xfId="27798" applyFont="1" applyFill="1"/>
    <xf numFmtId="0" fontId="1" fillId="2" borderId="0" xfId="27798" applyFont="1" applyFill="1"/>
    <xf numFmtId="1" fontId="101" fillId="77" borderId="3" xfId="57583" applyNumberFormat="1" applyFont="1" applyFill="1" applyBorder="1" applyAlignment="1" applyProtection="1">
      <alignment horizontal="center" vertical="center" wrapText="1"/>
    </xf>
    <xf numFmtId="0" fontId="102" fillId="76" borderId="3" xfId="60315" applyFont="1" applyFill="1" applyBorder="1" applyAlignment="1">
      <alignment horizontal="center" vertical="top" wrapText="1"/>
    </xf>
    <xf numFmtId="0" fontId="102" fillId="76" borderId="3" xfId="60315" applyFont="1" applyFill="1" applyBorder="1" applyAlignment="1">
      <alignment horizontal="left" vertical="center" wrapText="1"/>
    </xf>
    <xf numFmtId="3" fontId="103" fillId="76" borderId="3" xfId="60315" applyNumberFormat="1" applyFont="1" applyFill="1" applyBorder="1" applyAlignment="1">
      <alignment horizontal="right" vertical="center" wrapText="1"/>
    </xf>
    <xf numFmtId="183" fontId="103" fillId="76" borderId="3" xfId="57583" applyNumberFormat="1" applyFont="1" applyFill="1" applyBorder="1" applyAlignment="1" applyProtection="1">
      <alignment horizontal="right" vertical="center" wrapText="1"/>
    </xf>
    <xf numFmtId="3" fontId="104" fillId="2" borderId="0" xfId="27798" applyNumberFormat="1" applyFont="1" applyFill="1"/>
    <xf numFmtId="1" fontId="1" fillId="2" borderId="0" xfId="27798" applyNumberFormat="1" applyFont="1" applyFill="1"/>
    <xf numFmtId="0" fontId="104" fillId="2" borderId="0" xfId="27798" applyFont="1" applyFill="1"/>
    <xf numFmtId="1" fontId="105" fillId="2" borderId="3" xfId="57583" applyNumberFormat="1" applyFont="1" applyFill="1" applyBorder="1" applyAlignment="1" applyProtection="1">
      <alignment horizontal="center" vertical="center" wrapText="1"/>
    </xf>
    <xf numFmtId="1" fontId="105" fillId="2" borderId="3" xfId="57583" applyNumberFormat="1" applyFont="1" applyFill="1" applyBorder="1" applyAlignment="1" applyProtection="1">
      <alignment horizontal="left" vertical="center" wrapText="1"/>
    </xf>
    <xf numFmtId="3" fontId="105" fillId="2" borderId="3" xfId="57583" applyNumberFormat="1" applyFont="1" applyFill="1" applyBorder="1" applyAlignment="1" applyProtection="1">
      <alignment horizontal="right" vertical="center" wrapText="1"/>
    </xf>
    <xf numFmtId="183" fontId="105" fillId="2" borderId="3" xfId="57583" applyNumberFormat="1" applyFont="1" applyFill="1" applyBorder="1" applyAlignment="1" applyProtection="1">
      <alignment horizontal="right" vertical="center" wrapText="1"/>
    </xf>
    <xf numFmtId="0" fontId="105" fillId="2" borderId="3" xfId="60315" applyFont="1" applyFill="1" applyBorder="1" applyAlignment="1">
      <alignment horizontal="center" vertical="top"/>
    </xf>
    <xf numFmtId="0" fontId="105" fillId="2" borderId="3" xfId="60315" applyNumberFormat="1" applyFont="1" applyFill="1" applyBorder="1" applyAlignment="1">
      <alignment horizontal="left" vertical="center" wrapText="1"/>
    </xf>
    <xf numFmtId="0" fontId="1" fillId="2" borderId="0" xfId="27798" applyFont="1" applyFill="1" applyBorder="1"/>
    <xf numFmtId="0" fontId="1" fillId="2" borderId="0" xfId="27798" applyFont="1" applyFill="1" applyBorder="1" applyAlignment="1">
      <alignment horizontal="center" vertical="center" wrapText="1"/>
    </xf>
    <xf numFmtId="187" fontId="1" fillId="2" borderId="0" xfId="27798" applyNumberFormat="1" applyFont="1" applyFill="1"/>
    <xf numFmtId="0" fontId="101" fillId="2" borderId="0" xfId="60315" applyFont="1" applyFill="1" applyBorder="1" applyAlignment="1">
      <alignment horizontal="center" vertical="top" wrapText="1"/>
    </xf>
    <xf numFmtId="0" fontId="101" fillId="2" borderId="0" xfId="60315" applyFont="1" applyFill="1" applyBorder="1" applyAlignment="1">
      <alignment horizontal="center" vertical="center" wrapText="1"/>
    </xf>
    <xf numFmtId="0" fontId="106" fillId="2" borderId="0" xfId="27798" applyFont="1" applyFill="1"/>
    <xf numFmtId="0" fontId="105" fillId="2" borderId="37" xfId="60315" applyFont="1" applyFill="1" applyBorder="1" applyAlignment="1">
      <alignment horizontal="center" vertical="top"/>
    </xf>
    <xf numFmtId="3" fontId="1" fillId="2" borderId="0" xfId="27798" applyNumberFormat="1" applyFont="1" applyFill="1"/>
    <xf numFmtId="0" fontId="26" fillId="2" borderId="3" xfId="0" applyNumberFormat="1" applyFont="1" applyFill="1" applyBorder="1" applyAlignment="1" applyProtection="1">
      <alignment horizontal="left" vertical="top" wrapText="1"/>
      <protection locked="0"/>
    </xf>
    <xf numFmtId="3" fontId="1" fillId="2" borderId="0" xfId="27798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top" wrapText="1"/>
    </xf>
    <xf numFmtId="49" fontId="2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89" fillId="0" borderId="0" xfId="0" applyNumberFormat="1" applyFont="1" applyAlignment="1">
      <alignment horizontal="left"/>
    </xf>
    <xf numFmtId="9" fontId="89" fillId="0" borderId="0" xfId="60338" applyFont="1" applyAlignment="1">
      <alignment horizontal="left"/>
    </xf>
    <xf numFmtId="0" fontId="26" fillId="0" borderId="3" xfId="0" applyFont="1" applyFill="1" applyBorder="1" applyAlignment="1">
      <alignment horizontal="center" vertical="top" wrapText="1"/>
    </xf>
    <xf numFmtId="0" fontId="26" fillId="0" borderId="3" xfId="0" applyNumberFormat="1" applyFont="1" applyFill="1" applyBorder="1" applyAlignment="1">
      <alignment horizontal="center" vertical="top" wrapText="1"/>
    </xf>
    <xf numFmtId="1" fontId="26" fillId="0" borderId="3" xfId="0" applyNumberFormat="1" applyFont="1" applyFill="1" applyBorder="1" applyAlignment="1">
      <alignment horizontal="center" vertical="top" wrapText="1"/>
    </xf>
    <xf numFmtId="0" fontId="26" fillId="0" borderId="3" xfId="0" applyNumberFormat="1" applyFont="1" applyFill="1" applyBorder="1" applyAlignment="1" applyProtection="1">
      <alignment horizontal="left" vertical="top" wrapText="1"/>
      <protection locked="0"/>
    </xf>
    <xf numFmtId="0" fontId="26" fillId="0" borderId="3" xfId="0" applyNumberFormat="1" applyFont="1" applyFill="1" applyBorder="1" applyAlignment="1">
      <alignment vertical="top" wrapText="1"/>
    </xf>
    <xf numFmtId="49" fontId="26" fillId="0" borderId="3" xfId="0" applyNumberFormat="1" applyFont="1" applyFill="1" applyBorder="1" applyAlignment="1">
      <alignment horizontal="center" vertical="top" wrapText="1"/>
    </xf>
    <xf numFmtId="4" fontId="26" fillId="0" borderId="3" xfId="6" applyNumberFormat="1" applyFont="1" applyFill="1" applyBorder="1" applyAlignment="1">
      <alignment horizontal="center" vertical="top" wrapText="1"/>
    </xf>
    <xf numFmtId="14" fontId="26" fillId="0" borderId="3" xfId="0" applyNumberFormat="1" applyFont="1" applyFill="1" applyBorder="1" applyAlignment="1">
      <alignment horizontal="center" vertical="top" wrapText="1"/>
    </xf>
    <xf numFmtId="0" fontId="26" fillId="0" borderId="3" xfId="0" applyNumberFormat="1" applyFont="1" applyFill="1" applyBorder="1" applyAlignment="1">
      <alignment horizontal="left" vertical="top" wrapText="1"/>
    </xf>
    <xf numFmtId="1" fontId="26" fillId="0" borderId="3" xfId="1" applyNumberFormat="1" applyFont="1" applyFill="1" applyBorder="1" applyAlignment="1" applyProtection="1">
      <alignment horizontal="center" vertical="top" wrapText="1"/>
    </xf>
    <xf numFmtId="3" fontId="26" fillId="0" borderId="3" xfId="0" applyNumberFormat="1" applyFont="1" applyFill="1" applyBorder="1" applyAlignment="1" applyProtection="1">
      <alignment horizontal="center" vertical="top" wrapText="1"/>
    </xf>
    <xf numFmtId="0" fontId="26" fillId="0" borderId="3" xfId="0" applyFont="1" applyFill="1" applyBorder="1" applyAlignment="1" applyProtection="1">
      <alignment horizontal="center" vertical="top" wrapText="1"/>
      <protection locked="0"/>
    </xf>
    <xf numFmtId="0" fontId="26" fillId="0" borderId="3" xfId="0" applyFont="1" applyFill="1" applyBorder="1" applyAlignment="1" applyProtection="1">
      <alignment horizontal="left" vertical="top" wrapText="1"/>
      <protection locked="0"/>
    </xf>
    <xf numFmtId="164" fontId="26" fillId="0" borderId="3" xfId="0" applyNumberFormat="1" applyFont="1" applyFill="1" applyBorder="1" applyAlignment="1">
      <alignment horizontal="center" vertical="top" wrapText="1"/>
    </xf>
    <xf numFmtId="3" fontId="26" fillId="0" borderId="3" xfId="8" applyNumberFormat="1" applyFont="1" applyFill="1" applyBorder="1" applyAlignment="1">
      <alignment horizontal="center" vertical="top" wrapText="1"/>
    </xf>
    <xf numFmtId="3" fontId="26" fillId="0" borderId="3" xfId="0" applyNumberFormat="1" applyFont="1" applyFill="1" applyBorder="1" applyAlignment="1">
      <alignment horizontal="center" vertical="top" wrapText="1"/>
    </xf>
    <xf numFmtId="4" fontId="26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4" fontId="26" fillId="0" borderId="3" xfId="0" applyNumberFormat="1" applyFont="1" applyFill="1" applyBorder="1" applyAlignment="1">
      <alignment horizontal="center" vertical="top"/>
    </xf>
    <xf numFmtId="0" fontId="26" fillId="0" borderId="3" xfId="0" applyFont="1" applyFill="1" applyBorder="1" applyAlignment="1">
      <alignment horizontal="center" vertical="top"/>
    </xf>
    <xf numFmtId="1" fontId="3" fillId="2" borderId="37" xfId="0" applyNumberFormat="1" applyFont="1" applyFill="1" applyBorder="1" applyAlignment="1">
      <alignment horizontal="center" vertical="top"/>
    </xf>
    <xf numFmtId="0" fontId="3" fillId="78" borderId="3" xfId="0" applyFont="1" applyFill="1" applyBorder="1" applyAlignment="1">
      <alignment horizontal="center" vertical="top" wrapText="1"/>
    </xf>
    <xf numFmtId="0" fontId="3" fillId="78" borderId="0" xfId="0" applyFont="1" applyFill="1" applyAlignment="1">
      <alignment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center"/>
    </xf>
    <xf numFmtId="185" fontId="3" fillId="2" borderId="0" xfId="0" applyNumberFormat="1" applyFont="1" applyFill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2" fontId="3" fillId="2" borderId="3" xfId="6" applyNumberFormat="1" applyFont="1" applyFill="1" applyBorder="1" applyAlignment="1">
      <alignment horizontal="center" vertical="top" wrapText="1"/>
    </xf>
    <xf numFmtId="0" fontId="3" fillId="79" borderId="3" xfId="0" applyFont="1" applyFill="1" applyBorder="1" applyAlignment="1">
      <alignment horizontal="center" vertical="top" wrapText="1"/>
    </xf>
    <xf numFmtId="2" fontId="3" fillId="79" borderId="3" xfId="0" applyNumberFormat="1" applyFont="1" applyFill="1" applyBorder="1" applyAlignment="1">
      <alignment horizontal="center" vertical="top" wrapText="1"/>
    </xf>
    <xf numFmtId="1" fontId="3" fillId="79" borderId="3" xfId="0" applyNumberFormat="1" applyFont="1" applyFill="1" applyBorder="1" applyAlignment="1">
      <alignment horizontal="center" vertical="top" wrapText="1"/>
    </xf>
    <xf numFmtId="0" fontId="3" fillId="79" borderId="3" xfId="0" applyNumberFormat="1" applyFont="1" applyFill="1" applyBorder="1" applyAlignment="1">
      <alignment horizontal="left" vertical="top" wrapText="1"/>
    </xf>
    <xf numFmtId="0" fontId="3" fillId="79" borderId="3" xfId="0" applyNumberFormat="1" applyFont="1" applyFill="1" applyBorder="1" applyAlignment="1">
      <alignment horizontal="center" vertical="top" wrapText="1"/>
    </xf>
    <xf numFmtId="49" fontId="3" fillId="79" borderId="3" xfId="60314" applyNumberFormat="1" applyFont="1" applyFill="1" applyBorder="1" applyAlignment="1">
      <alignment horizontal="left" vertical="top" wrapText="1"/>
    </xf>
    <xf numFmtId="4" fontId="3" fillId="79" borderId="3" xfId="0" applyNumberFormat="1" applyFont="1" applyFill="1" applyBorder="1" applyAlignment="1">
      <alignment horizontal="right" vertical="top"/>
    </xf>
    <xf numFmtId="4" fontId="3" fillId="79" borderId="3" xfId="0" applyNumberFormat="1" applyFont="1" applyFill="1" applyBorder="1" applyAlignment="1">
      <alignment horizontal="center" vertical="top"/>
    </xf>
    <xf numFmtId="14" fontId="3" fillId="79" borderId="3" xfId="0" applyNumberFormat="1" applyFont="1" applyFill="1" applyBorder="1" applyAlignment="1">
      <alignment horizontal="center" vertical="top"/>
    </xf>
    <xf numFmtId="0" fontId="3" fillId="79" borderId="3" xfId="0" applyFont="1" applyFill="1" applyBorder="1" applyAlignment="1">
      <alignment horizontal="center" vertical="top"/>
    </xf>
    <xf numFmtId="0" fontId="3" fillId="79" borderId="3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/>
    </xf>
    <xf numFmtId="0" fontId="107" fillId="2" borderId="3" xfId="0" applyFont="1" applyFill="1" applyBorder="1" applyAlignment="1">
      <alignment vertical="top" wrapText="1"/>
    </xf>
    <xf numFmtId="0" fontId="90" fillId="2" borderId="37" xfId="0" applyFont="1" applyFill="1" applyBorder="1" applyAlignment="1">
      <alignment horizontal="center" vertical="top"/>
    </xf>
    <xf numFmtId="0" fontId="90" fillId="2" borderId="3" xfId="0" applyFont="1" applyFill="1" applyBorder="1" applyAlignment="1">
      <alignment horizontal="center" vertical="top"/>
    </xf>
    <xf numFmtId="0" fontId="90" fillId="2" borderId="3" xfId="0" applyFont="1" applyFill="1" applyBorder="1" applyAlignment="1">
      <alignment vertical="top" wrapText="1"/>
    </xf>
    <xf numFmtId="4" fontId="90" fillId="2" borderId="3" xfId="0" applyNumberFormat="1" applyFont="1" applyFill="1" applyBorder="1" applyAlignment="1">
      <alignment horizontal="center" vertical="top"/>
    </xf>
    <xf numFmtId="14" fontId="90" fillId="2" borderId="3" xfId="0" applyNumberFormat="1" applyFont="1" applyFill="1" applyBorder="1" applyAlignment="1">
      <alignment horizontal="center" vertical="top"/>
    </xf>
    <xf numFmtId="1" fontId="3" fillId="2" borderId="3" xfId="1" applyNumberFormat="1" applyFont="1" applyFill="1" applyBorder="1" applyAlignment="1" applyProtection="1">
      <alignment horizontal="center" vertical="top" wrapText="1"/>
      <protection locked="0"/>
    </xf>
    <xf numFmtId="0" fontId="3" fillId="2" borderId="3" xfId="60339" applyFont="1" applyFill="1" applyBorder="1" applyAlignment="1">
      <alignment horizontal="center" vertical="top" wrapText="1"/>
    </xf>
    <xf numFmtId="0" fontId="90" fillId="2" borderId="3" xfId="0" applyFont="1" applyFill="1" applyBorder="1" applyAlignment="1">
      <alignment horizontal="left" vertical="top" wrapText="1"/>
    </xf>
    <xf numFmtId="0" fontId="3" fillId="2" borderId="3" xfId="1" applyNumberFormat="1" applyFont="1" applyFill="1" applyBorder="1" applyAlignment="1" applyProtection="1">
      <alignment horizontal="left" vertical="top" wrapText="1"/>
      <protection locked="0"/>
    </xf>
    <xf numFmtId="0" fontId="90" fillId="2" borderId="3" xfId="0" applyNumberFormat="1" applyFont="1" applyFill="1" applyBorder="1" applyAlignment="1">
      <alignment horizontal="left" vertical="top" wrapText="1"/>
    </xf>
    <xf numFmtId="0" fontId="3" fillId="2" borderId="3" xfId="4" applyNumberFormat="1" applyFont="1" applyFill="1" applyBorder="1" applyAlignment="1">
      <alignment horizontal="left" vertical="top" wrapText="1"/>
    </xf>
    <xf numFmtId="14" fontId="90" fillId="2" borderId="3" xfId="0" applyNumberFormat="1" applyFont="1" applyFill="1" applyBorder="1" applyAlignment="1">
      <alignment horizontal="center" vertical="top" wrapText="1"/>
    </xf>
    <xf numFmtId="4" fontId="3" fillId="2" borderId="3" xfId="60314" applyNumberFormat="1" applyFont="1" applyFill="1" applyBorder="1" applyAlignment="1">
      <alignment horizontal="right" vertical="top" wrapText="1"/>
    </xf>
    <xf numFmtId="4" fontId="90" fillId="2" borderId="3" xfId="0" applyNumberFormat="1" applyFont="1" applyFill="1" applyBorder="1" applyAlignment="1">
      <alignment horizontal="right" vertical="top"/>
    </xf>
    <xf numFmtId="1" fontId="90" fillId="2" borderId="3" xfId="0" applyNumberFormat="1" applyFont="1" applyFill="1" applyBorder="1" applyAlignment="1">
      <alignment horizontal="center" vertical="top" wrapText="1"/>
    </xf>
    <xf numFmtId="1" fontId="3" fillId="2" borderId="3" xfId="1" applyNumberFormat="1" applyFont="1" applyFill="1" applyBorder="1" applyAlignment="1" applyProtection="1">
      <alignment horizontal="left" vertical="top" wrapText="1"/>
      <protection locked="0"/>
    </xf>
    <xf numFmtId="9" fontId="90" fillId="2" borderId="3" xfId="0" applyNumberFormat="1" applyFont="1" applyFill="1" applyBorder="1" applyAlignment="1">
      <alignment horizontal="center" vertical="top" wrapText="1"/>
    </xf>
    <xf numFmtId="4" fontId="3" fillId="2" borderId="3" xfId="1" applyNumberFormat="1" applyFont="1" applyFill="1" applyBorder="1" applyAlignment="1" applyProtection="1">
      <alignment horizontal="right" vertical="top" wrapText="1"/>
      <protection locked="0"/>
    </xf>
    <xf numFmtId="1" fontId="26" fillId="80" borderId="3" xfId="0" applyNumberFormat="1" applyFont="1" applyFill="1" applyBorder="1" applyAlignment="1">
      <alignment horizontal="center" vertical="top" wrapText="1"/>
    </xf>
    <xf numFmtId="0" fontId="26" fillId="80" borderId="3" xfId="0" applyNumberFormat="1" applyFont="1" applyFill="1" applyBorder="1" applyAlignment="1">
      <alignment horizontal="center" vertical="top" wrapText="1"/>
    </xf>
    <xf numFmtId="49" fontId="26" fillId="80" borderId="3" xfId="0" applyNumberFormat="1" applyFont="1" applyFill="1" applyBorder="1" applyAlignment="1">
      <alignment horizontal="center" vertical="top" wrapText="1"/>
    </xf>
    <xf numFmtId="0" fontId="26" fillId="80" borderId="3" xfId="0" applyFont="1" applyFill="1" applyBorder="1" applyAlignment="1">
      <alignment horizontal="center" vertical="top" wrapText="1"/>
    </xf>
    <xf numFmtId="0" fontId="26" fillId="80" borderId="3" xfId="0" applyNumberFormat="1" applyFont="1" applyFill="1" applyBorder="1" applyAlignment="1" applyProtection="1">
      <alignment horizontal="left" vertical="top" wrapText="1"/>
      <protection locked="0"/>
    </xf>
    <xf numFmtId="0" fontId="26" fillId="80" borderId="3" xfId="0" applyNumberFormat="1" applyFont="1" applyFill="1" applyBorder="1" applyAlignment="1">
      <alignment vertical="top" wrapText="1"/>
    </xf>
    <xf numFmtId="4" fontId="26" fillId="80" borderId="3" xfId="6" applyNumberFormat="1" applyFont="1" applyFill="1" applyBorder="1" applyAlignment="1">
      <alignment horizontal="center" vertical="top" wrapText="1"/>
    </xf>
    <xf numFmtId="14" fontId="26" fillId="80" borderId="3" xfId="0" applyNumberFormat="1" applyFont="1" applyFill="1" applyBorder="1" applyAlignment="1">
      <alignment horizontal="center" vertical="top" wrapText="1"/>
    </xf>
    <xf numFmtId="0" fontId="26" fillId="80" borderId="3" xfId="0" applyNumberFormat="1" applyFont="1" applyFill="1" applyBorder="1" applyAlignment="1">
      <alignment horizontal="left" vertical="top" wrapText="1"/>
    </xf>
    <xf numFmtId="1" fontId="26" fillId="80" borderId="3" xfId="1" applyNumberFormat="1" applyFont="1" applyFill="1" applyBorder="1" applyAlignment="1" applyProtection="1">
      <alignment horizontal="center" vertical="top" wrapText="1"/>
    </xf>
    <xf numFmtId="3" fontId="26" fillId="80" borderId="3" xfId="0" applyNumberFormat="1" applyFont="1" applyFill="1" applyBorder="1" applyAlignment="1" applyProtection="1">
      <alignment horizontal="center" vertical="top" wrapText="1"/>
    </xf>
    <xf numFmtId="0" fontId="26" fillId="80" borderId="3" xfId="0" applyFont="1" applyFill="1" applyBorder="1" applyAlignment="1" applyProtection="1">
      <alignment horizontal="center" vertical="top" wrapText="1"/>
      <protection locked="0"/>
    </xf>
    <xf numFmtId="0" fontId="26" fillId="80" borderId="3" xfId="0" applyFont="1" applyFill="1" applyBorder="1" applyAlignment="1" applyProtection="1">
      <alignment horizontal="left" vertical="top" wrapText="1"/>
      <protection locked="0"/>
    </xf>
    <xf numFmtId="164" fontId="26" fillId="80" borderId="3" xfId="0" applyNumberFormat="1" applyFont="1" applyFill="1" applyBorder="1" applyAlignment="1">
      <alignment horizontal="center" vertical="top" wrapText="1"/>
    </xf>
    <xf numFmtId="3" fontId="26" fillId="80" borderId="3" xfId="8" applyNumberFormat="1" applyFont="1" applyFill="1" applyBorder="1" applyAlignment="1">
      <alignment horizontal="center" vertical="top" wrapText="1"/>
    </xf>
    <xf numFmtId="3" fontId="26" fillId="80" borderId="3" xfId="0" applyNumberFormat="1" applyFont="1" applyFill="1" applyBorder="1" applyAlignment="1">
      <alignment horizontal="center" vertical="top" wrapText="1"/>
    </xf>
    <xf numFmtId="4" fontId="26" fillId="80" borderId="3" xfId="0" applyNumberFormat="1" applyFont="1" applyFill="1" applyBorder="1" applyAlignment="1">
      <alignment horizontal="center" vertical="top" wrapText="1"/>
    </xf>
    <xf numFmtId="0" fontId="26" fillId="80" borderId="3" xfId="0" applyFont="1" applyFill="1" applyBorder="1" applyAlignment="1">
      <alignment horizontal="center" vertical="top"/>
    </xf>
    <xf numFmtId="0" fontId="0" fillId="80" borderId="0" xfId="0" applyFill="1"/>
    <xf numFmtId="4" fontId="26" fillId="80" borderId="3" xfId="0" applyNumberFormat="1" applyFont="1" applyFill="1" applyBorder="1" applyAlignment="1">
      <alignment horizontal="center" vertical="top"/>
    </xf>
    <xf numFmtId="1" fontId="26" fillId="76" borderId="3" xfId="0" applyNumberFormat="1" applyFont="1" applyFill="1" applyBorder="1" applyAlignment="1">
      <alignment horizontal="center" vertical="top" wrapText="1"/>
    </xf>
    <xf numFmtId="0" fontId="26" fillId="76" borderId="3" xfId="0" applyNumberFormat="1" applyFont="1" applyFill="1" applyBorder="1" applyAlignment="1">
      <alignment horizontal="center" vertical="top" wrapText="1"/>
    </xf>
    <xf numFmtId="49" fontId="26" fillId="76" borderId="3" xfId="0" applyNumberFormat="1" applyFont="1" applyFill="1" applyBorder="1" applyAlignment="1">
      <alignment horizontal="center" vertical="top" wrapText="1"/>
    </xf>
    <xf numFmtId="0" fontId="26" fillId="76" borderId="3" xfId="0" applyFont="1" applyFill="1" applyBorder="1" applyAlignment="1">
      <alignment horizontal="center" vertical="top" wrapText="1"/>
    </xf>
    <xf numFmtId="0" fontId="26" fillId="76" borderId="3" xfId="0" applyNumberFormat="1" applyFont="1" applyFill="1" applyBorder="1" applyAlignment="1" applyProtection="1">
      <alignment horizontal="left" vertical="top" wrapText="1"/>
      <protection locked="0"/>
    </xf>
    <xf numFmtId="0" fontId="26" fillId="76" borderId="3" xfId="0" applyNumberFormat="1" applyFont="1" applyFill="1" applyBorder="1" applyAlignment="1">
      <alignment vertical="top" wrapText="1"/>
    </xf>
    <xf numFmtId="4" fontId="26" fillId="76" borderId="3" xfId="6" applyNumberFormat="1" applyFont="1" applyFill="1" applyBorder="1" applyAlignment="1">
      <alignment horizontal="center" vertical="top" wrapText="1"/>
    </xf>
    <xf numFmtId="4" fontId="26" fillId="76" borderId="3" xfId="0" applyNumberFormat="1" applyFont="1" applyFill="1" applyBorder="1" applyAlignment="1">
      <alignment horizontal="center" vertical="top"/>
    </xf>
    <xf numFmtId="14" fontId="26" fillId="76" borderId="3" xfId="0" applyNumberFormat="1" applyFont="1" applyFill="1" applyBorder="1" applyAlignment="1">
      <alignment horizontal="center" vertical="top" wrapText="1"/>
    </xf>
    <xf numFmtId="1" fontId="26" fillId="76" borderId="3" xfId="1" applyNumberFormat="1" applyFont="1" applyFill="1" applyBorder="1" applyAlignment="1" applyProtection="1">
      <alignment horizontal="center" vertical="top" wrapText="1"/>
    </xf>
    <xf numFmtId="3" fontId="26" fillId="76" borderId="3" xfId="0" applyNumberFormat="1" applyFont="1" applyFill="1" applyBorder="1" applyAlignment="1" applyProtection="1">
      <alignment horizontal="center" vertical="top" wrapText="1"/>
    </xf>
    <xf numFmtId="0" fontId="26" fillId="76" borderId="3" xfId="0" applyFont="1" applyFill="1" applyBorder="1" applyAlignment="1" applyProtection="1">
      <alignment horizontal="center" vertical="top" wrapText="1"/>
      <protection locked="0"/>
    </xf>
    <xf numFmtId="0" fontId="26" fillId="76" borderId="3" xfId="0" applyFont="1" applyFill="1" applyBorder="1" applyAlignment="1" applyProtection="1">
      <alignment horizontal="left" vertical="top" wrapText="1"/>
      <protection locked="0"/>
    </xf>
    <xf numFmtId="164" fontId="26" fillId="76" borderId="3" xfId="0" applyNumberFormat="1" applyFont="1" applyFill="1" applyBorder="1" applyAlignment="1">
      <alignment horizontal="center" vertical="top" wrapText="1"/>
    </xf>
    <xf numFmtId="3" fontId="26" fillId="76" borderId="3" xfId="8" applyNumberFormat="1" applyFont="1" applyFill="1" applyBorder="1" applyAlignment="1">
      <alignment horizontal="center" vertical="top" wrapText="1"/>
    </xf>
    <xf numFmtId="3" fontId="26" fillId="76" borderId="3" xfId="0" applyNumberFormat="1" applyFont="1" applyFill="1" applyBorder="1" applyAlignment="1">
      <alignment horizontal="center" vertical="top" wrapText="1"/>
    </xf>
    <xf numFmtId="4" fontId="26" fillId="76" borderId="3" xfId="0" applyNumberFormat="1" applyFont="1" applyFill="1" applyBorder="1" applyAlignment="1">
      <alignment horizontal="center" vertical="top" wrapText="1"/>
    </xf>
    <xf numFmtId="0" fontId="26" fillId="76" borderId="3" xfId="0" applyFont="1" applyFill="1" applyBorder="1" applyAlignment="1">
      <alignment horizontal="center" vertical="top"/>
    </xf>
    <xf numFmtId="0" fontId="0" fillId="76" borderId="0" xfId="0" applyFill="1"/>
    <xf numFmtId="49" fontId="26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01" fillId="77" borderId="3" xfId="57583" applyFont="1" applyFill="1" applyBorder="1" applyAlignment="1" applyProtection="1">
      <alignment horizontal="center" vertical="center" wrapText="1"/>
    </xf>
    <xf numFmtId="0" fontId="99" fillId="2" borderId="0" xfId="27798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90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90" fillId="0" borderId="3" xfId="1" applyNumberFormat="1" applyFont="1" applyFill="1" applyBorder="1" applyAlignment="1" applyProtection="1">
      <alignment horizontal="center" vertical="center" wrapText="1"/>
      <protection locked="0"/>
    </xf>
    <xf numFmtId="184" fontId="9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165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6" fillId="2" borderId="3" xfId="0" applyNumberFormat="1" applyFont="1" applyFill="1" applyBorder="1" applyAlignment="1" applyProtection="1">
      <alignment horizontal="left" vertical="center" wrapText="1"/>
      <protection locked="0"/>
    </xf>
    <xf numFmtId="3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6" fillId="2" borderId="3" xfId="2" applyNumberFormat="1" applyFont="1" applyFill="1" applyBorder="1" applyAlignment="1" applyProtection="1">
      <alignment horizontal="center" vertical="center" wrapText="1"/>
      <protection locked="0"/>
    </xf>
    <xf numFmtId="49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3" xfId="1" applyNumberFormat="1" applyFont="1" applyFill="1" applyBorder="1" applyAlignment="1" applyProtection="1">
      <alignment horizontal="center" vertical="center" wrapText="1"/>
      <protection locked="0"/>
    </xf>
    <xf numFmtId="14" fontId="26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26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26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184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2" xfId="2" applyNumberFormat="1" applyFont="1" applyFill="1" applyBorder="1" applyAlignment="1" applyProtection="1">
      <alignment horizontal="center" vertical="center" wrapText="1"/>
      <protection locked="0"/>
    </xf>
    <xf numFmtId="165" fontId="3" fillId="2" borderId="6" xfId="2" applyNumberFormat="1" applyFont="1" applyFill="1" applyBorder="1" applyAlignment="1" applyProtection="1">
      <alignment horizontal="center" vertical="center" wrapText="1"/>
      <protection locked="0"/>
    </xf>
  </cellXfs>
  <cellStyles count="60340">
    <cellStyle name=" 1" xfId="13"/>
    <cellStyle name=" 1 2" xfId="14"/>
    <cellStyle name="_149_942 - Отчет об исполнении ГКПЗ ОАО АЭК Комиэнерго за 2006 год" xfId="15"/>
    <cellStyle name="_149_942 - Отчет об исполнении ГКПЗ ОАО АЭК Комиэнерго за 2006 год 2" xfId="16"/>
    <cellStyle name="_149_942 - Отчет об исполнении ГКПЗ ОАО АЭК Комиэнерго за 2006 год 2 2" xfId="17"/>
    <cellStyle name="_149_942 - Отчет об исполнении ГКПЗ ОАО АЭК Комиэнерго за 2006 год 3" xfId="18"/>
    <cellStyle name="_Альбом  от 25.08.06 недействующая редакция" xfId="19"/>
    <cellStyle name="_Альбом  от 25.08.06 недействующая редакция 2" xfId="20"/>
    <cellStyle name="_Альбом бюджетных форм   от 23.08.05" xfId="21"/>
    <cellStyle name="_Альбом бюджетных форм   от 23.08.05 2" xfId="22"/>
    <cellStyle name="_Альбом бюджетных форм   от 25.08.05" xfId="23"/>
    <cellStyle name="_Альбом бюджетных форм   от 25.08.05 2" xfId="24"/>
    <cellStyle name="_Альбом бюджетных форм от 18.07.06" xfId="25"/>
    <cellStyle name="_Альбом бюджетных форм от 18.07.06 2" xfId="26"/>
    <cellStyle name="_АРМ_БП_РСК_V6.1.unprotec" xfId="27"/>
    <cellStyle name="_АРМ_БП_РСК_V6.1.unprotec 2" xfId="28"/>
    <cellStyle name="_Бюджетные формы.Расходы v.3.1" xfId="29"/>
    <cellStyle name="_Бюджетные формы.Расходы v.3.1 2" xfId="30"/>
    <cellStyle name="_Инвест ТЗ" xfId="31"/>
    <cellStyle name="_Инвест ТЗ 2" xfId="32"/>
    <cellStyle name="_Инвест ТЗ АВТОМАТИЗАЦИЯ  1.06.06   Ф" xfId="33"/>
    <cellStyle name="_Инвест ТЗ АВТОМАТИЗАЦИЯ  1.06.06   Ф 2" xfId="34"/>
    <cellStyle name="_Инвест ТЗ АВТОМАТИЗАЦИЯ  31.05.06   Ф нов" xfId="35"/>
    <cellStyle name="_Инвест ТЗ АВТОМАТИЗАЦИЯ  31.05.06   Ф нов 2" xfId="36"/>
    <cellStyle name="_ИСП 2006 свод" xfId="37"/>
    <cellStyle name="_ИСП 2006 свод 2" xfId="38"/>
    <cellStyle name="_ИСП 2006 свод 2 2" xfId="39"/>
    <cellStyle name="_ИСП 2006 свод 3" xfId="40"/>
    <cellStyle name="_Классификаторы" xfId="41"/>
    <cellStyle name="_Классификаторы 2" xfId="42"/>
    <cellStyle name="_классификаторы УБМ (изменения)" xfId="43"/>
    <cellStyle name="_классификаторы УБМ (изменения) 2" xfId="44"/>
    <cellStyle name="_Книга1" xfId="45"/>
    <cellStyle name="_Книга1_Копия АРМ_БП_РСК_V10 0_20100213" xfId="46"/>
    <cellStyle name="_Книга3 (8)" xfId="47"/>
    <cellStyle name="_Книга3 (8) 2" xfId="48"/>
    <cellStyle name="_Книга5" xfId="49"/>
    <cellStyle name="_Книга5 2" xfId="50"/>
    <cellStyle name="_МОЭСК корректировка ГКПЗ 2006 обраб" xfId="51"/>
    <cellStyle name="_МОЭСК корректировка ГКПЗ 2006 обраб 2" xfId="52"/>
    <cellStyle name="_МОЭСК корректировка ГКПЗ 2006 обраб 2 2" xfId="53"/>
    <cellStyle name="_МОЭСК корректировка ГКПЗ 2006 обраб 3" xfId="54"/>
    <cellStyle name="_МОЭСК отчет ГД за 2006" xfId="55"/>
    <cellStyle name="_МОЭСК отчет ГД за 2006 2" xfId="56"/>
    <cellStyle name="_МОЭСК отчет ГД за 2006 2 2" xfId="57"/>
    <cellStyle name="_МОЭСК отчет ГД за 2006 3" xfId="58"/>
    <cellStyle name="_МРСК Сибири отчет за 2006" xfId="59"/>
    <cellStyle name="_МРСК Сибири отчет за 2006 2" xfId="60"/>
    <cellStyle name="_МРСК Сибири отчет за 2006 2 2" xfId="61"/>
    <cellStyle name="_МРСК Сибири отчет за 2006 3" xfId="62"/>
    <cellStyle name="_МРСК ЦиСК отчет за 2006" xfId="63"/>
    <cellStyle name="_МРСК ЦиСК отчет за 2006 2" xfId="64"/>
    <cellStyle name="_МРСК ЦиСК отчет за 2006 2 2" xfId="65"/>
    <cellStyle name="_МРСК ЦиСК отчет за 2006 3" xfId="66"/>
    <cellStyle name="_Отчет в МРСК_1149_2006_Псковэнерго (V.3)" xfId="67"/>
    <cellStyle name="_Отчет в МРСК_1149_2006_Псковэнерго (V.3) 2" xfId="68"/>
    <cellStyle name="_Отчет в МРСК_1149_2006_Псковэнерго (V.3) 2 2" xfId="69"/>
    <cellStyle name="_Отчет в МРСК_1149_2006_Псковэнерго (V.3) 3" xfId="70"/>
    <cellStyle name="_Отчет исполнения ГКПЗ за 2006г" xfId="71"/>
    <cellStyle name="_Отчет исполнения ГКПЗ за 2006г 2" xfId="72"/>
    <cellStyle name="_Отчет исполнения ГКПЗ за 2006г 2 2" xfId="73"/>
    <cellStyle name="_Отчет исполнения ГКПЗ за 2006г 3" xfId="74"/>
    <cellStyle name="_Отчет ЛЭ_2006_по форме МРСК" xfId="75"/>
    <cellStyle name="_Отчет ЛЭ_2006_по форме МРСК 2" xfId="76"/>
    <cellStyle name="_Отчет ЛЭ_2006_по форме МРСК 2 2" xfId="77"/>
    <cellStyle name="_Отчет ЛЭ_2006_по форме МРСК 3" xfId="78"/>
    <cellStyle name="_Отчет МРСК С-З за 2006 год" xfId="79"/>
    <cellStyle name="_Отчет МРСК С-З за 2006 год 2" xfId="80"/>
    <cellStyle name="_Отчет МРСК С-З за 2006 год 2 2" xfId="81"/>
    <cellStyle name="_Отчет МРСК С-З за 2006 год 3" xfId="82"/>
    <cellStyle name="_Отчет о выполнении ГКПЗ за 2006" xfId="83"/>
    <cellStyle name="_Отчет о выполнении ГКПЗ за 2006 2" xfId="84"/>
    <cellStyle name="_Отчет о выполнении ГКПЗ за 2006 2 2" xfId="85"/>
    <cellStyle name="_Отчет о выполнении ГКПЗ за 2006 3" xfId="86"/>
    <cellStyle name="_отчет об исполнении ГКПЗ ОАО Колэнерго(МРСК) 2006г." xfId="87"/>
    <cellStyle name="_отчет об исполнении ГКПЗ ОАО Колэнерго(МРСК) 2006г. 2" xfId="88"/>
    <cellStyle name="_отчет об исполнении ГКПЗ ОАО Колэнерго(МРСК) 2006г. 2 2" xfId="89"/>
    <cellStyle name="_отчет об исполнении ГКПЗ ОАО Колэнерго(МРСК) 2006г. 3" xfId="90"/>
    <cellStyle name="_Прил 4_Формат-РСК_29.11.06_new finalприм" xfId="91"/>
    <cellStyle name="_Прил 4_Формат-РСК_29.11.06_new finalприм 2" xfId="92"/>
    <cellStyle name="_Формат ДПН (предложения ФСК) 01.02.08г. Сравнение" xfId="93"/>
    <cellStyle name="_Формат ДПН (предложения ФСК) 01.02.08г. Сравнение 2" xfId="94"/>
    <cellStyle name="_Формат-РСК_2007_12 02 06_м" xfId="95"/>
    <cellStyle name="_Формат-РСК_2007_12 02 06_м 2" xfId="96"/>
    <cellStyle name="_ЮСК отчет за 2006" xfId="97"/>
    <cellStyle name="_ЮСК отчет за 2006 2" xfId="98"/>
    <cellStyle name="_ЮСК отчет за 2006 2 2" xfId="99"/>
    <cellStyle name="_ЮСК отчет за 2006 3" xfId="100"/>
    <cellStyle name="”ќђќ‘ћ‚›‰" xfId="101"/>
    <cellStyle name="”љ‘ђћ‚ђќќ›‰" xfId="102"/>
    <cellStyle name="„…ќ…†ќ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1Normal" xfId="110"/>
    <cellStyle name="1Normal 2" xfId="111"/>
    <cellStyle name="20% - Accent1 10" xfId="112"/>
    <cellStyle name="20% - Accent1 10 2" xfId="113"/>
    <cellStyle name="20% - Accent1 11" xfId="114"/>
    <cellStyle name="20% - Accent1 11 2" xfId="115"/>
    <cellStyle name="20% - Accent1 12" xfId="116"/>
    <cellStyle name="20% - Accent1 12 2" xfId="117"/>
    <cellStyle name="20% - Accent1 13" xfId="118"/>
    <cellStyle name="20% - Accent1 13 2" xfId="119"/>
    <cellStyle name="20% - Accent1 2" xfId="120"/>
    <cellStyle name="20% - Accent1 2 2" xfId="121"/>
    <cellStyle name="20% - Accent1 3" xfId="122"/>
    <cellStyle name="20% - Accent1 3 2" xfId="123"/>
    <cellStyle name="20% - Accent1 4" xfId="124"/>
    <cellStyle name="20% - Accent1 4 2" xfId="125"/>
    <cellStyle name="20% - Accent1 5" xfId="126"/>
    <cellStyle name="20% - Accent1 5 2" xfId="127"/>
    <cellStyle name="20% - Accent1 6" xfId="128"/>
    <cellStyle name="20% - Accent1 6 2" xfId="129"/>
    <cellStyle name="20% - Accent1 7" xfId="130"/>
    <cellStyle name="20% - Accent1 7 2" xfId="131"/>
    <cellStyle name="20% - Accent1 8" xfId="132"/>
    <cellStyle name="20% - Accent1 8 2" xfId="133"/>
    <cellStyle name="20% - Accent1 9" xfId="134"/>
    <cellStyle name="20% - Accent1 9 2" xfId="135"/>
    <cellStyle name="20% - Accent2 10" xfId="136"/>
    <cellStyle name="20% - Accent2 10 2" xfId="137"/>
    <cellStyle name="20% - Accent2 11" xfId="138"/>
    <cellStyle name="20% - Accent2 11 2" xfId="139"/>
    <cellStyle name="20% - Accent2 12" xfId="140"/>
    <cellStyle name="20% - Accent2 12 2" xfId="141"/>
    <cellStyle name="20% - Accent2 13" xfId="142"/>
    <cellStyle name="20% - Accent2 13 2" xfId="143"/>
    <cellStyle name="20% - Accent2 2" xfId="144"/>
    <cellStyle name="20% - Accent2 2 2" xfId="145"/>
    <cellStyle name="20% - Accent2 3" xfId="146"/>
    <cellStyle name="20% - Accent2 3 2" xfId="147"/>
    <cellStyle name="20% - Accent2 4" xfId="148"/>
    <cellStyle name="20% - Accent2 4 2" xfId="149"/>
    <cellStyle name="20% - Accent2 5" xfId="150"/>
    <cellStyle name="20% - Accent2 5 2" xfId="151"/>
    <cellStyle name="20% - Accent2 6" xfId="152"/>
    <cellStyle name="20% - Accent2 6 2" xfId="153"/>
    <cellStyle name="20% - Accent2 7" xfId="154"/>
    <cellStyle name="20% - Accent2 7 2" xfId="155"/>
    <cellStyle name="20% - Accent2 8" xfId="156"/>
    <cellStyle name="20% - Accent2 8 2" xfId="157"/>
    <cellStyle name="20% - Accent2 9" xfId="158"/>
    <cellStyle name="20% - Accent2 9 2" xfId="159"/>
    <cellStyle name="20% - Accent3 10" xfId="160"/>
    <cellStyle name="20% - Accent3 10 2" xfId="161"/>
    <cellStyle name="20% - Accent3 11" xfId="162"/>
    <cellStyle name="20% - Accent3 11 2" xfId="163"/>
    <cellStyle name="20% - Accent3 12" xfId="164"/>
    <cellStyle name="20% - Accent3 12 2" xfId="165"/>
    <cellStyle name="20% - Accent3 13" xfId="166"/>
    <cellStyle name="20% - Accent3 13 2" xfId="167"/>
    <cellStyle name="20% - Accent3 2" xfId="168"/>
    <cellStyle name="20% - Accent3 2 2" xfId="169"/>
    <cellStyle name="20% - Accent3 3" xfId="170"/>
    <cellStyle name="20% - Accent3 3 2" xfId="171"/>
    <cellStyle name="20% - Accent3 4" xfId="172"/>
    <cellStyle name="20% - Accent3 4 2" xfId="173"/>
    <cellStyle name="20% - Accent3 5" xfId="174"/>
    <cellStyle name="20% - Accent3 5 2" xfId="175"/>
    <cellStyle name="20% - Accent3 6" xfId="176"/>
    <cellStyle name="20% - Accent3 6 2" xfId="177"/>
    <cellStyle name="20% - Accent3 7" xfId="178"/>
    <cellStyle name="20% - Accent3 7 2" xfId="179"/>
    <cellStyle name="20% - Accent3 8" xfId="180"/>
    <cellStyle name="20% - Accent3 8 2" xfId="181"/>
    <cellStyle name="20% - Accent3 9" xfId="182"/>
    <cellStyle name="20% - Accent3 9 2" xfId="183"/>
    <cellStyle name="20% - Accent4 10" xfId="184"/>
    <cellStyle name="20% - Accent4 10 2" xfId="185"/>
    <cellStyle name="20% - Accent4 11" xfId="186"/>
    <cellStyle name="20% - Accent4 11 2" xfId="187"/>
    <cellStyle name="20% - Accent4 12" xfId="188"/>
    <cellStyle name="20% - Accent4 12 2" xfId="189"/>
    <cellStyle name="20% - Accent4 13" xfId="190"/>
    <cellStyle name="20% - Accent4 13 2" xfId="191"/>
    <cellStyle name="20% - Accent4 2" xfId="192"/>
    <cellStyle name="20% - Accent4 2 2" xfId="193"/>
    <cellStyle name="20% - Accent4 3" xfId="194"/>
    <cellStyle name="20% - Accent4 3 2" xfId="195"/>
    <cellStyle name="20% - Accent4 4" xfId="196"/>
    <cellStyle name="20% - Accent4 4 2" xfId="197"/>
    <cellStyle name="20% - Accent4 5" xfId="198"/>
    <cellStyle name="20% - Accent4 5 2" xfId="199"/>
    <cellStyle name="20% - Accent4 6" xfId="200"/>
    <cellStyle name="20% - Accent4 6 2" xfId="201"/>
    <cellStyle name="20% - Accent4 7" xfId="202"/>
    <cellStyle name="20% - Accent4 7 2" xfId="203"/>
    <cellStyle name="20% - Accent4 8" xfId="204"/>
    <cellStyle name="20% - Accent4 8 2" xfId="205"/>
    <cellStyle name="20% - Accent4 9" xfId="206"/>
    <cellStyle name="20% - Accent4 9 2" xfId="207"/>
    <cellStyle name="20% - Accent5 10" xfId="208"/>
    <cellStyle name="20% - Accent5 10 2" xfId="209"/>
    <cellStyle name="20% - Accent5 11" xfId="210"/>
    <cellStyle name="20% - Accent5 11 2" xfId="211"/>
    <cellStyle name="20% - Accent5 12" xfId="212"/>
    <cellStyle name="20% - Accent5 12 2" xfId="213"/>
    <cellStyle name="20% - Accent5 13" xfId="214"/>
    <cellStyle name="20% - Accent5 13 2" xfId="215"/>
    <cellStyle name="20% - Accent5 2" xfId="216"/>
    <cellStyle name="20% - Accent5 2 2" xfId="217"/>
    <cellStyle name="20% - Accent5 3" xfId="218"/>
    <cellStyle name="20% - Accent5 3 2" xfId="219"/>
    <cellStyle name="20% - Accent5 4" xfId="220"/>
    <cellStyle name="20% - Accent5 4 2" xfId="221"/>
    <cellStyle name="20% - Accent5 5" xfId="222"/>
    <cellStyle name="20% - Accent5 5 2" xfId="223"/>
    <cellStyle name="20% - Accent5 6" xfId="224"/>
    <cellStyle name="20% - Accent5 6 2" xfId="225"/>
    <cellStyle name="20% - Accent5 7" xfId="226"/>
    <cellStyle name="20% - Accent5 7 2" xfId="227"/>
    <cellStyle name="20% - Accent5 8" xfId="228"/>
    <cellStyle name="20% - Accent5 8 2" xfId="229"/>
    <cellStyle name="20% - Accent5 9" xfId="230"/>
    <cellStyle name="20% - Accent5 9 2" xfId="231"/>
    <cellStyle name="20% - Accent6 10" xfId="232"/>
    <cellStyle name="20% - Accent6 10 2" xfId="233"/>
    <cellStyle name="20% - Accent6 11" xfId="234"/>
    <cellStyle name="20% - Accent6 11 2" xfId="235"/>
    <cellStyle name="20% - Accent6 12" xfId="236"/>
    <cellStyle name="20% - Accent6 12 2" xfId="237"/>
    <cellStyle name="20% - Accent6 13" xfId="238"/>
    <cellStyle name="20% - Accent6 13 2" xfId="239"/>
    <cellStyle name="20% - Accent6 2" xfId="240"/>
    <cellStyle name="20% - Accent6 2 2" xfId="241"/>
    <cellStyle name="20% - Accent6 3" xfId="242"/>
    <cellStyle name="20% - Accent6 3 2" xfId="243"/>
    <cellStyle name="20% - Accent6 4" xfId="244"/>
    <cellStyle name="20% - Accent6 4 2" xfId="245"/>
    <cellStyle name="20% - Accent6 5" xfId="246"/>
    <cellStyle name="20% - Accent6 5 2" xfId="247"/>
    <cellStyle name="20% - Accent6 6" xfId="248"/>
    <cellStyle name="20% - Accent6 6 2" xfId="249"/>
    <cellStyle name="20% - Accent6 7" xfId="250"/>
    <cellStyle name="20% - Accent6 7 2" xfId="251"/>
    <cellStyle name="20% - Accent6 8" xfId="252"/>
    <cellStyle name="20% - Accent6 8 2" xfId="253"/>
    <cellStyle name="20% - Accent6 9" xfId="254"/>
    <cellStyle name="20% - Accent6 9 2" xfId="255"/>
    <cellStyle name="20% - Акцент1 10" xfId="256"/>
    <cellStyle name="20% - Акцент1 10 2" xfId="257"/>
    <cellStyle name="20% - Акцент1 10 2 2" xfId="258"/>
    <cellStyle name="20% - Акцент1 10 2 2 2" xfId="259"/>
    <cellStyle name="20% - Акцент1 10 2 3" xfId="260"/>
    <cellStyle name="20% - Акцент1 10 3" xfId="261"/>
    <cellStyle name="20% - Акцент1 10 3 2" xfId="262"/>
    <cellStyle name="20% - Акцент1 10 4" xfId="263"/>
    <cellStyle name="20% - Акцент1 11" xfId="264"/>
    <cellStyle name="20% - Акцент1 11 2" xfId="265"/>
    <cellStyle name="20% - Акцент1 11 2 2" xfId="266"/>
    <cellStyle name="20% - Акцент1 11 2 2 2" xfId="267"/>
    <cellStyle name="20% - Акцент1 11 2 3" xfId="268"/>
    <cellStyle name="20% - Акцент1 11 3" xfId="269"/>
    <cellStyle name="20% - Акцент1 11 3 2" xfId="270"/>
    <cellStyle name="20% - Акцент1 11 4" xfId="271"/>
    <cellStyle name="20% - Акцент1 12" xfId="272"/>
    <cellStyle name="20% - Акцент1 12 2" xfId="273"/>
    <cellStyle name="20% - Акцент1 12 2 2" xfId="274"/>
    <cellStyle name="20% - Акцент1 12 2 2 2" xfId="275"/>
    <cellStyle name="20% - Акцент1 12 2 3" xfId="276"/>
    <cellStyle name="20% - Акцент1 12 3" xfId="277"/>
    <cellStyle name="20% - Акцент1 12 3 2" xfId="278"/>
    <cellStyle name="20% - Акцент1 12 4" xfId="279"/>
    <cellStyle name="20% - Акцент1 13" xfId="280"/>
    <cellStyle name="20% - Акцент1 13 2" xfId="281"/>
    <cellStyle name="20% - Акцент1 13 2 2" xfId="282"/>
    <cellStyle name="20% - Акцент1 13 2 2 2" xfId="283"/>
    <cellStyle name="20% - Акцент1 13 2 3" xfId="284"/>
    <cellStyle name="20% - Акцент1 13 3" xfId="285"/>
    <cellStyle name="20% - Акцент1 13 3 2" xfId="286"/>
    <cellStyle name="20% - Акцент1 13 4" xfId="287"/>
    <cellStyle name="20% - Акцент1 14" xfId="288"/>
    <cellStyle name="20% - Акцент1 14 2" xfId="289"/>
    <cellStyle name="20% - Акцент1 14 2 2" xfId="290"/>
    <cellStyle name="20% - Акцент1 14 2 2 2" xfId="291"/>
    <cellStyle name="20% - Акцент1 14 2 3" xfId="292"/>
    <cellStyle name="20% - Акцент1 14 3" xfId="293"/>
    <cellStyle name="20% - Акцент1 14 3 2" xfId="294"/>
    <cellStyle name="20% - Акцент1 14 4" xfId="295"/>
    <cellStyle name="20% - Акцент1 15" xfId="296"/>
    <cellStyle name="20% - Акцент1 15 2" xfId="297"/>
    <cellStyle name="20% - Акцент1 15 2 2" xfId="298"/>
    <cellStyle name="20% - Акцент1 15 2 2 2" xfId="299"/>
    <cellStyle name="20% - Акцент1 15 2 3" xfId="300"/>
    <cellStyle name="20% - Акцент1 15 3" xfId="301"/>
    <cellStyle name="20% - Акцент1 15 3 2" xfId="302"/>
    <cellStyle name="20% - Акцент1 15 4" xfId="303"/>
    <cellStyle name="20% - Акцент1 16" xfId="304"/>
    <cellStyle name="20% - Акцент1 16 2" xfId="305"/>
    <cellStyle name="20% - Акцент1 16 2 2" xfId="306"/>
    <cellStyle name="20% - Акцент1 16 2 2 2" xfId="307"/>
    <cellStyle name="20% - Акцент1 16 2 3" xfId="308"/>
    <cellStyle name="20% - Акцент1 16 3" xfId="309"/>
    <cellStyle name="20% - Акцент1 16 3 2" xfId="310"/>
    <cellStyle name="20% - Акцент1 16 4" xfId="311"/>
    <cellStyle name="20% - Акцент1 17" xfId="312"/>
    <cellStyle name="20% - Акцент1 17 2" xfId="313"/>
    <cellStyle name="20% - Акцент1 17 2 2" xfId="314"/>
    <cellStyle name="20% - Акцент1 17 2 2 2" xfId="315"/>
    <cellStyle name="20% - Акцент1 17 2 3" xfId="316"/>
    <cellStyle name="20% - Акцент1 17 3" xfId="317"/>
    <cellStyle name="20% - Акцент1 17 3 2" xfId="318"/>
    <cellStyle name="20% - Акцент1 17 4" xfId="319"/>
    <cellStyle name="20% - Акцент1 18" xfId="320"/>
    <cellStyle name="20% - Акцент1 18 2" xfId="321"/>
    <cellStyle name="20% - Акцент1 18 2 2" xfId="322"/>
    <cellStyle name="20% - Акцент1 18 3" xfId="323"/>
    <cellStyle name="20% - Акцент1 19" xfId="324"/>
    <cellStyle name="20% - Акцент1 19 2" xfId="325"/>
    <cellStyle name="20% - Акцент1 2" xfId="326"/>
    <cellStyle name="20% - Акцент1 2 10" xfId="327"/>
    <cellStyle name="20% - Акцент1 2 10 2" xfId="328"/>
    <cellStyle name="20% - Акцент1 2 10 2 2" xfId="329"/>
    <cellStyle name="20% - Акцент1 2 10 2 2 2" xfId="330"/>
    <cellStyle name="20% - Акцент1 2 10 2 3" xfId="331"/>
    <cellStyle name="20% - Акцент1 2 10 3" xfId="332"/>
    <cellStyle name="20% - Акцент1 2 10 3 2" xfId="333"/>
    <cellStyle name="20% - Акцент1 2 10 4" xfId="334"/>
    <cellStyle name="20% - Акцент1 2 11" xfId="335"/>
    <cellStyle name="20% - Акцент1 2 11 2" xfId="336"/>
    <cellStyle name="20% - Акцент1 2 11 2 2" xfId="337"/>
    <cellStyle name="20% - Акцент1 2 11 2 2 2" xfId="338"/>
    <cellStyle name="20% - Акцент1 2 11 2 3" xfId="339"/>
    <cellStyle name="20% - Акцент1 2 11 3" xfId="340"/>
    <cellStyle name="20% - Акцент1 2 11 3 2" xfId="341"/>
    <cellStyle name="20% - Акцент1 2 11 4" xfId="342"/>
    <cellStyle name="20% - Акцент1 2 12" xfId="343"/>
    <cellStyle name="20% - Акцент1 2 12 2" xfId="344"/>
    <cellStyle name="20% - Акцент1 2 12 2 2" xfId="345"/>
    <cellStyle name="20% - Акцент1 2 12 2 2 2" xfId="346"/>
    <cellStyle name="20% - Акцент1 2 12 2 3" xfId="347"/>
    <cellStyle name="20% - Акцент1 2 12 3" xfId="348"/>
    <cellStyle name="20% - Акцент1 2 12 3 2" xfId="349"/>
    <cellStyle name="20% - Акцент1 2 12 4" xfId="350"/>
    <cellStyle name="20% - Акцент1 2 13" xfId="351"/>
    <cellStyle name="20% - Акцент1 2 13 2" xfId="352"/>
    <cellStyle name="20% - Акцент1 2 13 2 2" xfId="353"/>
    <cellStyle name="20% - Акцент1 2 13 2 2 2" xfId="354"/>
    <cellStyle name="20% - Акцент1 2 13 2 3" xfId="355"/>
    <cellStyle name="20% - Акцент1 2 13 3" xfId="356"/>
    <cellStyle name="20% - Акцент1 2 13 3 2" xfId="357"/>
    <cellStyle name="20% - Акцент1 2 13 4" xfId="358"/>
    <cellStyle name="20% - Акцент1 2 14" xfId="359"/>
    <cellStyle name="20% - Акцент1 2 14 2" xfId="360"/>
    <cellStyle name="20% - Акцент1 2 14 2 2" xfId="361"/>
    <cellStyle name="20% - Акцент1 2 14 2 2 2" xfId="362"/>
    <cellStyle name="20% - Акцент1 2 14 2 3" xfId="363"/>
    <cellStyle name="20% - Акцент1 2 14 3" xfId="364"/>
    <cellStyle name="20% - Акцент1 2 14 3 2" xfId="365"/>
    <cellStyle name="20% - Акцент1 2 14 4" xfId="366"/>
    <cellStyle name="20% - Акцент1 2 15" xfId="367"/>
    <cellStyle name="20% - Акцент1 2 15 2" xfId="368"/>
    <cellStyle name="20% - Акцент1 2 15 2 2" xfId="369"/>
    <cellStyle name="20% - Акцент1 2 15 2 2 2" xfId="370"/>
    <cellStyle name="20% - Акцент1 2 15 2 3" xfId="371"/>
    <cellStyle name="20% - Акцент1 2 15 3" xfId="372"/>
    <cellStyle name="20% - Акцент1 2 15 3 2" xfId="373"/>
    <cellStyle name="20% - Акцент1 2 15 4" xfId="374"/>
    <cellStyle name="20% - Акцент1 2 16" xfId="375"/>
    <cellStyle name="20% - Акцент1 2 16 2" xfId="376"/>
    <cellStyle name="20% - Акцент1 2 16 2 2" xfId="377"/>
    <cellStyle name="20% - Акцент1 2 16 2 2 2" xfId="378"/>
    <cellStyle name="20% - Акцент1 2 16 2 3" xfId="379"/>
    <cellStyle name="20% - Акцент1 2 16 3" xfId="380"/>
    <cellStyle name="20% - Акцент1 2 16 3 2" xfId="381"/>
    <cellStyle name="20% - Акцент1 2 16 4" xfId="382"/>
    <cellStyle name="20% - Акцент1 2 17" xfId="383"/>
    <cellStyle name="20% - Акцент1 2 17 2" xfId="384"/>
    <cellStyle name="20% - Акцент1 2 17 2 2" xfId="385"/>
    <cellStyle name="20% - Акцент1 2 17 2 2 2" xfId="386"/>
    <cellStyle name="20% - Акцент1 2 17 2 3" xfId="387"/>
    <cellStyle name="20% - Акцент1 2 17 3" xfId="388"/>
    <cellStyle name="20% - Акцент1 2 17 3 2" xfId="389"/>
    <cellStyle name="20% - Акцент1 2 17 4" xfId="390"/>
    <cellStyle name="20% - Акцент1 2 18" xfId="391"/>
    <cellStyle name="20% - Акцент1 2 18 2" xfId="392"/>
    <cellStyle name="20% - Акцент1 2 18 2 2" xfId="393"/>
    <cellStyle name="20% - Акцент1 2 18 2 2 2" xfId="394"/>
    <cellStyle name="20% - Акцент1 2 18 2 3" xfId="395"/>
    <cellStyle name="20% - Акцент1 2 18 3" xfId="396"/>
    <cellStyle name="20% - Акцент1 2 18 3 2" xfId="397"/>
    <cellStyle name="20% - Акцент1 2 18 4" xfId="398"/>
    <cellStyle name="20% - Акцент1 2 19" xfId="399"/>
    <cellStyle name="20% - Акцент1 2 19 2" xfId="400"/>
    <cellStyle name="20% - Акцент1 2 19 2 2" xfId="401"/>
    <cellStyle name="20% - Акцент1 2 19 2 2 2" xfId="402"/>
    <cellStyle name="20% - Акцент1 2 19 2 3" xfId="403"/>
    <cellStyle name="20% - Акцент1 2 19 3" xfId="404"/>
    <cellStyle name="20% - Акцент1 2 19 3 2" xfId="405"/>
    <cellStyle name="20% - Акцент1 2 19 4" xfId="406"/>
    <cellStyle name="20% - Акцент1 2 2" xfId="407"/>
    <cellStyle name="20% - Акцент1 2 2 2" xfId="408"/>
    <cellStyle name="20% - Акцент1 2 20" xfId="409"/>
    <cellStyle name="20% - Акцент1 2 20 2" xfId="410"/>
    <cellStyle name="20% - Акцент1 2 20 2 2" xfId="411"/>
    <cellStyle name="20% - Акцент1 2 20 2 2 2" xfId="412"/>
    <cellStyle name="20% - Акцент1 2 20 2 3" xfId="413"/>
    <cellStyle name="20% - Акцент1 2 20 3" xfId="414"/>
    <cellStyle name="20% - Акцент1 2 20 3 2" xfId="415"/>
    <cellStyle name="20% - Акцент1 2 20 4" xfId="416"/>
    <cellStyle name="20% - Акцент1 2 21" xfId="417"/>
    <cellStyle name="20% - Акцент1 2 21 2" xfId="418"/>
    <cellStyle name="20% - Акцент1 2 21 2 2" xfId="419"/>
    <cellStyle name="20% - Акцент1 2 21 2 2 2" xfId="420"/>
    <cellStyle name="20% - Акцент1 2 21 2 3" xfId="421"/>
    <cellStyle name="20% - Акцент1 2 21 3" xfId="422"/>
    <cellStyle name="20% - Акцент1 2 21 3 2" xfId="423"/>
    <cellStyle name="20% - Акцент1 2 21 4" xfId="424"/>
    <cellStyle name="20% - Акцент1 2 22" xfId="425"/>
    <cellStyle name="20% - Акцент1 2 22 2" xfId="426"/>
    <cellStyle name="20% - Акцент1 2 22 2 2" xfId="427"/>
    <cellStyle name="20% - Акцент1 2 22 2 2 2" xfId="428"/>
    <cellStyle name="20% - Акцент1 2 22 2 3" xfId="429"/>
    <cellStyle name="20% - Акцент1 2 22 3" xfId="430"/>
    <cellStyle name="20% - Акцент1 2 22 3 2" xfId="431"/>
    <cellStyle name="20% - Акцент1 2 22 4" xfId="432"/>
    <cellStyle name="20% - Акцент1 2 23" xfId="433"/>
    <cellStyle name="20% - Акцент1 2 23 2" xfId="434"/>
    <cellStyle name="20% - Акцент1 2 23 2 2" xfId="435"/>
    <cellStyle name="20% - Акцент1 2 23 2 2 2" xfId="436"/>
    <cellStyle name="20% - Акцент1 2 23 2 3" xfId="437"/>
    <cellStyle name="20% - Акцент1 2 23 3" xfId="438"/>
    <cellStyle name="20% - Акцент1 2 23 3 2" xfId="439"/>
    <cellStyle name="20% - Акцент1 2 23 4" xfId="440"/>
    <cellStyle name="20% - Акцент1 2 24" xfId="441"/>
    <cellStyle name="20% - Акцент1 2 24 2" xfId="442"/>
    <cellStyle name="20% - Акцент1 2 24 2 2" xfId="443"/>
    <cellStyle name="20% - Акцент1 2 24 2 2 2" xfId="444"/>
    <cellStyle name="20% - Акцент1 2 24 2 3" xfId="445"/>
    <cellStyle name="20% - Акцент1 2 24 3" xfId="446"/>
    <cellStyle name="20% - Акцент1 2 24 3 2" xfId="447"/>
    <cellStyle name="20% - Акцент1 2 24 4" xfId="448"/>
    <cellStyle name="20% - Акцент1 2 25" xfId="449"/>
    <cellStyle name="20% - Акцент1 2 3" xfId="450"/>
    <cellStyle name="20% - Акцент1 2 3 2" xfId="451"/>
    <cellStyle name="20% - Акцент1 2 3 2 2" xfId="452"/>
    <cellStyle name="20% - Акцент1 2 3 2 2 2" xfId="453"/>
    <cellStyle name="20% - Акцент1 2 3 2 3" xfId="454"/>
    <cellStyle name="20% - Акцент1 2 3 3" xfId="455"/>
    <cellStyle name="20% - Акцент1 2 3 3 2" xfId="456"/>
    <cellStyle name="20% - Акцент1 2 3 4" xfId="457"/>
    <cellStyle name="20% - Акцент1 2 4" xfId="458"/>
    <cellStyle name="20% - Акцент1 2 4 2" xfId="459"/>
    <cellStyle name="20% - Акцент1 2 4 2 2" xfId="460"/>
    <cellStyle name="20% - Акцент1 2 4 2 2 2" xfId="461"/>
    <cellStyle name="20% - Акцент1 2 4 2 3" xfId="462"/>
    <cellStyle name="20% - Акцент1 2 4 3" xfId="463"/>
    <cellStyle name="20% - Акцент1 2 4 3 2" xfId="464"/>
    <cellStyle name="20% - Акцент1 2 4 4" xfId="465"/>
    <cellStyle name="20% - Акцент1 2 5" xfId="466"/>
    <cellStyle name="20% - Акцент1 2 5 2" xfId="467"/>
    <cellStyle name="20% - Акцент1 2 5 2 2" xfId="468"/>
    <cellStyle name="20% - Акцент1 2 5 2 2 2" xfId="469"/>
    <cellStyle name="20% - Акцент1 2 5 2 3" xfId="470"/>
    <cellStyle name="20% - Акцент1 2 5 3" xfId="471"/>
    <cellStyle name="20% - Акцент1 2 5 3 2" xfId="472"/>
    <cellStyle name="20% - Акцент1 2 5 4" xfId="473"/>
    <cellStyle name="20% - Акцент1 2 6" xfId="474"/>
    <cellStyle name="20% - Акцент1 2 6 2" xfId="475"/>
    <cellStyle name="20% - Акцент1 2 6 2 2" xfId="476"/>
    <cellStyle name="20% - Акцент1 2 6 2 2 2" xfId="477"/>
    <cellStyle name="20% - Акцент1 2 6 2 3" xfId="478"/>
    <cellStyle name="20% - Акцент1 2 6 3" xfId="479"/>
    <cellStyle name="20% - Акцент1 2 6 3 2" xfId="480"/>
    <cellStyle name="20% - Акцент1 2 6 4" xfId="481"/>
    <cellStyle name="20% - Акцент1 2 7" xfId="482"/>
    <cellStyle name="20% - Акцент1 2 7 2" xfId="483"/>
    <cellStyle name="20% - Акцент1 2 7 2 2" xfId="484"/>
    <cellStyle name="20% - Акцент1 2 7 2 2 2" xfId="485"/>
    <cellStyle name="20% - Акцент1 2 7 2 3" xfId="486"/>
    <cellStyle name="20% - Акцент1 2 7 3" xfId="487"/>
    <cellStyle name="20% - Акцент1 2 7 3 2" xfId="488"/>
    <cellStyle name="20% - Акцент1 2 7 4" xfId="489"/>
    <cellStyle name="20% - Акцент1 2 8" xfId="490"/>
    <cellStyle name="20% - Акцент1 2 8 2" xfId="491"/>
    <cellStyle name="20% - Акцент1 2 8 2 2" xfId="492"/>
    <cellStyle name="20% - Акцент1 2 8 2 2 2" xfId="493"/>
    <cellStyle name="20% - Акцент1 2 8 2 3" xfId="494"/>
    <cellStyle name="20% - Акцент1 2 8 3" xfId="495"/>
    <cellStyle name="20% - Акцент1 2 8 3 2" xfId="496"/>
    <cellStyle name="20% - Акцент1 2 8 4" xfId="497"/>
    <cellStyle name="20% - Акцент1 2 9" xfId="498"/>
    <cellStyle name="20% - Акцент1 2 9 2" xfId="499"/>
    <cellStyle name="20% - Акцент1 2 9 2 2" xfId="500"/>
    <cellStyle name="20% - Акцент1 2 9 2 2 2" xfId="501"/>
    <cellStyle name="20% - Акцент1 2 9 2 3" xfId="502"/>
    <cellStyle name="20% - Акцент1 2 9 3" xfId="503"/>
    <cellStyle name="20% - Акцент1 2 9 3 2" xfId="504"/>
    <cellStyle name="20% - Акцент1 2 9 4" xfId="505"/>
    <cellStyle name="20% - Акцент1 3" xfId="506"/>
    <cellStyle name="20% - Акцент1 3 10" xfId="507"/>
    <cellStyle name="20% - Акцент1 3 10 2" xfId="508"/>
    <cellStyle name="20% - Акцент1 3 10 2 2" xfId="509"/>
    <cellStyle name="20% - Акцент1 3 10 2 2 2" xfId="510"/>
    <cellStyle name="20% - Акцент1 3 10 2 3" xfId="511"/>
    <cellStyle name="20% - Акцент1 3 10 3" xfId="512"/>
    <cellStyle name="20% - Акцент1 3 10 3 2" xfId="513"/>
    <cellStyle name="20% - Акцент1 3 10 4" xfId="514"/>
    <cellStyle name="20% - Акцент1 3 11" xfId="515"/>
    <cellStyle name="20% - Акцент1 3 11 2" xfId="516"/>
    <cellStyle name="20% - Акцент1 3 11 2 2" xfId="517"/>
    <cellStyle name="20% - Акцент1 3 11 2 2 2" xfId="518"/>
    <cellStyle name="20% - Акцент1 3 11 2 3" xfId="519"/>
    <cellStyle name="20% - Акцент1 3 11 3" xfId="520"/>
    <cellStyle name="20% - Акцент1 3 11 3 2" xfId="521"/>
    <cellStyle name="20% - Акцент1 3 11 4" xfId="522"/>
    <cellStyle name="20% - Акцент1 3 12" xfId="523"/>
    <cellStyle name="20% - Акцент1 3 12 2" xfId="524"/>
    <cellStyle name="20% - Акцент1 3 12 2 2" xfId="525"/>
    <cellStyle name="20% - Акцент1 3 12 2 2 2" xfId="526"/>
    <cellStyle name="20% - Акцент1 3 12 2 3" xfId="527"/>
    <cellStyle name="20% - Акцент1 3 12 3" xfId="528"/>
    <cellStyle name="20% - Акцент1 3 12 3 2" xfId="529"/>
    <cellStyle name="20% - Акцент1 3 12 4" xfId="530"/>
    <cellStyle name="20% - Акцент1 3 13" xfId="531"/>
    <cellStyle name="20% - Акцент1 3 13 2" xfId="532"/>
    <cellStyle name="20% - Акцент1 3 13 2 2" xfId="533"/>
    <cellStyle name="20% - Акцент1 3 13 2 2 2" xfId="534"/>
    <cellStyle name="20% - Акцент1 3 13 2 3" xfId="535"/>
    <cellStyle name="20% - Акцент1 3 13 3" xfId="536"/>
    <cellStyle name="20% - Акцент1 3 13 3 2" xfId="537"/>
    <cellStyle name="20% - Акцент1 3 13 4" xfId="538"/>
    <cellStyle name="20% - Акцент1 3 14" xfId="539"/>
    <cellStyle name="20% - Акцент1 3 14 2" xfId="540"/>
    <cellStyle name="20% - Акцент1 3 14 2 2" xfId="541"/>
    <cellStyle name="20% - Акцент1 3 14 2 2 2" xfId="542"/>
    <cellStyle name="20% - Акцент1 3 14 2 3" xfId="543"/>
    <cellStyle name="20% - Акцент1 3 14 3" xfId="544"/>
    <cellStyle name="20% - Акцент1 3 14 3 2" xfId="545"/>
    <cellStyle name="20% - Акцент1 3 14 4" xfId="546"/>
    <cellStyle name="20% - Акцент1 3 15" xfId="547"/>
    <cellStyle name="20% - Акцент1 3 15 2" xfId="548"/>
    <cellStyle name="20% - Акцент1 3 15 2 2" xfId="549"/>
    <cellStyle name="20% - Акцент1 3 15 2 2 2" xfId="550"/>
    <cellStyle name="20% - Акцент1 3 15 2 3" xfId="551"/>
    <cellStyle name="20% - Акцент1 3 15 3" xfId="552"/>
    <cellStyle name="20% - Акцент1 3 15 3 2" xfId="553"/>
    <cellStyle name="20% - Акцент1 3 15 4" xfId="554"/>
    <cellStyle name="20% - Акцент1 3 16" xfId="555"/>
    <cellStyle name="20% - Акцент1 3 16 2" xfId="556"/>
    <cellStyle name="20% - Акцент1 3 16 2 2" xfId="557"/>
    <cellStyle name="20% - Акцент1 3 16 2 2 2" xfId="558"/>
    <cellStyle name="20% - Акцент1 3 16 2 3" xfId="559"/>
    <cellStyle name="20% - Акцент1 3 16 3" xfId="560"/>
    <cellStyle name="20% - Акцент1 3 16 3 2" xfId="561"/>
    <cellStyle name="20% - Акцент1 3 16 4" xfId="562"/>
    <cellStyle name="20% - Акцент1 3 17" xfId="563"/>
    <cellStyle name="20% - Акцент1 3 17 2" xfId="564"/>
    <cellStyle name="20% - Акцент1 3 17 2 2" xfId="565"/>
    <cellStyle name="20% - Акцент1 3 17 2 2 2" xfId="566"/>
    <cellStyle name="20% - Акцент1 3 17 2 3" xfId="567"/>
    <cellStyle name="20% - Акцент1 3 17 3" xfId="568"/>
    <cellStyle name="20% - Акцент1 3 17 3 2" xfId="569"/>
    <cellStyle name="20% - Акцент1 3 17 4" xfId="570"/>
    <cellStyle name="20% - Акцент1 3 18" xfId="571"/>
    <cellStyle name="20% - Акцент1 3 18 2" xfId="572"/>
    <cellStyle name="20% - Акцент1 3 18 2 2" xfId="573"/>
    <cellStyle name="20% - Акцент1 3 18 2 2 2" xfId="574"/>
    <cellStyle name="20% - Акцент1 3 18 2 3" xfId="575"/>
    <cellStyle name="20% - Акцент1 3 18 3" xfId="576"/>
    <cellStyle name="20% - Акцент1 3 18 3 2" xfId="577"/>
    <cellStyle name="20% - Акцент1 3 18 4" xfId="578"/>
    <cellStyle name="20% - Акцент1 3 19" xfId="579"/>
    <cellStyle name="20% - Акцент1 3 19 2" xfId="580"/>
    <cellStyle name="20% - Акцент1 3 19 2 2" xfId="581"/>
    <cellStyle name="20% - Акцент1 3 19 2 2 2" xfId="582"/>
    <cellStyle name="20% - Акцент1 3 19 2 3" xfId="583"/>
    <cellStyle name="20% - Акцент1 3 19 3" xfId="584"/>
    <cellStyle name="20% - Акцент1 3 19 3 2" xfId="585"/>
    <cellStyle name="20% - Акцент1 3 19 4" xfId="586"/>
    <cellStyle name="20% - Акцент1 3 2" xfId="587"/>
    <cellStyle name="20% - Акцент1 3 2 2" xfId="588"/>
    <cellStyle name="20% - Акцент1 3 20" xfId="589"/>
    <cellStyle name="20% - Акцент1 3 20 2" xfId="590"/>
    <cellStyle name="20% - Акцент1 3 20 2 2" xfId="591"/>
    <cellStyle name="20% - Акцент1 3 20 2 2 2" xfId="592"/>
    <cellStyle name="20% - Акцент1 3 20 2 3" xfId="593"/>
    <cellStyle name="20% - Акцент1 3 20 3" xfId="594"/>
    <cellStyle name="20% - Акцент1 3 20 3 2" xfId="595"/>
    <cellStyle name="20% - Акцент1 3 20 4" xfId="596"/>
    <cellStyle name="20% - Акцент1 3 21" xfId="597"/>
    <cellStyle name="20% - Акцент1 3 21 2" xfId="598"/>
    <cellStyle name="20% - Акцент1 3 21 2 2" xfId="599"/>
    <cellStyle name="20% - Акцент1 3 21 2 2 2" xfId="600"/>
    <cellStyle name="20% - Акцент1 3 21 2 3" xfId="601"/>
    <cellStyle name="20% - Акцент1 3 21 3" xfId="602"/>
    <cellStyle name="20% - Акцент1 3 21 3 2" xfId="603"/>
    <cellStyle name="20% - Акцент1 3 21 4" xfId="604"/>
    <cellStyle name="20% - Акцент1 3 22" xfId="605"/>
    <cellStyle name="20% - Акцент1 3 22 2" xfId="606"/>
    <cellStyle name="20% - Акцент1 3 22 2 2" xfId="607"/>
    <cellStyle name="20% - Акцент1 3 22 2 2 2" xfId="608"/>
    <cellStyle name="20% - Акцент1 3 22 2 3" xfId="609"/>
    <cellStyle name="20% - Акцент1 3 22 3" xfId="610"/>
    <cellStyle name="20% - Акцент1 3 22 3 2" xfId="611"/>
    <cellStyle name="20% - Акцент1 3 22 4" xfId="612"/>
    <cellStyle name="20% - Акцент1 3 23" xfId="613"/>
    <cellStyle name="20% - Акцент1 3 23 2" xfId="614"/>
    <cellStyle name="20% - Акцент1 3 23 2 2" xfId="615"/>
    <cellStyle name="20% - Акцент1 3 23 2 2 2" xfId="616"/>
    <cellStyle name="20% - Акцент1 3 23 2 3" xfId="617"/>
    <cellStyle name="20% - Акцент1 3 23 3" xfId="618"/>
    <cellStyle name="20% - Акцент1 3 23 3 2" xfId="619"/>
    <cellStyle name="20% - Акцент1 3 23 4" xfId="620"/>
    <cellStyle name="20% - Акцент1 3 24" xfId="621"/>
    <cellStyle name="20% - Акцент1 3 24 2" xfId="622"/>
    <cellStyle name="20% - Акцент1 3 24 2 2" xfId="623"/>
    <cellStyle name="20% - Акцент1 3 24 2 2 2" xfId="624"/>
    <cellStyle name="20% - Акцент1 3 24 2 3" xfId="625"/>
    <cellStyle name="20% - Акцент1 3 24 3" xfId="626"/>
    <cellStyle name="20% - Акцент1 3 24 3 2" xfId="627"/>
    <cellStyle name="20% - Акцент1 3 24 4" xfId="628"/>
    <cellStyle name="20% - Акцент1 3 25" xfId="629"/>
    <cellStyle name="20% - Акцент1 3 3" xfId="630"/>
    <cellStyle name="20% - Акцент1 3 3 2" xfId="631"/>
    <cellStyle name="20% - Акцент1 3 3 2 2" xfId="632"/>
    <cellStyle name="20% - Акцент1 3 3 2 2 2" xfId="633"/>
    <cellStyle name="20% - Акцент1 3 3 2 3" xfId="634"/>
    <cellStyle name="20% - Акцент1 3 3 3" xfId="635"/>
    <cellStyle name="20% - Акцент1 3 3 3 2" xfId="636"/>
    <cellStyle name="20% - Акцент1 3 3 4" xfId="637"/>
    <cellStyle name="20% - Акцент1 3 4" xfId="638"/>
    <cellStyle name="20% - Акцент1 3 4 2" xfId="639"/>
    <cellStyle name="20% - Акцент1 3 4 2 2" xfId="640"/>
    <cellStyle name="20% - Акцент1 3 4 2 2 2" xfId="641"/>
    <cellStyle name="20% - Акцент1 3 4 2 3" xfId="642"/>
    <cellStyle name="20% - Акцент1 3 4 3" xfId="643"/>
    <cellStyle name="20% - Акцент1 3 4 3 2" xfId="644"/>
    <cellStyle name="20% - Акцент1 3 4 4" xfId="645"/>
    <cellStyle name="20% - Акцент1 3 5" xfId="646"/>
    <cellStyle name="20% - Акцент1 3 5 2" xfId="647"/>
    <cellStyle name="20% - Акцент1 3 5 2 2" xfId="648"/>
    <cellStyle name="20% - Акцент1 3 5 2 2 2" xfId="649"/>
    <cellStyle name="20% - Акцент1 3 5 2 3" xfId="650"/>
    <cellStyle name="20% - Акцент1 3 5 3" xfId="651"/>
    <cellStyle name="20% - Акцент1 3 5 3 2" xfId="652"/>
    <cellStyle name="20% - Акцент1 3 5 4" xfId="653"/>
    <cellStyle name="20% - Акцент1 3 6" xfId="654"/>
    <cellStyle name="20% - Акцент1 3 6 2" xfId="655"/>
    <cellStyle name="20% - Акцент1 3 6 2 2" xfId="656"/>
    <cellStyle name="20% - Акцент1 3 6 2 2 2" xfId="657"/>
    <cellStyle name="20% - Акцент1 3 6 2 3" xfId="658"/>
    <cellStyle name="20% - Акцент1 3 6 3" xfId="659"/>
    <cellStyle name="20% - Акцент1 3 6 3 2" xfId="660"/>
    <cellStyle name="20% - Акцент1 3 6 4" xfId="661"/>
    <cellStyle name="20% - Акцент1 3 7" xfId="662"/>
    <cellStyle name="20% - Акцент1 3 7 2" xfId="663"/>
    <cellStyle name="20% - Акцент1 3 7 2 2" xfId="664"/>
    <cellStyle name="20% - Акцент1 3 7 2 2 2" xfId="665"/>
    <cellStyle name="20% - Акцент1 3 7 2 3" xfId="666"/>
    <cellStyle name="20% - Акцент1 3 7 3" xfId="667"/>
    <cellStyle name="20% - Акцент1 3 7 3 2" xfId="668"/>
    <cellStyle name="20% - Акцент1 3 7 4" xfId="669"/>
    <cellStyle name="20% - Акцент1 3 8" xfId="670"/>
    <cellStyle name="20% - Акцент1 3 8 2" xfId="671"/>
    <cellStyle name="20% - Акцент1 3 8 2 2" xfId="672"/>
    <cellStyle name="20% - Акцент1 3 8 2 2 2" xfId="673"/>
    <cellStyle name="20% - Акцент1 3 8 2 3" xfId="674"/>
    <cellStyle name="20% - Акцент1 3 8 3" xfId="675"/>
    <cellStyle name="20% - Акцент1 3 8 3 2" xfId="676"/>
    <cellStyle name="20% - Акцент1 3 8 4" xfId="677"/>
    <cellStyle name="20% - Акцент1 3 9" xfId="678"/>
    <cellStyle name="20% - Акцент1 3 9 2" xfId="679"/>
    <cellStyle name="20% - Акцент1 3 9 2 2" xfId="680"/>
    <cellStyle name="20% - Акцент1 3 9 2 2 2" xfId="681"/>
    <cellStyle name="20% - Акцент1 3 9 2 3" xfId="682"/>
    <cellStyle name="20% - Акцент1 3 9 3" xfId="683"/>
    <cellStyle name="20% - Акцент1 3 9 3 2" xfId="684"/>
    <cellStyle name="20% - Акцент1 3 9 4" xfId="685"/>
    <cellStyle name="20% - Акцент1 4" xfId="686"/>
    <cellStyle name="20% - Акцент1 4 10" xfId="687"/>
    <cellStyle name="20% - Акцент1 4 10 2" xfId="688"/>
    <cellStyle name="20% - Акцент1 4 10 2 2" xfId="689"/>
    <cellStyle name="20% - Акцент1 4 10 2 2 2" xfId="690"/>
    <cellStyle name="20% - Акцент1 4 10 2 3" xfId="691"/>
    <cellStyle name="20% - Акцент1 4 10 3" xfId="692"/>
    <cellStyle name="20% - Акцент1 4 10 3 2" xfId="693"/>
    <cellStyle name="20% - Акцент1 4 10 4" xfId="694"/>
    <cellStyle name="20% - Акцент1 4 11" xfId="695"/>
    <cellStyle name="20% - Акцент1 4 11 2" xfId="696"/>
    <cellStyle name="20% - Акцент1 4 11 2 2" xfId="697"/>
    <cellStyle name="20% - Акцент1 4 11 2 2 2" xfId="698"/>
    <cellStyle name="20% - Акцент1 4 11 2 3" xfId="699"/>
    <cellStyle name="20% - Акцент1 4 11 3" xfId="700"/>
    <cellStyle name="20% - Акцент1 4 11 3 2" xfId="701"/>
    <cellStyle name="20% - Акцент1 4 11 4" xfId="702"/>
    <cellStyle name="20% - Акцент1 4 12" xfId="703"/>
    <cellStyle name="20% - Акцент1 4 12 2" xfId="704"/>
    <cellStyle name="20% - Акцент1 4 12 2 2" xfId="705"/>
    <cellStyle name="20% - Акцент1 4 12 2 2 2" xfId="706"/>
    <cellStyle name="20% - Акцент1 4 12 2 3" xfId="707"/>
    <cellStyle name="20% - Акцент1 4 12 3" xfId="708"/>
    <cellStyle name="20% - Акцент1 4 12 3 2" xfId="709"/>
    <cellStyle name="20% - Акцент1 4 12 4" xfId="710"/>
    <cellStyle name="20% - Акцент1 4 13" xfId="711"/>
    <cellStyle name="20% - Акцент1 4 13 2" xfId="712"/>
    <cellStyle name="20% - Акцент1 4 13 2 2" xfId="713"/>
    <cellStyle name="20% - Акцент1 4 13 2 2 2" xfId="714"/>
    <cellStyle name="20% - Акцент1 4 13 2 3" xfId="715"/>
    <cellStyle name="20% - Акцент1 4 13 3" xfId="716"/>
    <cellStyle name="20% - Акцент1 4 13 3 2" xfId="717"/>
    <cellStyle name="20% - Акцент1 4 13 4" xfId="718"/>
    <cellStyle name="20% - Акцент1 4 14" xfId="719"/>
    <cellStyle name="20% - Акцент1 4 14 2" xfId="720"/>
    <cellStyle name="20% - Акцент1 4 14 2 2" xfId="721"/>
    <cellStyle name="20% - Акцент1 4 14 2 2 2" xfId="722"/>
    <cellStyle name="20% - Акцент1 4 14 2 3" xfId="723"/>
    <cellStyle name="20% - Акцент1 4 14 3" xfId="724"/>
    <cellStyle name="20% - Акцент1 4 14 3 2" xfId="725"/>
    <cellStyle name="20% - Акцент1 4 14 4" xfId="726"/>
    <cellStyle name="20% - Акцент1 4 15" xfId="727"/>
    <cellStyle name="20% - Акцент1 4 15 2" xfId="728"/>
    <cellStyle name="20% - Акцент1 4 15 2 2" xfId="729"/>
    <cellStyle name="20% - Акцент1 4 15 2 2 2" xfId="730"/>
    <cellStyle name="20% - Акцент1 4 15 2 3" xfId="731"/>
    <cellStyle name="20% - Акцент1 4 15 3" xfId="732"/>
    <cellStyle name="20% - Акцент1 4 15 3 2" xfId="733"/>
    <cellStyle name="20% - Акцент1 4 15 4" xfId="734"/>
    <cellStyle name="20% - Акцент1 4 16" xfId="735"/>
    <cellStyle name="20% - Акцент1 4 16 2" xfId="736"/>
    <cellStyle name="20% - Акцент1 4 16 2 2" xfId="737"/>
    <cellStyle name="20% - Акцент1 4 16 2 2 2" xfId="738"/>
    <cellStyle name="20% - Акцент1 4 16 2 3" xfId="739"/>
    <cellStyle name="20% - Акцент1 4 16 3" xfId="740"/>
    <cellStyle name="20% - Акцент1 4 16 3 2" xfId="741"/>
    <cellStyle name="20% - Акцент1 4 16 4" xfId="742"/>
    <cellStyle name="20% - Акцент1 4 17" xfId="743"/>
    <cellStyle name="20% - Акцент1 4 17 2" xfId="744"/>
    <cellStyle name="20% - Акцент1 4 17 2 2" xfId="745"/>
    <cellStyle name="20% - Акцент1 4 17 2 2 2" xfId="746"/>
    <cellStyle name="20% - Акцент1 4 17 2 3" xfId="747"/>
    <cellStyle name="20% - Акцент1 4 17 3" xfId="748"/>
    <cellStyle name="20% - Акцент1 4 17 3 2" xfId="749"/>
    <cellStyle name="20% - Акцент1 4 17 4" xfId="750"/>
    <cellStyle name="20% - Акцент1 4 18" xfId="751"/>
    <cellStyle name="20% - Акцент1 4 18 2" xfId="752"/>
    <cellStyle name="20% - Акцент1 4 18 2 2" xfId="753"/>
    <cellStyle name="20% - Акцент1 4 18 2 2 2" xfId="754"/>
    <cellStyle name="20% - Акцент1 4 18 2 3" xfId="755"/>
    <cellStyle name="20% - Акцент1 4 18 3" xfId="756"/>
    <cellStyle name="20% - Акцент1 4 18 3 2" xfId="757"/>
    <cellStyle name="20% - Акцент1 4 18 4" xfId="758"/>
    <cellStyle name="20% - Акцент1 4 19" xfId="759"/>
    <cellStyle name="20% - Акцент1 4 19 2" xfId="760"/>
    <cellStyle name="20% - Акцент1 4 19 2 2" xfId="761"/>
    <cellStyle name="20% - Акцент1 4 19 2 2 2" xfId="762"/>
    <cellStyle name="20% - Акцент1 4 19 2 3" xfId="763"/>
    <cellStyle name="20% - Акцент1 4 19 3" xfId="764"/>
    <cellStyle name="20% - Акцент1 4 19 3 2" xfId="765"/>
    <cellStyle name="20% - Акцент1 4 19 4" xfId="766"/>
    <cellStyle name="20% - Акцент1 4 2" xfId="767"/>
    <cellStyle name="20% - Акцент1 4 2 2" xfId="768"/>
    <cellStyle name="20% - Акцент1 4 20" xfId="769"/>
    <cellStyle name="20% - Акцент1 4 20 2" xfId="770"/>
    <cellStyle name="20% - Акцент1 4 20 2 2" xfId="771"/>
    <cellStyle name="20% - Акцент1 4 20 2 2 2" xfId="772"/>
    <cellStyle name="20% - Акцент1 4 20 2 3" xfId="773"/>
    <cellStyle name="20% - Акцент1 4 20 3" xfId="774"/>
    <cellStyle name="20% - Акцент1 4 20 3 2" xfId="775"/>
    <cellStyle name="20% - Акцент1 4 20 4" xfId="776"/>
    <cellStyle name="20% - Акцент1 4 21" xfId="777"/>
    <cellStyle name="20% - Акцент1 4 21 2" xfId="778"/>
    <cellStyle name="20% - Акцент1 4 21 2 2" xfId="779"/>
    <cellStyle name="20% - Акцент1 4 21 2 2 2" xfId="780"/>
    <cellStyle name="20% - Акцент1 4 21 2 3" xfId="781"/>
    <cellStyle name="20% - Акцент1 4 21 3" xfId="782"/>
    <cellStyle name="20% - Акцент1 4 21 3 2" xfId="783"/>
    <cellStyle name="20% - Акцент1 4 21 4" xfId="784"/>
    <cellStyle name="20% - Акцент1 4 22" xfId="785"/>
    <cellStyle name="20% - Акцент1 4 22 2" xfId="786"/>
    <cellStyle name="20% - Акцент1 4 22 2 2" xfId="787"/>
    <cellStyle name="20% - Акцент1 4 22 2 2 2" xfId="788"/>
    <cellStyle name="20% - Акцент1 4 22 2 3" xfId="789"/>
    <cellStyle name="20% - Акцент1 4 22 3" xfId="790"/>
    <cellStyle name="20% - Акцент1 4 22 3 2" xfId="791"/>
    <cellStyle name="20% - Акцент1 4 22 4" xfId="792"/>
    <cellStyle name="20% - Акцент1 4 23" xfId="793"/>
    <cellStyle name="20% - Акцент1 4 23 2" xfId="794"/>
    <cellStyle name="20% - Акцент1 4 23 2 2" xfId="795"/>
    <cellStyle name="20% - Акцент1 4 23 2 2 2" xfId="796"/>
    <cellStyle name="20% - Акцент1 4 23 2 3" xfId="797"/>
    <cellStyle name="20% - Акцент1 4 23 3" xfId="798"/>
    <cellStyle name="20% - Акцент1 4 23 3 2" xfId="799"/>
    <cellStyle name="20% - Акцент1 4 23 4" xfId="800"/>
    <cellStyle name="20% - Акцент1 4 24" xfId="801"/>
    <cellStyle name="20% - Акцент1 4 24 2" xfId="802"/>
    <cellStyle name="20% - Акцент1 4 24 2 2" xfId="803"/>
    <cellStyle name="20% - Акцент1 4 24 2 2 2" xfId="804"/>
    <cellStyle name="20% - Акцент1 4 24 2 3" xfId="805"/>
    <cellStyle name="20% - Акцент1 4 24 3" xfId="806"/>
    <cellStyle name="20% - Акцент1 4 24 3 2" xfId="807"/>
    <cellStyle name="20% - Акцент1 4 24 4" xfId="808"/>
    <cellStyle name="20% - Акцент1 4 25" xfId="809"/>
    <cellStyle name="20% - Акцент1 4 3" xfId="810"/>
    <cellStyle name="20% - Акцент1 4 3 2" xfId="811"/>
    <cellStyle name="20% - Акцент1 4 3 2 2" xfId="812"/>
    <cellStyle name="20% - Акцент1 4 3 2 2 2" xfId="813"/>
    <cellStyle name="20% - Акцент1 4 3 2 3" xfId="814"/>
    <cellStyle name="20% - Акцент1 4 3 3" xfId="815"/>
    <cellStyle name="20% - Акцент1 4 3 3 2" xfId="816"/>
    <cellStyle name="20% - Акцент1 4 3 4" xfId="817"/>
    <cellStyle name="20% - Акцент1 4 4" xfId="818"/>
    <cellStyle name="20% - Акцент1 4 4 2" xfId="819"/>
    <cellStyle name="20% - Акцент1 4 4 2 2" xfId="820"/>
    <cellStyle name="20% - Акцент1 4 4 2 2 2" xfId="821"/>
    <cellStyle name="20% - Акцент1 4 4 2 3" xfId="822"/>
    <cellStyle name="20% - Акцент1 4 4 3" xfId="823"/>
    <cellStyle name="20% - Акцент1 4 4 3 2" xfId="824"/>
    <cellStyle name="20% - Акцент1 4 4 4" xfId="825"/>
    <cellStyle name="20% - Акцент1 4 5" xfId="826"/>
    <cellStyle name="20% - Акцент1 4 5 2" xfId="827"/>
    <cellStyle name="20% - Акцент1 4 5 2 2" xfId="828"/>
    <cellStyle name="20% - Акцент1 4 5 2 2 2" xfId="829"/>
    <cellStyle name="20% - Акцент1 4 5 2 3" xfId="830"/>
    <cellStyle name="20% - Акцент1 4 5 3" xfId="831"/>
    <cellStyle name="20% - Акцент1 4 5 3 2" xfId="832"/>
    <cellStyle name="20% - Акцент1 4 5 4" xfId="833"/>
    <cellStyle name="20% - Акцент1 4 6" xfId="834"/>
    <cellStyle name="20% - Акцент1 4 6 2" xfId="835"/>
    <cellStyle name="20% - Акцент1 4 6 2 2" xfId="836"/>
    <cellStyle name="20% - Акцент1 4 6 2 2 2" xfId="837"/>
    <cellStyle name="20% - Акцент1 4 6 2 3" xfId="838"/>
    <cellStyle name="20% - Акцент1 4 6 3" xfId="839"/>
    <cellStyle name="20% - Акцент1 4 6 3 2" xfId="840"/>
    <cellStyle name="20% - Акцент1 4 6 4" xfId="841"/>
    <cellStyle name="20% - Акцент1 4 7" xfId="842"/>
    <cellStyle name="20% - Акцент1 4 7 2" xfId="843"/>
    <cellStyle name="20% - Акцент1 4 7 2 2" xfId="844"/>
    <cellStyle name="20% - Акцент1 4 7 2 2 2" xfId="845"/>
    <cellStyle name="20% - Акцент1 4 7 2 3" xfId="846"/>
    <cellStyle name="20% - Акцент1 4 7 3" xfId="847"/>
    <cellStyle name="20% - Акцент1 4 7 3 2" xfId="848"/>
    <cellStyle name="20% - Акцент1 4 7 4" xfId="849"/>
    <cellStyle name="20% - Акцент1 4 8" xfId="850"/>
    <cellStyle name="20% - Акцент1 4 8 2" xfId="851"/>
    <cellStyle name="20% - Акцент1 4 8 2 2" xfId="852"/>
    <cellStyle name="20% - Акцент1 4 8 2 2 2" xfId="853"/>
    <cellStyle name="20% - Акцент1 4 8 2 3" xfId="854"/>
    <cellStyle name="20% - Акцент1 4 8 3" xfId="855"/>
    <cellStyle name="20% - Акцент1 4 8 3 2" xfId="856"/>
    <cellStyle name="20% - Акцент1 4 8 4" xfId="857"/>
    <cellStyle name="20% - Акцент1 4 9" xfId="858"/>
    <cellStyle name="20% - Акцент1 4 9 2" xfId="859"/>
    <cellStyle name="20% - Акцент1 4 9 2 2" xfId="860"/>
    <cellStyle name="20% - Акцент1 4 9 2 2 2" xfId="861"/>
    <cellStyle name="20% - Акцент1 4 9 2 3" xfId="862"/>
    <cellStyle name="20% - Акцент1 4 9 3" xfId="863"/>
    <cellStyle name="20% - Акцент1 4 9 3 2" xfId="864"/>
    <cellStyle name="20% - Акцент1 4 9 4" xfId="865"/>
    <cellStyle name="20% - Акцент1 5" xfId="866"/>
    <cellStyle name="20% - Акцент1 5 2" xfId="867"/>
    <cellStyle name="20% - Акцент1 5 2 2" xfId="868"/>
    <cellStyle name="20% - Акцент1 5 3" xfId="869"/>
    <cellStyle name="20% - Акцент1 6" xfId="870"/>
    <cellStyle name="20% - Акцент1 6 2" xfId="871"/>
    <cellStyle name="20% - Акцент1 7" xfId="872"/>
    <cellStyle name="20% - Акцент1 7 2" xfId="873"/>
    <cellStyle name="20% - Акцент1 7 2 2" xfId="874"/>
    <cellStyle name="20% - Акцент1 7 2 2 2" xfId="875"/>
    <cellStyle name="20% - Акцент1 7 2 3" xfId="876"/>
    <cellStyle name="20% - Акцент1 7 3" xfId="877"/>
    <cellStyle name="20% - Акцент1 7 3 2" xfId="878"/>
    <cellStyle name="20% - Акцент1 7 4" xfId="879"/>
    <cellStyle name="20% - Акцент1 8" xfId="880"/>
    <cellStyle name="20% - Акцент1 8 2" xfId="881"/>
    <cellStyle name="20% - Акцент1 8 2 2" xfId="882"/>
    <cellStyle name="20% - Акцент1 8 2 2 2" xfId="883"/>
    <cellStyle name="20% - Акцент1 8 2 3" xfId="884"/>
    <cellStyle name="20% - Акцент1 8 3" xfId="885"/>
    <cellStyle name="20% - Акцент1 8 3 2" xfId="886"/>
    <cellStyle name="20% - Акцент1 8 4" xfId="887"/>
    <cellStyle name="20% - Акцент1 9" xfId="888"/>
    <cellStyle name="20% - Акцент1 9 2" xfId="889"/>
    <cellStyle name="20% - Акцент1 9 2 2" xfId="890"/>
    <cellStyle name="20% - Акцент1 9 2 2 2" xfId="891"/>
    <cellStyle name="20% - Акцент1 9 2 3" xfId="892"/>
    <cellStyle name="20% - Акцент1 9 3" xfId="893"/>
    <cellStyle name="20% - Акцент1 9 3 2" xfId="894"/>
    <cellStyle name="20% - Акцент1 9 4" xfId="895"/>
    <cellStyle name="20% - Акцент2 10" xfId="896"/>
    <cellStyle name="20% - Акцент2 10 2" xfId="897"/>
    <cellStyle name="20% - Акцент2 10 2 2" xfId="898"/>
    <cellStyle name="20% - Акцент2 10 2 2 2" xfId="899"/>
    <cellStyle name="20% - Акцент2 10 2 3" xfId="900"/>
    <cellStyle name="20% - Акцент2 10 3" xfId="901"/>
    <cellStyle name="20% - Акцент2 10 3 2" xfId="902"/>
    <cellStyle name="20% - Акцент2 10 4" xfId="903"/>
    <cellStyle name="20% - Акцент2 11" xfId="904"/>
    <cellStyle name="20% - Акцент2 11 2" xfId="905"/>
    <cellStyle name="20% - Акцент2 11 2 2" xfId="906"/>
    <cellStyle name="20% - Акцент2 11 2 2 2" xfId="907"/>
    <cellStyle name="20% - Акцент2 11 2 3" xfId="908"/>
    <cellStyle name="20% - Акцент2 11 3" xfId="909"/>
    <cellStyle name="20% - Акцент2 11 3 2" xfId="910"/>
    <cellStyle name="20% - Акцент2 11 4" xfId="911"/>
    <cellStyle name="20% - Акцент2 12" xfId="912"/>
    <cellStyle name="20% - Акцент2 12 2" xfId="913"/>
    <cellStyle name="20% - Акцент2 12 2 2" xfId="914"/>
    <cellStyle name="20% - Акцент2 12 2 2 2" xfId="915"/>
    <cellStyle name="20% - Акцент2 12 2 3" xfId="916"/>
    <cellStyle name="20% - Акцент2 12 3" xfId="917"/>
    <cellStyle name="20% - Акцент2 12 3 2" xfId="918"/>
    <cellStyle name="20% - Акцент2 12 4" xfId="919"/>
    <cellStyle name="20% - Акцент2 13" xfId="920"/>
    <cellStyle name="20% - Акцент2 13 2" xfId="921"/>
    <cellStyle name="20% - Акцент2 13 2 2" xfId="922"/>
    <cellStyle name="20% - Акцент2 13 2 2 2" xfId="923"/>
    <cellStyle name="20% - Акцент2 13 2 3" xfId="924"/>
    <cellStyle name="20% - Акцент2 13 3" xfId="925"/>
    <cellStyle name="20% - Акцент2 13 3 2" xfId="926"/>
    <cellStyle name="20% - Акцент2 13 4" xfId="927"/>
    <cellStyle name="20% - Акцент2 14" xfId="928"/>
    <cellStyle name="20% - Акцент2 14 2" xfId="929"/>
    <cellStyle name="20% - Акцент2 14 2 2" xfId="930"/>
    <cellStyle name="20% - Акцент2 14 2 2 2" xfId="931"/>
    <cellStyle name="20% - Акцент2 14 2 3" xfId="932"/>
    <cellStyle name="20% - Акцент2 14 3" xfId="933"/>
    <cellStyle name="20% - Акцент2 14 3 2" xfId="934"/>
    <cellStyle name="20% - Акцент2 14 4" xfId="935"/>
    <cellStyle name="20% - Акцент2 15" xfId="936"/>
    <cellStyle name="20% - Акцент2 15 2" xfId="937"/>
    <cellStyle name="20% - Акцент2 15 2 2" xfId="938"/>
    <cellStyle name="20% - Акцент2 15 2 2 2" xfId="939"/>
    <cellStyle name="20% - Акцент2 15 2 3" xfId="940"/>
    <cellStyle name="20% - Акцент2 15 3" xfId="941"/>
    <cellStyle name="20% - Акцент2 15 3 2" xfId="942"/>
    <cellStyle name="20% - Акцент2 15 4" xfId="943"/>
    <cellStyle name="20% - Акцент2 16" xfId="944"/>
    <cellStyle name="20% - Акцент2 16 2" xfId="945"/>
    <cellStyle name="20% - Акцент2 16 2 2" xfId="946"/>
    <cellStyle name="20% - Акцент2 16 2 2 2" xfId="947"/>
    <cellStyle name="20% - Акцент2 16 2 3" xfId="948"/>
    <cellStyle name="20% - Акцент2 16 3" xfId="949"/>
    <cellStyle name="20% - Акцент2 16 3 2" xfId="950"/>
    <cellStyle name="20% - Акцент2 16 4" xfId="951"/>
    <cellStyle name="20% - Акцент2 17" xfId="952"/>
    <cellStyle name="20% - Акцент2 17 2" xfId="953"/>
    <cellStyle name="20% - Акцент2 17 2 2" xfId="954"/>
    <cellStyle name="20% - Акцент2 17 2 2 2" xfId="955"/>
    <cellStyle name="20% - Акцент2 17 2 3" xfId="956"/>
    <cellStyle name="20% - Акцент2 17 3" xfId="957"/>
    <cellStyle name="20% - Акцент2 17 3 2" xfId="958"/>
    <cellStyle name="20% - Акцент2 17 4" xfId="959"/>
    <cellStyle name="20% - Акцент2 18" xfId="960"/>
    <cellStyle name="20% - Акцент2 18 2" xfId="961"/>
    <cellStyle name="20% - Акцент2 18 2 2" xfId="962"/>
    <cellStyle name="20% - Акцент2 18 3" xfId="963"/>
    <cellStyle name="20% - Акцент2 19" xfId="964"/>
    <cellStyle name="20% - Акцент2 19 2" xfId="965"/>
    <cellStyle name="20% - Акцент2 2" xfId="966"/>
    <cellStyle name="20% - Акцент2 2 10" xfId="967"/>
    <cellStyle name="20% - Акцент2 2 10 2" xfId="968"/>
    <cellStyle name="20% - Акцент2 2 10 2 2" xfId="969"/>
    <cellStyle name="20% - Акцент2 2 10 2 2 2" xfId="970"/>
    <cellStyle name="20% - Акцент2 2 10 2 3" xfId="971"/>
    <cellStyle name="20% - Акцент2 2 10 3" xfId="972"/>
    <cellStyle name="20% - Акцент2 2 10 3 2" xfId="973"/>
    <cellStyle name="20% - Акцент2 2 10 4" xfId="974"/>
    <cellStyle name="20% - Акцент2 2 11" xfId="975"/>
    <cellStyle name="20% - Акцент2 2 11 2" xfId="976"/>
    <cellStyle name="20% - Акцент2 2 11 2 2" xfId="977"/>
    <cellStyle name="20% - Акцент2 2 11 2 2 2" xfId="978"/>
    <cellStyle name="20% - Акцент2 2 11 2 3" xfId="979"/>
    <cellStyle name="20% - Акцент2 2 11 3" xfId="980"/>
    <cellStyle name="20% - Акцент2 2 11 3 2" xfId="981"/>
    <cellStyle name="20% - Акцент2 2 11 4" xfId="982"/>
    <cellStyle name="20% - Акцент2 2 12" xfId="983"/>
    <cellStyle name="20% - Акцент2 2 12 2" xfId="984"/>
    <cellStyle name="20% - Акцент2 2 12 2 2" xfId="985"/>
    <cellStyle name="20% - Акцент2 2 12 2 2 2" xfId="986"/>
    <cellStyle name="20% - Акцент2 2 12 2 3" xfId="987"/>
    <cellStyle name="20% - Акцент2 2 12 3" xfId="988"/>
    <cellStyle name="20% - Акцент2 2 12 3 2" xfId="989"/>
    <cellStyle name="20% - Акцент2 2 12 4" xfId="990"/>
    <cellStyle name="20% - Акцент2 2 13" xfId="991"/>
    <cellStyle name="20% - Акцент2 2 13 2" xfId="992"/>
    <cellStyle name="20% - Акцент2 2 13 2 2" xfId="993"/>
    <cellStyle name="20% - Акцент2 2 13 2 2 2" xfId="994"/>
    <cellStyle name="20% - Акцент2 2 13 2 3" xfId="995"/>
    <cellStyle name="20% - Акцент2 2 13 3" xfId="996"/>
    <cellStyle name="20% - Акцент2 2 13 3 2" xfId="997"/>
    <cellStyle name="20% - Акцент2 2 13 4" xfId="998"/>
    <cellStyle name="20% - Акцент2 2 14" xfId="999"/>
    <cellStyle name="20% - Акцент2 2 14 2" xfId="1000"/>
    <cellStyle name="20% - Акцент2 2 14 2 2" xfId="1001"/>
    <cellStyle name="20% - Акцент2 2 14 2 2 2" xfId="1002"/>
    <cellStyle name="20% - Акцент2 2 14 2 3" xfId="1003"/>
    <cellStyle name="20% - Акцент2 2 14 3" xfId="1004"/>
    <cellStyle name="20% - Акцент2 2 14 3 2" xfId="1005"/>
    <cellStyle name="20% - Акцент2 2 14 4" xfId="1006"/>
    <cellStyle name="20% - Акцент2 2 15" xfId="1007"/>
    <cellStyle name="20% - Акцент2 2 15 2" xfId="1008"/>
    <cellStyle name="20% - Акцент2 2 15 2 2" xfId="1009"/>
    <cellStyle name="20% - Акцент2 2 15 2 2 2" xfId="1010"/>
    <cellStyle name="20% - Акцент2 2 15 2 3" xfId="1011"/>
    <cellStyle name="20% - Акцент2 2 15 3" xfId="1012"/>
    <cellStyle name="20% - Акцент2 2 15 3 2" xfId="1013"/>
    <cellStyle name="20% - Акцент2 2 15 4" xfId="1014"/>
    <cellStyle name="20% - Акцент2 2 16" xfId="1015"/>
    <cellStyle name="20% - Акцент2 2 16 2" xfId="1016"/>
    <cellStyle name="20% - Акцент2 2 16 2 2" xfId="1017"/>
    <cellStyle name="20% - Акцент2 2 16 2 2 2" xfId="1018"/>
    <cellStyle name="20% - Акцент2 2 16 2 3" xfId="1019"/>
    <cellStyle name="20% - Акцент2 2 16 3" xfId="1020"/>
    <cellStyle name="20% - Акцент2 2 16 3 2" xfId="1021"/>
    <cellStyle name="20% - Акцент2 2 16 4" xfId="1022"/>
    <cellStyle name="20% - Акцент2 2 17" xfId="1023"/>
    <cellStyle name="20% - Акцент2 2 17 2" xfId="1024"/>
    <cellStyle name="20% - Акцент2 2 17 2 2" xfId="1025"/>
    <cellStyle name="20% - Акцент2 2 17 2 2 2" xfId="1026"/>
    <cellStyle name="20% - Акцент2 2 17 2 3" xfId="1027"/>
    <cellStyle name="20% - Акцент2 2 17 3" xfId="1028"/>
    <cellStyle name="20% - Акцент2 2 17 3 2" xfId="1029"/>
    <cellStyle name="20% - Акцент2 2 17 4" xfId="1030"/>
    <cellStyle name="20% - Акцент2 2 18" xfId="1031"/>
    <cellStyle name="20% - Акцент2 2 18 2" xfId="1032"/>
    <cellStyle name="20% - Акцент2 2 18 2 2" xfId="1033"/>
    <cellStyle name="20% - Акцент2 2 18 2 2 2" xfId="1034"/>
    <cellStyle name="20% - Акцент2 2 18 2 3" xfId="1035"/>
    <cellStyle name="20% - Акцент2 2 18 3" xfId="1036"/>
    <cellStyle name="20% - Акцент2 2 18 3 2" xfId="1037"/>
    <cellStyle name="20% - Акцент2 2 18 4" xfId="1038"/>
    <cellStyle name="20% - Акцент2 2 19" xfId="1039"/>
    <cellStyle name="20% - Акцент2 2 19 2" xfId="1040"/>
    <cellStyle name="20% - Акцент2 2 19 2 2" xfId="1041"/>
    <cellStyle name="20% - Акцент2 2 19 2 2 2" xfId="1042"/>
    <cellStyle name="20% - Акцент2 2 19 2 3" xfId="1043"/>
    <cellStyle name="20% - Акцент2 2 19 3" xfId="1044"/>
    <cellStyle name="20% - Акцент2 2 19 3 2" xfId="1045"/>
    <cellStyle name="20% - Акцент2 2 19 4" xfId="1046"/>
    <cellStyle name="20% - Акцент2 2 2" xfId="1047"/>
    <cellStyle name="20% - Акцент2 2 2 2" xfId="1048"/>
    <cellStyle name="20% - Акцент2 2 20" xfId="1049"/>
    <cellStyle name="20% - Акцент2 2 20 2" xfId="1050"/>
    <cellStyle name="20% - Акцент2 2 20 2 2" xfId="1051"/>
    <cellStyle name="20% - Акцент2 2 20 2 2 2" xfId="1052"/>
    <cellStyle name="20% - Акцент2 2 20 2 3" xfId="1053"/>
    <cellStyle name="20% - Акцент2 2 20 3" xfId="1054"/>
    <cellStyle name="20% - Акцент2 2 20 3 2" xfId="1055"/>
    <cellStyle name="20% - Акцент2 2 20 4" xfId="1056"/>
    <cellStyle name="20% - Акцент2 2 21" xfId="1057"/>
    <cellStyle name="20% - Акцент2 2 21 2" xfId="1058"/>
    <cellStyle name="20% - Акцент2 2 21 2 2" xfId="1059"/>
    <cellStyle name="20% - Акцент2 2 21 2 2 2" xfId="1060"/>
    <cellStyle name="20% - Акцент2 2 21 2 3" xfId="1061"/>
    <cellStyle name="20% - Акцент2 2 21 3" xfId="1062"/>
    <cellStyle name="20% - Акцент2 2 21 3 2" xfId="1063"/>
    <cellStyle name="20% - Акцент2 2 21 4" xfId="1064"/>
    <cellStyle name="20% - Акцент2 2 22" xfId="1065"/>
    <cellStyle name="20% - Акцент2 2 22 2" xfId="1066"/>
    <cellStyle name="20% - Акцент2 2 22 2 2" xfId="1067"/>
    <cellStyle name="20% - Акцент2 2 22 2 2 2" xfId="1068"/>
    <cellStyle name="20% - Акцент2 2 22 2 3" xfId="1069"/>
    <cellStyle name="20% - Акцент2 2 22 3" xfId="1070"/>
    <cellStyle name="20% - Акцент2 2 22 3 2" xfId="1071"/>
    <cellStyle name="20% - Акцент2 2 22 4" xfId="1072"/>
    <cellStyle name="20% - Акцент2 2 23" xfId="1073"/>
    <cellStyle name="20% - Акцент2 2 23 2" xfId="1074"/>
    <cellStyle name="20% - Акцент2 2 23 2 2" xfId="1075"/>
    <cellStyle name="20% - Акцент2 2 23 2 2 2" xfId="1076"/>
    <cellStyle name="20% - Акцент2 2 23 2 3" xfId="1077"/>
    <cellStyle name="20% - Акцент2 2 23 3" xfId="1078"/>
    <cellStyle name="20% - Акцент2 2 23 3 2" xfId="1079"/>
    <cellStyle name="20% - Акцент2 2 23 4" xfId="1080"/>
    <cellStyle name="20% - Акцент2 2 24" xfId="1081"/>
    <cellStyle name="20% - Акцент2 2 24 2" xfId="1082"/>
    <cellStyle name="20% - Акцент2 2 24 2 2" xfId="1083"/>
    <cellStyle name="20% - Акцент2 2 24 2 2 2" xfId="1084"/>
    <cellStyle name="20% - Акцент2 2 24 2 3" xfId="1085"/>
    <cellStyle name="20% - Акцент2 2 24 3" xfId="1086"/>
    <cellStyle name="20% - Акцент2 2 24 3 2" xfId="1087"/>
    <cellStyle name="20% - Акцент2 2 24 4" xfId="1088"/>
    <cellStyle name="20% - Акцент2 2 25" xfId="1089"/>
    <cellStyle name="20% - Акцент2 2 3" xfId="1090"/>
    <cellStyle name="20% - Акцент2 2 3 2" xfId="1091"/>
    <cellStyle name="20% - Акцент2 2 3 2 2" xfId="1092"/>
    <cellStyle name="20% - Акцент2 2 3 2 2 2" xfId="1093"/>
    <cellStyle name="20% - Акцент2 2 3 2 3" xfId="1094"/>
    <cellStyle name="20% - Акцент2 2 3 3" xfId="1095"/>
    <cellStyle name="20% - Акцент2 2 3 3 2" xfId="1096"/>
    <cellStyle name="20% - Акцент2 2 3 4" xfId="1097"/>
    <cellStyle name="20% - Акцент2 2 4" xfId="1098"/>
    <cellStyle name="20% - Акцент2 2 4 2" xfId="1099"/>
    <cellStyle name="20% - Акцент2 2 4 2 2" xfId="1100"/>
    <cellStyle name="20% - Акцент2 2 4 2 2 2" xfId="1101"/>
    <cellStyle name="20% - Акцент2 2 4 2 3" xfId="1102"/>
    <cellStyle name="20% - Акцент2 2 4 3" xfId="1103"/>
    <cellStyle name="20% - Акцент2 2 4 3 2" xfId="1104"/>
    <cellStyle name="20% - Акцент2 2 4 4" xfId="1105"/>
    <cellStyle name="20% - Акцент2 2 5" xfId="1106"/>
    <cellStyle name="20% - Акцент2 2 5 2" xfId="1107"/>
    <cellStyle name="20% - Акцент2 2 5 2 2" xfId="1108"/>
    <cellStyle name="20% - Акцент2 2 5 2 2 2" xfId="1109"/>
    <cellStyle name="20% - Акцент2 2 5 2 3" xfId="1110"/>
    <cellStyle name="20% - Акцент2 2 5 3" xfId="1111"/>
    <cellStyle name="20% - Акцент2 2 5 3 2" xfId="1112"/>
    <cellStyle name="20% - Акцент2 2 5 4" xfId="1113"/>
    <cellStyle name="20% - Акцент2 2 6" xfId="1114"/>
    <cellStyle name="20% - Акцент2 2 6 2" xfId="1115"/>
    <cellStyle name="20% - Акцент2 2 6 2 2" xfId="1116"/>
    <cellStyle name="20% - Акцент2 2 6 2 2 2" xfId="1117"/>
    <cellStyle name="20% - Акцент2 2 6 2 3" xfId="1118"/>
    <cellStyle name="20% - Акцент2 2 6 3" xfId="1119"/>
    <cellStyle name="20% - Акцент2 2 6 3 2" xfId="1120"/>
    <cellStyle name="20% - Акцент2 2 6 4" xfId="1121"/>
    <cellStyle name="20% - Акцент2 2 7" xfId="1122"/>
    <cellStyle name="20% - Акцент2 2 7 2" xfId="1123"/>
    <cellStyle name="20% - Акцент2 2 7 2 2" xfId="1124"/>
    <cellStyle name="20% - Акцент2 2 7 2 2 2" xfId="1125"/>
    <cellStyle name="20% - Акцент2 2 7 2 3" xfId="1126"/>
    <cellStyle name="20% - Акцент2 2 7 3" xfId="1127"/>
    <cellStyle name="20% - Акцент2 2 7 3 2" xfId="1128"/>
    <cellStyle name="20% - Акцент2 2 7 4" xfId="1129"/>
    <cellStyle name="20% - Акцент2 2 8" xfId="1130"/>
    <cellStyle name="20% - Акцент2 2 8 2" xfId="1131"/>
    <cellStyle name="20% - Акцент2 2 8 2 2" xfId="1132"/>
    <cellStyle name="20% - Акцент2 2 8 2 2 2" xfId="1133"/>
    <cellStyle name="20% - Акцент2 2 8 2 3" xfId="1134"/>
    <cellStyle name="20% - Акцент2 2 8 3" xfId="1135"/>
    <cellStyle name="20% - Акцент2 2 8 3 2" xfId="1136"/>
    <cellStyle name="20% - Акцент2 2 8 4" xfId="1137"/>
    <cellStyle name="20% - Акцент2 2 9" xfId="1138"/>
    <cellStyle name="20% - Акцент2 2 9 2" xfId="1139"/>
    <cellStyle name="20% - Акцент2 2 9 2 2" xfId="1140"/>
    <cellStyle name="20% - Акцент2 2 9 2 2 2" xfId="1141"/>
    <cellStyle name="20% - Акцент2 2 9 2 3" xfId="1142"/>
    <cellStyle name="20% - Акцент2 2 9 3" xfId="1143"/>
    <cellStyle name="20% - Акцент2 2 9 3 2" xfId="1144"/>
    <cellStyle name="20% - Акцент2 2 9 4" xfId="1145"/>
    <cellStyle name="20% - Акцент2 3" xfId="1146"/>
    <cellStyle name="20% - Акцент2 3 10" xfId="1147"/>
    <cellStyle name="20% - Акцент2 3 10 2" xfId="1148"/>
    <cellStyle name="20% - Акцент2 3 10 2 2" xfId="1149"/>
    <cellStyle name="20% - Акцент2 3 10 2 2 2" xfId="1150"/>
    <cellStyle name="20% - Акцент2 3 10 2 3" xfId="1151"/>
    <cellStyle name="20% - Акцент2 3 10 3" xfId="1152"/>
    <cellStyle name="20% - Акцент2 3 10 3 2" xfId="1153"/>
    <cellStyle name="20% - Акцент2 3 10 4" xfId="1154"/>
    <cellStyle name="20% - Акцент2 3 11" xfId="1155"/>
    <cellStyle name="20% - Акцент2 3 11 2" xfId="1156"/>
    <cellStyle name="20% - Акцент2 3 11 2 2" xfId="1157"/>
    <cellStyle name="20% - Акцент2 3 11 2 2 2" xfId="1158"/>
    <cellStyle name="20% - Акцент2 3 11 2 3" xfId="1159"/>
    <cellStyle name="20% - Акцент2 3 11 3" xfId="1160"/>
    <cellStyle name="20% - Акцент2 3 11 3 2" xfId="1161"/>
    <cellStyle name="20% - Акцент2 3 11 4" xfId="1162"/>
    <cellStyle name="20% - Акцент2 3 12" xfId="1163"/>
    <cellStyle name="20% - Акцент2 3 12 2" xfId="1164"/>
    <cellStyle name="20% - Акцент2 3 12 2 2" xfId="1165"/>
    <cellStyle name="20% - Акцент2 3 12 2 2 2" xfId="1166"/>
    <cellStyle name="20% - Акцент2 3 12 2 3" xfId="1167"/>
    <cellStyle name="20% - Акцент2 3 12 3" xfId="1168"/>
    <cellStyle name="20% - Акцент2 3 12 3 2" xfId="1169"/>
    <cellStyle name="20% - Акцент2 3 12 4" xfId="1170"/>
    <cellStyle name="20% - Акцент2 3 13" xfId="1171"/>
    <cellStyle name="20% - Акцент2 3 13 2" xfId="1172"/>
    <cellStyle name="20% - Акцент2 3 13 2 2" xfId="1173"/>
    <cellStyle name="20% - Акцент2 3 13 2 2 2" xfId="1174"/>
    <cellStyle name="20% - Акцент2 3 13 2 3" xfId="1175"/>
    <cellStyle name="20% - Акцент2 3 13 3" xfId="1176"/>
    <cellStyle name="20% - Акцент2 3 13 3 2" xfId="1177"/>
    <cellStyle name="20% - Акцент2 3 13 4" xfId="1178"/>
    <cellStyle name="20% - Акцент2 3 14" xfId="1179"/>
    <cellStyle name="20% - Акцент2 3 14 2" xfId="1180"/>
    <cellStyle name="20% - Акцент2 3 14 2 2" xfId="1181"/>
    <cellStyle name="20% - Акцент2 3 14 2 2 2" xfId="1182"/>
    <cellStyle name="20% - Акцент2 3 14 2 3" xfId="1183"/>
    <cellStyle name="20% - Акцент2 3 14 3" xfId="1184"/>
    <cellStyle name="20% - Акцент2 3 14 3 2" xfId="1185"/>
    <cellStyle name="20% - Акцент2 3 14 4" xfId="1186"/>
    <cellStyle name="20% - Акцент2 3 15" xfId="1187"/>
    <cellStyle name="20% - Акцент2 3 15 2" xfId="1188"/>
    <cellStyle name="20% - Акцент2 3 15 2 2" xfId="1189"/>
    <cellStyle name="20% - Акцент2 3 15 2 2 2" xfId="1190"/>
    <cellStyle name="20% - Акцент2 3 15 2 3" xfId="1191"/>
    <cellStyle name="20% - Акцент2 3 15 3" xfId="1192"/>
    <cellStyle name="20% - Акцент2 3 15 3 2" xfId="1193"/>
    <cellStyle name="20% - Акцент2 3 15 4" xfId="1194"/>
    <cellStyle name="20% - Акцент2 3 16" xfId="1195"/>
    <cellStyle name="20% - Акцент2 3 16 2" xfId="1196"/>
    <cellStyle name="20% - Акцент2 3 16 2 2" xfId="1197"/>
    <cellStyle name="20% - Акцент2 3 16 2 2 2" xfId="1198"/>
    <cellStyle name="20% - Акцент2 3 16 2 3" xfId="1199"/>
    <cellStyle name="20% - Акцент2 3 16 3" xfId="1200"/>
    <cellStyle name="20% - Акцент2 3 16 3 2" xfId="1201"/>
    <cellStyle name="20% - Акцент2 3 16 4" xfId="1202"/>
    <cellStyle name="20% - Акцент2 3 17" xfId="1203"/>
    <cellStyle name="20% - Акцент2 3 17 2" xfId="1204"/>
    <cellStyle name="20% - Акцент2 3 17 2 2" xfId="1205"/>
    <cellStyle name="20% - Акцент2 3 17 2 2 2" xfId="1206"/>
    <cellStyle name="20% - Акцент2 3 17 2 3" xfId="1207"/>
    <cellStyle name="20% - Акцент2 3 17 3" xfId="1208"/>
    <cellStyle name="20% - Акцент2 3 17 3 2" xfId="1209"/>
    <cellStyle name="20% - Акцент2 3 17 4" xfId="1210"/>
    <cellStyle name="20% - Акцент2 3 18" xfId="1211"/>
    <cellStyle name="20% - Акцент2 3 18 2" xfId="1212"/>
    <cellStyle name="20% - Акцент2 3 18 2 2" xfId="1213"/>
    <cellStyle name="20% - Акцент2 3 18 2 2 2" xfId="1214"/>
    <cellStyle name="20% - Акцент2 3 18 2 3" xfId="1215"/>
    <cellStyle name="20% - Акцент2 3 18 3" xfId="1216"/>
    <cellStyle name="20% - Акцент2 3 18 3 2" xfId="1217"/>
    <cellStyle name="20% - Акцент2 3 18 4" xfId="1218"/>
    <cellStyle name="20% - Акцент2 3 19" xfId="1219"/>
    <cellStyle name="20% - Акцент2 3 19 2" xfId="1220"/>
    <cellStyle name="20% - Акцент2 3 19 2 2" xfId="1221"/>
    <cellStyle name="20% - Акцент2 3 19 2 2 2" xfId="1222"/>
    <cellStyle name="20% - Акцент2 3 19 2 3" xfId="1223"/>
    <cellStyle name="20% - Акцент2 3 19 3" xfId="1224"/>
    <cellStyle name="20% - Акцент2 3 19 3 2" xfId="1225"/>
    <cellStyle name="20% - Акцент2 3 19 4" xfId="1226"/>
    <cellStyle name="20% - Акцент2 3 2" xfId="1227"/>
    <cellStyle name="20% - Акцент2 3 2 2" xfId="1228"/>
    <cellStyle name="20% - Акцент2 3 20" xfId="1229"/>
    <cellStyle name="20% - Акцент2 3 20 2" xfId="1230"/>
    <cellStyle name="20% - Акцент2 3 20 2 2" xfId="1231"/>
    <cellStyle name="20% - Акцент2 3 20 2 2 2" xfId="1232"/>
    <cellStyle name="20% - Акцент2 3 20 2 3" xfId="1233"/>
    <cellStyle name="20% - Акцент2 3 20 3" xfId="1234"/>
    <cellStyle name="20% - Акцент2 3 20 3 2" xfId="1235"/>
    <cellStyle name="20% - Акцент2 3 20 4" xfId="1236"/>
    <cellStyle name="20% - Акцент2 3 21" xfId="1237"/>
    <cellStyle name="20% - Акцент2 3 21 2" xfId="1238"/>
    <cellStyle name="20% - Акцент2 3 21 2 2" xfId="1239"/>
    <cellStyle name="20% - Акцент2 3 21 2 2 2" xfId="1240"/>
    <cellStyle name="20% - Акцент2 3 21 2 3" xfId="1241"/>
    <cellStyle name="20% - Акцент2 3 21 3" xfId="1242"/>
    <cellStyle name="20% - Акцент2 3 21 3 2" xfId="1243"/>
    <cellStyle name="20% - Акцент2 3 21 4" xfId="1244"/>
    <cellStyle name="20% - Акцент2 3 22" xfId="1245"/>
    <cellStyle name="20% - Акцент2 3 22 2" xfId="1246"/>
    <cellStyle name="20% - Акцент2 3 22 2 2" xfId="1247"/>
    <cellStyle name="20% - Акцент2 3 22 2 2 2" xfId="1248"/>
    <cellStyle name="20% - Акцент2 3 22 2 3" xfId="1249"/>
    <cellStyle name="20% - Акцент2 3 22 3" xfId="1250"/>
    <cellStyle name="20% - Акцент2 3 22 3 2" xfId="1251"/>
    <cellStyle name="20% - Акцент2 3 22 4" xfId="1252"/>
    <cellStyle name="20% - Акцент2 3 23" xfId="1253"/>
    <cellStyle name="20% - Акцент2 3 23 2" xfId="1254"/>
    <cellStyle name="20% - Акцент2 3 23 2 2" xfId="1255"/>
    <cellStyle name="20% - Акцент2 3 23 2 2 2" xfId="1256"/>
    <cellStyle name="20% - Акцент2 3 23 2 3" xfId="1257"/>
    <cellStyle name="20% - Акцент2 3 23 3" xfId="1258"/>
    <cellStyle name="20% - Акцент2 3 23 3 2" xfId="1259"/>
    <cellStyle name="20% - Акцент2 3 23 4" xfId="1260"/>
    <cellStyle name="20% - Акцент2 3 24" xfId="1261"/>
    <cellStyle name="20% - Акцент2 3 24 2" xfId="1262"/>
    <cellStyle name="20% - Акцент2 3 24 2 2" xfId="1263"/>
    <cellStyle name="20% - Акцент2 3 24 2 2 2" xfId="1264"/>
    <cellStyle name="20% - Акцент2 3 24 2 3" xfId="1265"/>
    <cellStyle name="20% - Акцент2 3 24 3" xfId="1266"/>
    <cellStyle name="20% - Акцент2 3 24 3 2" xfId="1267"/>
    <cellStyle name="20% - Акцент2 3 24 4" xfId="1268"/>
    <cellStyle name="20% - Акцент2 3 25" xfId="1269"/>
    <cellStyle name="20% - Акцент2 3 3" xfId="1270"/>
    <cellStyle name="20% - Акцент2 3 3 2" xfId="1271"/>
    <cellStyle name="20% - Акцент2 3 3 2 2" xfId="1272"/>
    <cellStyle name="20% - Акцент2 3 3 2 2 2" xfId="1273"/>
    <cellStyle name="20% - Акцент2 3 3 2 3" xfId="1274"/>
    <cellStyle name="20% - Акцент2 3 3 3" xfId="1275"/>
    <cellStyle name="20% - Акцент2 3 3 3 2" xfId="1276"/>
    <cellStyle name="20% - Акцент2 3 3 4" xfId="1277"/>
    <cellStyle name="20% - Акцент2 3 4" xfId="1278"/>
    <cellStyle name="20% - Акцент2 3 4 2" xfId="1279"/>
    <cellStyle name="20% - Акцент2 3 4 2 2" xfId="1280"/>
    <cellStyle name="20% - Акцент2 3 4 2 2 2" xfId="1281"/>
    <cellStyle name="20% - Акцент2 3 4 2 3" xfId="1282"/>
    <cellStyle name="20% - Акцент2 3 4 3" xfId="1283"/>
    <cellStyle name="20% - Акцент2 3 4 3 2" xfId="1284"/>
    <cellStyle name="20% - Акцент2 3 4 4" xfId="1285"/>
    <cellStyle name="20% - Акцент2 3 5" xfId="1286"/>
    <cellStyle name="20% - Акцент2 3 5 2" xfId="1287"/>
    <cellStyle name="20% - Акцент2 3 5 2 2" xfId="1288"/>
    <cellStyle name="20% - Акцент2 3 5 2 2 2" xfId="1289"/>
    <cellStyle name="20% - Акцент2 3 5 2 3" xfId="1290"/>
    <cellStyle name="20% - Акцент2 3 5 3" xfId="1291"/>
    <cellStyle name="20% - Акцент2 3 5 3 2" xfId="1292"/>
    <cellStyle name="20% - Акцент2 3 5 4" xfId="1293"/>
    <cellStyle name="20% - Акцент2 3 6" xfId="1294"/>
    <cellStyle name="20% - Акцент2 3 6 2" xfId="1295"/>
    <cellStyle name="20% - Акцент2 3 6 2 2" xfId="1296"/>
    <cellStyle name="20% - Акцент2 3 6 2 2 2" xfId="1297"/>
    <cellStyle name="20% - Акцент2 3 6 2 3" xfId="1298"/>
    <cellStyle name="20% - Акцент2 3 6 3" xfId="1299"/>
    <cellStyle name="20% - Акцент2 3 6 3 2" xfId="1300"/>
    <cellStyle name="20% - Акцент2 3 6 4" xfId="1301"/>
    <cellStyle name="20% - Акцент2 3 7" xfId="1302"/>
    <cellStyle name="20% - Акцент2 3 7 2" xfId="1303"/>
    <cellStyle name="20% - Акцент2 3 7 2 2" xfId="1304"/>
    <cellStyle name="20% - Акцент2 3 7 2 2 2" xfId="1305"/>
    <cellStyle name="20% - Акцент2 3 7 2 3" xfId="1306"/>
    <cellStyle name="20% - Акцент2 3 7 3" xfId="1307"/>
    <cellStyle name="20% - Акцент2 3 7 3 2" xfId="1308"/>
    <cellStyle name="20% - Акцент2 3 7 4" xfId="1309"/>
    <cellStyle name="20% - Акцент2 3 8" xfId="1310"/>
    <cellStyle name="20% - Акцент2 3 8 2" xfId="1311"/>
    <cellStyle name="20% - Акцент2 3 8 2 2" xfId="1312"/>
    <cellStyle name="20% - Акцент2 3 8 2 2 2" xfId="1313"/>
    <cellStyle name="20% - Акцент2 3 8 2 3" xfId="1314"/>
    <cellStyle name="20% - Акцент2 3 8 3" xfId="1315"/>
    <cellStyle name="20% - Акцент2 3 8 3 2" xfId="1316"/>
    <cellStyle name="20% - Акцент2 3 8 4" xfId="1317"/>
    <cellStyle name="20% - Акцент2 3 9" xfId="1318"/>
    <cellStyle name="20% - Акцент2 3 9 2" xfId="1319"/>
    <cellStyle name="20% - Акцент2 3 9 2 2" xfId="1320"/>
    <cellStyle name="20% - Акцент2 3 9 2 2 2" xfId="1321"/>
    <cellStyle name="20% - Акцент2 3 9 2 3" xfId="1322"/>
    <cellStyle name="20% - Акцент2 3 9 3" xfId="1323"/>
    <cellStyle name="20% - Акцент2 3 9 3 2" xfId="1324"/>
    <cellStyle name="20% - Акцент2 3 9 4" xfId="1325"/>
    <cellStyle name="20% - Акцент2 4" xfId="1326"/>
    <cellStyle name="20% - Акцент2 4 10" xfId="1327"/>
    <cellStyle name="20% - Акцент2 4 10 2" xfId="1328"/>
    <cellStyle name="20% - Акцент2 4 10 2 2" xfId="1329"/>
    <cellStyle name="20% - Акцент2 4 10 2 2 2" xfId="1330"/>
    <cellStyle name="20% - Акцент2 4 10 2 3" xfId="1331"/>
    <cellStyle name="20% - Акцент2 4 10 3" xfId="1332"/>
    <cellStyle name="20% - Акцент2 4 10 3 2" xfId="1333"/>
    <cellStyle name="20% - Акцент2 4 10 4" xfId="1334"/>
    <cellStyle name="20% - Акцент2 4 11" xfId="1335"/>
    <cellStyle name="20% - Акцент2 4 11 2" xfId="1336"/>
    <cellStyle name="20% - Акцент2 4 11 2 2" xfId="1337"/>
    <cellStyle name="20% - Акцент2 4 11 2 2 2" xfId="1338"/>
    <cellStyle name="20% - Акцент2 4 11 2 3" xfId="1339"/>
    <cellStyle name="20% - Акцент2 4 11 3" xfId="1340"/>
    <cellStyle name="20% - Акцент2 4 11 3 2" xfId="1341"/>
    <cellStyle name="20% - Акцент2 4 11 4" xfId="1342"/>
    <cellStyle name="20% - Акцент2 4 12" xfId="1343"/>
    <cellStyle name="20% - Акцент2 4 12 2" xfId="1344"/>
    <cellStyle name="20% - Акцент2 4 12 2 2" xfId="1345"/>
    <cellStyle name="20% - Акцент2 4 12 2 2 2" xfId="1346"/>
    <cellStyle name="20% - Акцент2 4 12 2 3" xfId="1347"/>
    <cellStyle name="20% - Акцент2 4 12 3" xfId="1348"/>
    <cellStyle name="20% - Акцент2 4 12 3 2" xfId="1349"/>
    <cellStyle name="20% - Акцент2 4 12 4" xfId="1350"/>
    <cellStyle name="20% - Акцент2 4 13" xfId="1351"/>
    <cellStyle name="20% - Акцент2 4 13 2" xfId="1352"/>
    <cellStyle name="20% - Акцент2 4 13 2 2" xfId="1353"/>
    <cellStyle name="20% - Акцент2 4 13 2 2 2" xfId="1354"/>
    <cellStyle name="20% - Акцент2 4 13 2 3" xfId="1355"/>
    <cellStyle name="20% - Акцент2 4 13 3" xfId="1356"/>
    <cellStyle name="20% - Акцент2 4 13 3 2" xfId="1357"/>
    <cellStyle name="20% - Акцент2 4 13 4" xfId="1358"/>
    <cellStyle name="20% - Акцент2 4 14" xfId="1359"/>
    <cellStyle name="20% - Акцент2 4 14 2" xfId="1360"/>
    <cellStyle name="20% - Акцент2 4 14 2 2" xfId="1361"/>
    <cellStyle name="20% - Акцент2 4 14 2 2 2" xfId="1362"/>
    <cellStyle name="20% - Акцент2 4 14 2 3" xfId="1363"/>
    <cellStyle name="20% - Акцент2 4 14 3" xfId="1364"/>
    <cellStyle name="20% - Акцент2 4 14 3 2" xfId="1365"/>
    <cellStyle name="20% - Акцент2 4 14 4" xfId="1366"/>
    <cellStyle name="20% - Акцент2 4 15" xfId="1367"/>
    <cellStyle name="20% - Акцент2 4 15 2" xfId="1368"/>
    <cellStyle name="20% - Акцент2 4 15 2 2" xfId="1369"/>
    <cellStyle name="20% - Акцент2 4 15 2 2 2" xfId="1370"/>
    <cellStyle name="20% - Акцент2 4 15 2 3" xfId="1371"/>
    <cellStyle name="20% - Акцент2 4 15 3" xfId="1372"/>
    <cellStyle name="20% - Акцент2 4 15 3 2" xfId="1373"/>
    <cellStyle name="20% - Акцент2 4 15 4" xfId="1374"/>
    <cellStyle name="20% - Акцент2 4 16" xfId="1375"/>
    <cellStyle name="20% - Акцент2 4 16 2" xfId="1376"/>
    <cellStyle name="20% - Акцент2 4 16 2 2" xfId="1377"/>
    <cellStyle name="20% - Акцент2 4 16 2 2 2" xfId="1378"/>
    <cellStyle name="20% - Акцент2 4 16 2 3" xfId="1379"/>
    <cellStyle name="20% - Акцент2 4 16 3" xfId="1380"/>
    <cellStyle name="20% - Акцент2 4 16 3 2" xfId="1381"/>
    <cellStyle name="20% - Акцент2 4 16 4" xfId="1382"/>
    <cellStyle name="20% - Акцент2 4 17" xfId="1383"/>
    <cellStyle name="20% - Акцент2 4 17 2" xfId="1384"/>
    <cellStyle name="20% - Акцент2 4 17 2 2" xfId="1385"/>
    <cellStyle name="20% - Акцент2 4 17 2 2 2" xfId="1386"/>
    <cellStyle name="20% - Акцент2 4 17 2 3" xfId="1387"/>
    <cellStyle name="20% - Акцент2 4 17 3" xfId="1388"/>
    <cellStyle name="20% - Акцент2 4 17 3 2" xfId="1389"/>
    <cellStyle name="20% - Акцент2 4 17 4" xfId="1390"/>
    <cellStyle name="20% - Акцент2 4 18" xfId="1391"/>
    <cellStyle name="20% - Акцент2 4 18 2" xfId="1392"/>
    <cellStyle name="20% - Акцент2 4 18 2 2" xfId="1393"/>
    <cellStyle name="20% - Акцент2 4 18 2 2 2" xfId="1394"/>
    <cellStyle name="20% - Акцент2 4 18 2 3" xfId="1395"/>
    <cellStyle name="20% - Акцент2 4 18 3" xfId="1396"/>
    <cellStyle name="20% - Акцент2 4 18 3 2" xfId="1397"/>
    <cellStyle name="20% - Акцент2 4 18 4" xfId="1398"/>
    <cellStyle name="20% - Акцент2 4 19" xfId="1399"/>
    <cellStyle name="20% - Акцент2 4 19 2" xfId="1400"/>
    <cellStyle name="20% - Акцент2 4 19 2 2" xfId="1401"/>
    <cellStyle name="20% - Акцент2 4 19 2 2 2" xfId="1402"/>
    <cellStyle name="20% - Акцент2 4 19 2 3" xfId="1403"/>
    <cellStyle name="20% - Акцент2 4 19 3" xfId="1404"/>
    <cellStyle name="20% - Акцент2 4 19 3 2" xfId="1405"/>
    <cellStyle name="20% - Акцент2 4 19 4" xfId="1406"/>
    <cellStyle name="20% - Акцент2 4 2" xfId="1407"/>
    <cellStyle name="20% - Акцент2 4 2 2" xfId="1408"/>
    <cellStyle name="20% - Акцент2 4 20" xfId="1409"/>
    <cellStyle name="20% - Акцент2 4 20 2" xfId="1410"/>
    <cellStyle name="20% - Акцент2 4 20 2 2" xfId="1411"/>
    <cellStyle name="20% - Акцент2 4 20 2 2 2" xfId="1412"/>
    <cellStyle name="20% - Акцент2 4 20 2 3" xfId="1413"/>
    <cellStyle name="20% - Акцент2 4 20 3" xfId="1414"/>
    <cellStyle name="20% - Акцент2 4 20 3 2" xfId="1415"/>
    <cellStyle name="20% - Акцент2 4 20 4" xfId="1416"/>
    <cellStyle name="20% - Акцент2 4 21" xfId="1417"/>
    <cellStyle name="20% - Акцент2 4 21 2" xfId="1418"/>
    <cellStyle name="20% - Акцент2 4 21 2 2" xfId="1419"/>
    <cellStyle name="20% - Акцент2 4 21 2 2 2" xfId="1420"/>
    <cellStyle name="20% - Акцент2 4 21 2 3" xfId="1421"/>
    <cellStyle name="20% - Акцент2 4 21 3" xfId="1422"/>
    <cellStyle name="20% - Акцент2 4 21 3 2" xfId="1423"/>
    <cellStyle name="20% - Акцент2 4 21 4" xfId="1424"/>
    <cellStyle name="20% - Акцент2 4 22" xfId="1425"/>
    <cellStyle name="20% - Акцент2 4 22 2" xfId="1426"/>
    <cellStyle name="20% - Акцент2 4 22 2 2" xfId="1427"/>
    <cellStyle name="20% - Акцент2 4 22 2 2 2" xfId="1428"/>
    <cellStyle name="20% - Акцент2 4 22 2 3" xfId="1429"/>
    <cellStyle name="20% - Акцент2 4 22 3" xfId="1430"/>
    <cellStyle name="20% - Акцент2 4 22 3 2" xfId="1431"/>
    <cellStyle name="20% - Акцент2 4 22 4" xfId="1432"/>
    <cellStyle name="20% - Акцент2 4 23" xfId="1433"/>
    <cellStyle name="20% - Акцент2 4 23 2" xfId="1434"/>
    <cellStyle name="20% - Акцент2 4 23 2 2" xfId="1435"/>
    <cellStyle name="20% - Акцент2 4 23 2 2 2" xfId="1436"/>
    <cellStyle name="20% - Акцент2 4 23 2 3" xfId="1437"/>
    <cellStyle name="20% - Акцент2 4 23 3" xfId="1438"/>
    <cellStyle name="20% - Акцент2 4 23 3 2" xfId="1439"/>
    <cellStyle name="20% - Акцент2 4 23 4" xfId="1440"/>
    <cellStyle name="20% - Акцент2 4 24" xfId="1441"/>
    <cellStyle name="20% - Акцент2 4 24 2" xfId="1442"/>
    <cellStyle name="20% - Акцент2 4 24 2 2" xfId="1443"/>
    <cellStyle name="20% - Акцент2 4 24 2 2 2" xfId="1444"/>
    <cellStyle name="20% - Акцент2 4 24 2 3" xfId="1445"/>
    <cellStyle name="20% - Акцент2 4 24 3" xfId="1446"/>
    <cellStyle name="20% - Акцент2 4 24 3 2" xfId="1447"/>
    <cellStyle name="20% - Акцент2 4 24 4" xfId="1448"/>
    <cellStyle name="20% - Акцент2 4 25" xfId="1449"/>
    <cellStyle name="20% - Акцент2 4 3" xfId="1450"/>
    <cellStyle name="20% - Акцент2 4 3 2" xfId="1451"/>
    <cellStyle name="20% - Акцент2 4 3 2 2" xfId="1452"/>
    <cellStyle name="20% - Акцент2 4 3 2 2 2" xfId="1453"/>
    <cellStyle name="20% - Акцент2 4 3 2 3" xfId="1454"/>
    <cellStyle name="20% - Акцент2 4 3 3" xfId="1455"/>
    <cellStyle name="20% - Акцент2 4 3 3 2" xfId="1456"/>
    <cellStyle name="20% - Акцент2 4 3 4" xfId="1457"/>
    <cellStyle name="20% - Акцент2 4 4" xfId="1458"/>
    <cellStyle name="20% - Акцент2 4 4 2" xfId="1459"/>
    <cellStyle name="20% - Акцент2 4 4 2 2" xfId="1460"/>
    <cellStyle name="20% - Акцент2 4 4 2 2 2" xfId="1461"/>
    <cellStyle name="20% - Акцент2 4 4 2 3" xfId="1462"/>
    <cellStyle name="20% - Акцент2 4 4 3" xfId="1463"/>
    <cellStyle name="20% - Акцент2 4 4 3 2" xfId="1464"/>
    <cellStyle name="20% - Акцент2 4 4 4" xfId="1465"/>
    <cellStyle name="20% - Акцент2 4 5" xfId="1466"/>
    <cellStyle name="20% - Акцент2 4 5 2" xfId="1467"/>
    <cellStyle name="20% - Акцент2 4 5 2 2" xfId="1468"/>
    <cellStyle name="20% - Акцент2 4 5 2 2 2" xfId="1469"/>
    <cellStyle name="20% - Акцент2 4 5 2 3" xfId="1470"/>
    <cellStyle name="20% - Акцент2 4 5 3" xfId="1471"/>
    <cellStyle name="20% - Акцент2 4 5 3 2" xfId="1472"/>
    <cellStyle name="20% - Акцент2 4 5 4" xfId="1473"/>
    <cellStyle name="20% - Акцент2 4 6" xfId="1474"/>
    <cellStyle name="20% - Акцент2 4 6 2" xfId="1475"/>
    <cellStyle name="20% - Акцент2 4 6 2 2" xfId="1476"/>
    <cellStyle name="20% - Акцент2 4 6 2 2 2" xfId="1477"/>
    <cellStyle name="20% - Акцент2 4 6 2 3" xfId="1478"/>
    <cellStyle name="20% - Акцент2 4 6 3" xfId="1479"/>
    <cellStyle name="20% - Акцент2 4 6 3 2" xfId="1480"/>
    <cellStyle name="20% - Акцент2 4 6 4" xfId="1481"/>
    <cellStyle name="20% - Акцент2 4 7" xfId="1482"/>
    <cellStyle name="20% - Акцент2 4 7 2" xfId="1483"/>
    <cellStyle name="20% - Акцент2 4 7 2 2" xfId="1484"/>
    <cellStyle name="20% - Акцент2 4 7 2 2 2" xfId="1485"/>
    <cellStyle name="20% - Акцент2 4 7 2 3" xfId="1486"/>
    <cellStyle name="20% - Акцент2 4 7 3" xfId="1487"/>
    <cellStyle name="20% - Акцент2 4 7 3 2" xfId="1488"/>
    <cellStyle name="20% - Акцент2 4 7 4" xfId="1489"/>
    <cellStyle name="20% - Акцент2 4 8" xfId="1490"/>
    <cellStyle name="20% - Акцент2 4 8 2" xfId="1491"/>
    <cellStyle name="20% - Акцент2 4 8 2 2" xfId="1492"/>
    <cellStyle name="20% - Акцент2 4 8 2 2 2" xfId="1493"/>
    <cellStyle name="20% - Акцент2 4 8 2 3" xfId="1494"/>
    <cellStyle name="20% - Акцент2 4 8 3" xfId="1495"/>
    <cellStyle name="20% - Акцент2 4 8 3 2" xfId="1496"/>
    <cellStyle name="20% - Акцент2 4 8 4" xfId="1497"/>
    <cellStyle name="20% - Акцент2 4 9" xfId="1498"/>
    <cellStyle name="20% - Акцент2 4 9 2" xfId="1499"/>
    <cellStyle name="20% - Акцент2 4 9 2 2" xfId="1500"/>
    <cellStyle name="20% - Акцент2 4 9 2 2 2" xfId="1501"/>
    <cellStyle name="20% - Акцент2 4 9 2 3" xfId="1502"/>
    <cellStyle name="20% - Акцент2 4 9 3" xfId="1503"/>
    <cellStyle name="20% - Акцент2 4 9 3 2" xfId="1504"/>
    <cellStyle name="20% - Акцент2 4 9 4" xfId="1505"/>
    <cellStyle name="20% - Акцент2 5" xfId="1506"/>
    <cellStyle name="20% - Акцент2 5 2" xfId="1507"/>
    <cellStyle name="20% - Акцент2 5 2 2" xfId="1508"/>
    <cellStyle name="20% - Акцент2 5 3" xfId="1509"/>
    <cellStyle name="20% - Акцент2 6" xfId="1510"/>
    <cellStyle name="20% - Акцент2 6 2" xfId="1511"/>
    <cellStyle name="20% - Акцент2 7" xfId="1512"/>
    <cellStyle name="20% - Акцент2 7 2" xfId="1513"/>
    <cellStyle name="20% - Акцент2 7 2 2" xfId="1514"/>
    <cellStyle name="20% - Акцент2 7 2 2 2" xfId="1515"/>
    <cellStyle name="20% - Акцент2 7 2 3" xfId="1516"/>
    <cellStyle name="20% - Акцент2 7 3" xfId="1517"/>
    <cellStyle name="20% - Акцент2 7 3 2" xfId="1518"/>
    <cellStyle name="20% - Акцент2 7 4" xfId="1519"/>
    <cellStyle name="20% - Акцент2 8" xfId="1520"/>
    <cellStyle name="20% - Акцент2 8 2" xfId="1521"/>
    <cellStyle name="20% - Акцент2 8 2 2" xfId="1522"/>
    <cellStyle name="20% - Акцент2 8 2 2 2" xfId="1523"/>
    <cellStyle name="20% - Акцент2 8 2 3" xfId="1524"/>
    <cellStyle name="20% - Акцент2 8 3" xfId="1525"/>
    <cellStyle name="20% - Акцент2 8 3 2" xfId="1526"/>
    <cellStyle name="20% - Акцент2 8 4" xfId="1527"/>
    <cellStyle name="20% - Акцент2 9" xfId="1528"/>
    <cellStyle name="20% - Акцент2 9 2" xfId="1529"/>
    <cellStyle name="20% - Акцент2 9 2 2" xfId="1530"/>
    <cellStyle name="20% - Акцент2 9 2 2 2" xfId="1531"/>
    <cellStyle name="20% - Акцент2 9 2 3" xfId="1532"/>
    <cellStyle name="20% - Акцент2 9 3" xfId="1533"/>
    <cellStyle name="20% - Акцент2 9 3 2" xfId="1534"/>
    <cellStyle name="20% - Акцент2 9 4" xfId="1535"/>
    <cellStyle name="20% - Акцент3 10" xfId="1536"/>
    <cellStyle name="20% - Акцент3 10 2" xfId="1537"/>
    <cellStyle name="20% - Акцент3 10 2 2" xfId="1538"/>
    <cellStyle name="20% - Акцент3 10 2 2 2" xfId="1539"/>
    <cellStyle name="20% - Акцент3 10 2 3" xfId="1540"/>
    <cellStyle name="20% - Акцент3 10 3" xfId="1541"/>
    <cellStyle name="20% - Акцент3 10 3 2" xfId="1542"/>
    <cellStyle name="20% - Акцент3 10 4" xfId="1543"/>
    <cellStyle name="20% - Акцент3 11" xfId="1544"/>
    <cellStyle name="20% - Акцент3 11 2" xfId="1545"/>
    <cellStyle name="20% - Акцент3 11 2 2" xfId="1546"/>
    <cellStyle name="20% - Акцент3 11 2 2 2" xfId="1547"/>
    <cellStyle name="20% - Акцент3 11 2 3" xfId="1548"/>
    <cellStyle name="20% - Акцент3 11 3" xfId="1549"/>
    <cellStyle name="20% - Акцент3 11 3 2" xfId="1550"/>
    <cellStyle name="20% - Акцент3 11 4" xfId="1551"/>
    <cellStyle name="20% - Акцент3 12" xfId="1552"/>
    <cellStyle name="20% - Акцент3 12 2" xfId="1553"/>
    <cellStyle name="20% - Акцент3 12 2 2" xfId="1554"/>
    <cellStyle name="20% - Акцент3 12 2 2 2" xfId="1555"/>
    <cellStyle name="20% - Акцент3 12 2 3" xfId="1556"/>
    <cellStyle name="20% - Акцент3 12 3" xfId="1557"/>
    <cellStyle name="20% - Акцент3 12 3 2" xfId="1558"/>
    <cellStyle name="20% - Акцент3 12 4" xfId="1559"/>
    <cellStyle name="20% - Акцент3 13" xfId="1560"/>
    <cellStyle name="20% - Акцент3 13 2" xfId="1561"/>
    <cellStyle name="20% - Акцент3 13 2 2" xfId="1562"/>
    <cellStyle name="20% - Акцент3 13 2 2 2" xfId="1563"/>
    <cellStyle name="20% - Акцент3 13 2 3" xfId="1564"/>
    <cellStyle name="20% - Акцент3 13 3" xfId="1565"/>
    <cellStyle name="20% - Акцент3 13 3 2" xfId="1566"/>
    <cellStyle name="20% - Акцент3 13 4" xfId="1567"/>
    <cellStyle name="20% - Акцент3 14" xfId="1568"/>
    <cellStyle name="20% - Акцент3 14 2" xfId="1569"/>
    <cellStyle name="20% - Акцент3 14 2 2" xfId="1570"/>
    <cellStyle name="20% - Акцент3 14 2 2 2" xfId="1571"/>
    <cellStyle name="20% - Акцент3 14 2 3" xfId="1572"/>
    <cellStyle name="20% - Акцент3 14 3" xfId="1573"/>
    <cellStyle name="20% - Акцент3 14 3 2" xfId="1574"/>
    <cellStyle name="20% - Акцент3 14 4" xfId="1575"/>
    <cellStyle name="20% - Акцент3 15" xfId="1576"/>
    <cellStyle name="20% - Акцент3 15 2" xfId="1577"/>
    <cellStyle name="20% - Акцент3 15 2 2" xfId="1578"/>
    <cellStyle name="20% - Акцент3 15 2 2 2" xfId="1579"/>
    <cellStyle name="20% - Акцент3 15 2 3" xfId="1580"/>
    <cellStyle name="20% - Акцент3 15 3" xfId="1581"/>
    <cellStyle name="20% - Акцент3 15 3 2" xfId="1582"/>
    <cellStyle name="20% - Акцент3 15 4" xfId="1583"/>
    <cellStyle name="20% - Акцент3 16" xfId="1584"/>
    <cellStyle name="20% - Акцент3 16 2" xfId="1585"/>
    <cellStyle name="20% - Акцент3 16 2 2" xfId="1586"/>
    <cellStyle name="20% - Акцент3 16 2 2 2" xfId="1587"/>
    <cellStyle name="20% - Акцент3 16 2 3" xfId="1588"/>
    <cellStyle name="20% - Акцент3 16 3" xfId="1589"/>
    <cellStyle name="20% - Акцент3 16 3 2" xfId="1590"/>
    <cellStyle name="20% - Акцент3 16 4" xfId="1591"/>
    <cellStyle name="20% - Акцент3 17" xfId="1592"/>
    <cellStyle name="20% - Акцент3 17 2" xfId="1593"/>
    <cellStyle name="20% - Акцент3 17 2 2" xfId="1594"/>
    <cellStyle name="20% - Акцент3 17 2 2 2" xfId="1595"/>
    <cellStyle name="20% - Акцент3 17 2 3" xfId="1596"/>
    <cellStyle name="20% - Акцент3 17 3" xfId="1597"/>
    <cellStyle name="20% - Акцент3 17 3 2" xfId="1598"/>
    <cellStyle name="20% - Акцент3 17 4" xfId="1599"/>
    <cellStyle name="20% - Акцент3 18" xfId="1600"/>
    <cellStyle name="20% - Акцент3 18 2" xfId="1601"/>
    <cellStyle name="20% - Акцент3 18 2 2" xfId="1602"/>
    <cellStyle name="20% - Акцент3 18 3" xfId="1603"/>
    <cellStyle name="20% - Акцент3 19" xfId="1604"/>
    <cellStyle name="20% - Акцент3 19 2" xfId="1605"/>
    <cellStyle name="20% - Акцент3 2" xfId="1606"/>
    <cellStyle name="20% - Акцент3 2 10" xfId="1607"/>
    <cellStyle name="20% - Акцент3 2 10 2" xfId="1608"/>
    <cellStyle name="20% - Акцент3 2 10 2 2" xfId="1609"/>
    <cellStyle name="20% - Акцент3 2 10 2 2 2" xfId="1610"/>
    <cellStyle name="20% - Акцент3 2 10 2 3" xfId="1611"/>
    <cellStyle name="20% - Акцент3 2 10 3" xfId="1612"/>
    <cellStyle name="20% - Акцент3 2 10 3 2" xfId="1613"/>
    <cellStyle name="20% - Акцент3 2 10 4" xfId="1614"/>
    <cellStyle name="20% - Акцент3 2 11" xfId="1615"/>
    <cellStyle name="20% - Акцент3 2 11 2" xfId="1616"/>
    <cellStyle name="20% - Акцент3 2 11 2 2" xfId="1617"/>
    <cellStyle name="20% - Акцент3 2 11 2 2 2" xfId="1618"/>
    <cellStyle name="20% - Акцент3 2 11 2 3" xfId="1619"/>
    <cellStyle name="20% - Акцент3 2 11 3" xfId="1620"/>
    <cellStyle name="20% - Акцент3 2 11 3 2" xfId="1621"/>
    <cellStyle name="20% - Акцент3 2 11 4" xfId="1622"/>
    <cellStyle name="20% - Акцент3 2 12" xfId="1623"/>
    <cellStyle name="20% - Акцент3 2 12 2" xfId="1624"/>
    <cellStyle name="20% - Акцент3 2 12 2 2" xfId="1625"/>
    <cellStyle name="20% - Акцент3 2 12 2 2 2" xfId="1626"/>
    <cellStyle name="20% - Акцент3 2 12 2 3" xfId="1627"/>
    <cellStyle name="20% - Акцент3 2 12 3" xfId="1628"/>
    <cellStyle name="20% - Акцент3 2 12 3 2" xfId="1629"/>
    <cellStyle name="20% - Акцент3 2 12 4" xfId="1630"/>
    <cellStyle name="20% - Акцент3 2 13" xfId="1631"/>
    <cellStyle name="20% - Акцент3 2 13 2" xfId="1632"/>
    <cellStyle name="20% - Акцент3 2 13 2 2" xfId="1633"/>
    <cellStyle name="20% - Акцент3 2 13 2 2 2" xfId="1634"/>
    <cellStyle name="20% - Акцент3 2 13 2 3" xfId="1635"/>
    <cellStyle name="20% - Акцент3 2 13 3" xfId="1636"/>
    <cellStyle name="20% - Акцент3 2 13 3 2" xfId="1637"/>
    <cellStyle name="20% - Акцент3 2 13 4" xfId="1638"/>
    <cellStyle name="20% - Акцент3 2 14" xfId="1639"/>
    <cellStyle name="20% - Акцент3 2 14 2" xfId="1640"/>
    <cellStyle name="20% - Акцент3 2 14 2 2" xfId="1641"/>
    <cellStyle name="20% - Акцент3 2 14 2 2 2" xfId="1642"/>
    <cellStyle name="20% - Акцент3 2 14 2 3" xfId="1643"/>
    <cellStyle name="20% - Акцент3 2 14 3" xfId="1644"/>
    <cellStyle name="20% - Акцент3 2 14 3 2" xfId="1645"/>
    <cellStyle name="20% - Акцент3 2 14 4" xfId="1646"/>
    <cellStyle name="20% - Акцент3 2 15" xfId="1647"/>
    <cellStyle name="20% - Акцент3 2 15 2" xfId="1648"/>
    <cellStyle name="20% - Акцент3 2 15 2 2" xfId="1649"/>
    <cellStyle name="20% - Акцент3 2 15 2 2 2" xfId="1650"/>
    <cellStyle name="20% - Акцент3 2 15 2 3" xfId="1651"/>
    <cellStyle name="20% - Акцент3 2 15 3" xfId="1652"/>
    <cellStyle name="20% - Акцент3 2 15 3 2" xfId="1653"/>
    <cellStyle name="20% - Акцент3 2 15 4" xfId="1654"/>
    <cellStyle name="20% - Акцент3 2 16" xfId="1655"/>
    <cellStyle name="20% - Акцент3 2 16 2" xfId="1656"/>
    <cellStyle name="20% - Акцент3 2 16 2 2" xfId="1657"/>
    <cellStyle name="20% - Акцент3 2 16 2 2 2" xfId="1658"/>
    <cellStyle name="20% - Акцент3 2 16 2 3" xfId="1659"/>
    <cellStyle name="20% - Акцент3 2 16 3" xfId="1660"/>
    <cellStyle name="20% - Акцент3 2 16 3 2" xfId="1661"/>
    <cellStyle name="20% - Акцент3 2 16 4" xfId="1662"/>
    <cellStyle name="20% - Акцент3 2 17" xfId="1663"/>
    <cellStyle name="20% - Акцент3 2 17 2" xfId="1664"/>
    <cellStyle name="20% - Акцент3 2 17 2 2" xfId="1665"/>
    <cellStyle name="20% - Акцент3 2 17 2 2 2" xfId="1666"/>
    <cellStyle name="20% - Акцент3 2 17 2 3" xfId="1667"/>
    <cellStyle name="20% - Акцент3 2 17 3" xfId="1668"/>
    <cellStyle name="20% - Акцент3 2 17 3 2" xfId="1669"/>
    <cellStyle name="20% - Акцент3 2 17 4" xfId="1670"/>
    <cellStyle name="20% - Акцент3 2 18" xfId="1671"/>
    <cellStyle name="20% - Акцент3 2 18 2" xfId="1672"/>
    <cellStyle name="20% - Акцент3 2 18 2 2" xfId="1673"/>
    <cellStyle name="20% - Акцент3 2 18 2 2 2" xfId="1674"/>
    <cellStyle name="20% - Акцент3 2 18 2 3" xfId="1675"/>
    <cellStyle name="20% - Акцент3 2 18 3" xfId="1676"/>
    <cellStyle name="20% - Акцент3 2 18 3 2" xfId="1677"/>
    <cellStyle name="20% - Акцент3 2 18 4" xfId="1678"/>
    <cellStyle name="20% - Акцент3 2 19" xfId="1679"/>
    <cellStyle name="20% - Акцент3 2 19 2" xfId="1680"/>
    <cellStyle name="20% - Акцент3 2 19 2 2" xfId="1681"/>
    <cellStyle name="20% - Акцент3 2 19 2 2 2" xfId="1682"/>
    <cellStyle name="20% - Акцент3 2 19 2 3" xfId="1683"/>
    <cellStyle name="20% - Акцент3 2 19 3" xfId="1684"/>
    <cellStyle name="20% - Акцент3 2 19 3 2" xfId="1685"/>
    <cellStyle name="20% - Акцент3 2 19 4" xfId="1686"/>
    <cellStyle name="20% - Акцент3 2 2" xfId="1687"/>
    <cellStyle name="20% - Акцент3 2 2 2" xfId="1688"/>
    <cellStyle name="20% - Акцент3 2 20" xfId="1689"/>
    <cellStyle name="20% - Акцент3 2 20 2" xfId="1690"/>
    <cellStyle name="20% - Акцент3 2 20 2 2" xfId="1691"/>
    <cellStyle name="20% - Акцент3 2 20 2 2 2" xfId="1692"/>
    <cellStyle name="20% - Акцент3 2 20 2 3" xfId="1693"/>
    <cellStyle name="20% - Акцент3 2 20 3" xfId="1694"/>
    <cellStyle name="20% - Акцент3 2 20 3 2" xfId="1695"/>
    <cellStyle name="20% - Акцент3 2 20 4" xfId="1696"/>
    <cellStyle name="20% - Акцент3 2 21" xfId="1697"/>
    <cellStyle name="20% - Акцент3 2 21 2" xfId="1698"/>
    <cellStyle name="20% - Акцент3 2 21 2 2" xfId="1699"/>
    <cellStyle name="20% - Акцент3 2 21 2 2 2" xfId="1700"/>
    <cellStyle name="20% - Акцент3 2 21 2 3" xfId="1701"/>
    <cellStyle name="20% - Акцент3 2 21 3" xfId="1702"/>
    <cellStyle name="20% - Акцент3 2 21 3 2" xfId="1703"/>
    <cellStyle name="20% - Акцент3 2 21 4" xfId="1704"/>
    <cellStyle name="20% - Акцент3 2 22" xfId="1705"/>
    <cellStyle name="20% - Акцент3 2 22 2" xfId="1706"/>
    <cellStyle name="20% - Акцент3 2 22 2 2" xfId="1707"/>
    <cellStyle name="20% - Акцент3 2 22 2 2 2" xfId="1708"/>
    <cellStyle name="20% - Акцент3 2 22 2 3" xfId="1709"/>
    <cellStyle name="20% - Акцент3 2 22 3" xfId="1710"/>
    <cellStyle name="20% - Акцент3 2 22 3 2" xfId="1711"/>
    <cellStyle name="20% - Акцент3 2 22 4" xfId="1712"/>
    <cellStyle name="20% - Акцент3 2 23" xfId="1713"/>
    <cellStyle name="20% - Акцент3 2 23 2" xfId="1714"/>
    <cellStyle name="20% - Акцент3 2 23 2 2" xfId="1715"/>
    <cellStyle name="20% - Акцент3 2 23 2 2 2" xfId="1716"/>
    <cellStyle name="20% - Акцент3 2 23 2 3" xfId="1717"/>
    <cellStyle name="20% - Акцент3 2 23 3" xfId="1718"/>
    <cellStyle name="20% - Акцент3 2 23 3 2" xfId="1719"/>
    <cellStyle name="20% - Акцент3 2 23 4" xfId="1720"/>
    <cellStyle name="20% - Акцент3 2 24" xfId="1721"/>
    <cellStyle name="20% - Акцент3 2 24 2" xfId="1722"/>
    <cellStyle name="20% - Акцент3 2 24 2 2" xfId="1723"/>
    <cellStyle name="20% - Акцент3 2 24 2 2 2" xfId="1724"/>
    <cellStyle name="20% - Акцент3 2 24 2 3" xfId="1725"/>
    <cellStyle name="20% - Акцент3 2 24 3" xfId="1726"/>
    <cellStyle name="20% - Акцент3 2 24 3 2" xfId="1727"/>
    <cellStyle name="20% - Акцент3 2 24 4" xfId="1728"/>
    <cellStyle name="20% - Акцент3 2 25" xfId="1729"/>
    <cellStyle name="20% - Акцент3 2 3" xfId="1730"/>
    <cellStyle name="20% - Акцент3 2 3 2" xfId="1731"/>
    <cellStyle name="20% - Акцент3 2 3 2 2" xfId="1732"/>
    <cellStyle name="20% - Акцент3 2 3 2 2 2" xfId="1733"/>
    <cellStyle name="20% - Акцент3 2 3 2 3" xfId="1734"/>
    <cellStyle name="20% - Акцент3 2 3 3" xfId="1735"/>
    <cellStyle name="20% - Акцент3 2 3 3 2" xfId="1736"/>
    <cellStyle name="20% - Акцент3 2 3 4" xfId="1737"/>
    <cellStyle name="20% - Акцент3 2 4" xfId="1738"/>
    <cellStyle name="20% - Акцент3 2 4 2" xfId="1739"/>
    <cellStyle name="20% - Акцент3 2 4 2 2" xfId="1740"/>
    <cellStyle name="20% - Акцент3 2 4 2 2 2" xfId="1741"/>
    <cellStyle name="20% - Акцент3 2 4 2 3" xfId="1742"/>
    <cellStyle name="20% - Акцент3 2 4 3" xfId="1743"/>
    <cellStyle name="20% - Акцент3 2 4 3 2" xfId="1744"/>
    <cellStyle name="20% - Акцент3 2 4 4" xfId="1745"/>
    <cellStyle name="20% - Акцент3 2 5" xfId="1746"/>
    <cellStyle name="20% - Акцент3 2 5 2" xfId="1747"/>
    <cellStyle name="20% - Акцент3 2 5 2 2" xfId="1748"/>
    <cellStyle name="20% - Акцент3 2 5 2 2 2" xfId="1749"/>
    <cellStyle name="20% - Акцент3 2 5 2 3" xfId="1750"/>
    <cellStyle name="20% - Акцент3 2 5 3" xfId="1751"/>
    <cellStyle name="20% - Акцент3 2 5 3 2" xfId="1752"/>
    <cellStyle name="20% - Акцент3 2 5 4" xfId="1753"/>
    <cellStyle name="20% - Акцент3 2 6" xfId="1754"/>
    <cellStyle name="20% - Акцент3 2 6 2" xfId="1755"/>
    <cellStyle name="20% - Акцент3 2 6 2 2" xfId="1756"/>
    <cellStyle name="20% - Акцент3 2 6 2 2 2" xfId="1757"/>
    <cellStyle name="20% - Акцент3 2 6 2 3" xfId="1758"/>
    <cellStyle name="20% - Акцент3 2 6 3" xfId="1759"/>
    <cellStyle name="20% - Акцент3 2 6 3 2" xfId="1760"/>
    <cellStyle name="20% - Акцент3 2 6 4" xfId="1761"/>
    <cellStyle name="20% - Акцент3 2 7" xfId="1762"/>
    <cellStyle name="20% - Акцент3 2 7 2" xfId="1763"/>
    <cellStyle name="20% - Акцент3 2 7 2 2" xfId="1764"/>
    <cellStyle name="20% - Акцент3 2 7 2 2 2" xfId="1765"/>
    <cellStyle name="20% - Акцент3 2 7 2 3" xfId="1766"/>
    <cellStyle name="20% - Акцент3 2 7 3" xfId="1767"/>
    <cellStyle name="20% - Акцент3 2 7 3 2" xfId="1768"/>
    <cellStyle name="20% - Акцент3 2 7 4" xfId="1769"/>
    <cellStyle name="20% - Акцент3 2 8" xfId="1770"/>
    <cellStyle name="20% - Акцент3 2 8 2" xfId="1771"/>
    <cellStyle name="20% - Акцент3 2 8 2 2" xfId="1772"/>
    <cellStyle name="20% - Акцент3 2 8 2 2 2" xfId="1773"/>
    <cellStyle name="20% - Акцент3 2 8 2 3" xfId="1774"/>
    <cellStyle name="20% - Акцент3 2 8 3" xfId="1775"/>
    <cellStyle name="20% - Акцент3 2 8 3 2" xfId="1776"/>
    <cellStyle name="20% - Акцент3 2 8 4" xfId="1777"/>
    <cellStyle name="20% - Акцент3 2 9" xfId="1778"/>
    <cellStyle name="20% - Акцент3 2 9 2" xfId="1779"/>
    <cellStyle name="20% - Акцент3 2 9 2 2" xfId="1780"/>
    <cellStyle name="20% - Акцент3 2 9 2 2 2" xfId="1781"/>
    <cellStyle name="20% - Акцент3 2 9 2 3" xfId="1782"/>
    <cellStyle name="20% - Акцент3 2 9 3" xfId="1783"/>
    <cellStyle name="20% - Акцент3 2 9 3 2" xfId="1784"/>
    <cellStyle name="20% - Акцент3 2 9 4" xfId="1785"/>
    <cellStyle name="20% - Акцент3 3" xfId="1786"/>
    <cellStyle name="20% - Акцент3 3 10" xfId="1787"/>
    <cellStyle name="20% - Акцент3 3 10 2" xfId="1788"/>
    <cellStyle name="20% - Акцент3 3 10 2 2" xfId="1789"/>
    <cellStyle name="20% - Акцент3 3 10 2 2 2" xfId="1790"/>
    <cellStyle name="20% - Акцент3 3 10 2 3" xfId="1791"/>
    <cellStyle name="20% - Акцент3 3 10 3" xfId="1792"/>
    <cellStyle name="20% - Акцент3 3 10 3 2" xfId="1793"/>
    <cellStyle name="20% - Акцент3 3 10 4" xfId="1794"/>
    <cellStyle name="20% - Акцент3 3 11" xfId="1795"/>
    <cellStyle name="20% - Акцент3 3 11 2" xfId="1796"/>
    <cellStyle name="20% - Акцент3 3 11 2 2" xfId="1797"/>
    <cellStyle name="20% - Акцент3 3 11 2 2 2" xfId="1798"/>
    <cellStyle name="20% - Акцент3 3 11 2 3" xfId="1799"/>
    <cellStyle name="20% - Акцент3 3 11 3" xfId="1800"/>
    <cellStyle name="20% - Акцент3 3 11 3 2" xfId="1801"/>
    <cellStyle name="20% - Акцент3 3 11 4" xfId="1802"/>
    <cellStyle name="20% - Акцент3 3 12" xfId="1803"/>
    <cellStyle name="20% - Акцент3 3 12 2" xfId="1804"/>
    <cellStyle name="20% - Акцент3 3 12 2 2" xfId="1805"/>
    <cellStyle name="20% - Акцент3 3 12 2 2 2" xfId="1806"/>
    <cellStyle name="20% - Акцент3 3 12 2 3" xfId="1807"/>
    <cellStyle name="20% - Акцент3 3 12 3" xfId="1808"/>
    <cellStyle name="20% - Акцент3 3 12 3 2" xfId="1809"/>
    <cellStyle name="20% - Акцент3 3 12 4" xfId="1810"/>
    <cellStyle name="20% - Акцент3 3 13" xfId="1811"/>
    <cellStyle name="20% - Акцент3 3 13 2" xfId="1812"/>
    <cellStyle name="20% - Акцент3 3 13 2 2" xfId="1813"/>
    <cellStyle name="20% - Акцент3 3 13 2 2 2" xfId="1814"/>
    <cellStyle name="20% - Акцент3 3 13 2 3" xfId="1815"/>
    <cellStyle name="20% - Акцент3 3 13 3" xfId="1816"/>
    <cellStyle name="20% - Акцент3 3 13 3 2" xfId="1817"/>
    <cellStyle name="20% - Акцент3 3 13 4" xfId="1818"/>
    <cellStyle name="20% - Акцент3 3 14" xfId="1819"/>
    <cellStyle name="20% - Акцент3 3 14 2" xfId="1820"/>
    <cellStyle name="20% - Акцент3 3 14 2 2" xfId="1821"/>
    <cellStyle name="20% - Акцент3 3 14 2 2 2" xfId="1822"/>
    <cellStyle name="20% - Акцент3 3 14 2 3" xfId="1823"/>
    <cellStyle name="20% - Акцент3 3 14 3" xfId="1824"/>
    <cellStyle name="20% - Акцент3 3 14 3 2" xfId="1825"/>
    <cellStyle name="20% - Акцент3 3 14 4" xfId="1826"/>
    <cellStyle name="20% - Акцент3 3 15" xfId="1827"/>
    <cellStyle name="20% - Акцент3 3 15 2" xfId="1828"/>
    <cellStyle name="20% - Акцент3 3 15 2 2" xfId="1829"/>
    <cellStyle name="20% - Акцент3 3 15 2 2 2" xfId="1830"/>
    <cellStyle name="20% - Акцент3 3 15 2 3" xfId="1831"/>
    <cellStyle name="20% - Акцент3 3 15 3" xfId="1832"/>
    <cellStyle name="20% - Акцент3 3 15 3 2" xfId="1833"/>
    <cellStyle name="20% - Акцент3 3 15 4" xfId="1834"/>
    <cellStyle name="20% - Акцент3 3 16" xfId="1835"/>
    <cellStyle name="20% - Акцент3 3 16 2" xfId="1836"/>
    <cellStyle name="20% - Акцент3 3 16 2 2" xfId="1837"/>
    <cellStyle name="20% - Акцент3 3 16 2 2 2" xfId="1838"/>
    <cellStyle name="20% - Акцент3 3 16 2 3" xfId="1839"/>
    <cellStyle name="20% - Акцент3 3 16 3" xfId="1840"/>
    <cellStyle name="20% - Акцент3 3 16 3 2" xfId="1841"/>
    <cellStyle name="20% - Акцент3 3 16 4" xfId="1842"/>
    <cellStyle name="20% - Акцент3 3 17" xfId="1843"/>
    <cellStyle name="20% - Акцент3 3 17 2" xfId="1844"/>
    <cellStyle name="20% - Акцент3 3 17 2 2" xfId="1845"/>
    <cellStyle name="20% - Акцент3 3 17 2 2 2" xfId="1846"/>
    <cellStyle name="20% - Акцент3 3 17 2 3" xfId="1847"/>
    <cellStyle name="20% - Акцент3 3 17 3" xfId="1848"/>
    <cellStyle name="20% - Акцент3 3 17 3 2" xfId="1849"/>
    <cellStyle name="20% - Акцент3 3 17 4" xfId="1850"/>
    <cellStyle name="20% - Акцент3 3 18" xfId="1851"/>
    <cellStyle name="20% - Акцент3 3 18 2" xfId="1852"/>
    <cellStyle name="20% - Акцент3 3 18 2 2" xfId="1853"/>
    <cellStyle name="20% - Акцент3 3 18 2 2 2" xfId="1854"/>
    <cellStyle name="20% - Акцент3 3 18 2 3" xfId="1855"/>
    <cellStyle name="20% - Акцент3 3 18 3" xfId="1856"/>
    <cellStyle name="20% - Акцент3 3 18 3 2" xfId="1857"/>
    <cellStyle name="20% - Акцент3 3 18 4" xfId="1858"/>
    <cellStyle name="20% - Акцент3 3 19" xfId="1859"/>
    <cellStyle name="20% - Акцент3 3 19 2" xfId="1860"/>
    <cellStyle name="20% - Акцент3 3 19 2 2" xfId="1861"/>
    <cellStyle name="20% - Акцент3 3 19 2 2 2" xfId="1862"/>
    <cellStyle name="20% - Акцент3 3 19 2 3" xfId="1863"/>
    <cellStyle name="20% - Акцент3 3 19 3" xfId="1864"/>
    <cellStyle name="20% - Акцент3 3 19 3 2" xfId="1865"/>
    <cellStyle name="20% - Акцент3 3 19 4" xfId="1866"/>
    <cellStyle name="20% - Акцент3 3 2" xfId="1867"/>
    <cellStyle name="20% - Акцент3 3 2 2" xfId="1868"/>
    <cellStyle name="20% - Акцент3 3 20" xfId="1869"/>
    <cellStyle name="20% - Акцент3 3 20 2" xfId="1870"/>
    <cellStyle name="20% - Акцент3 3 20 2 2" xfId="1871"/>
    <cellStyle name="20% - Акцент3 3 20 2 2 2" xfId="1872"/>
    <cellStyle name="20% - Акцент3 3 20 2 3" xfId="1873"/>
    <cellStyle name="20% - Акцент3 3 20 3" xfId="1874"/>
    <cellStyle name="20% - Акцент3 3 20 3 2" xfId="1875"/>
    <cellStyle name="20% - Акцент3 3 20 4" xfId="1876"/>
    <cellStyle name="20% - Акцент3 3 21" xfId="1877"/>
    <cellStyle name="20% - Акцент3 3 21 2" xfId="1878"/>
    <cellStyle name="20% - Акцент3 3 21 2 2" xfId="1879"/>
    <cellStyle name="20% - Акцент3 3 21 2 2 2" xfId="1880"/>
    <cellStyle name="20% - Акцент3 3 21 2 3" xfId="1881"/>
    <cellStyle name="20% - Акцент3 3 21 3" xfId="1882"/>
    <cellStyle name="20% - Акцент3 3 21 3 2" xfId="1883"/>
    <cellStyle name="20% - Акцент3 3 21 4" xfId="1884"/>
    <cellStyle name="20% - Акцент3 3 22" xfId="1885"/>
    <cellStyle name="20% - Акцент3 3 22 2" xfId="1886"/>
    <cellStyle name="20% - Акцент3 3 22 2 2" xfId="1887"/>
    <cellStyle name="20% - Акцент3 3 22 2 2 2" xfId="1888"/>
    <cellStyle name="20% - Акцент3 3 22 2 3" xfId="1889"/>
    <cellStyle name="20% - Акцент3 3 22 3" xfId="1890"/>
    <cellStyle name="20% - Акцент3 3 22 3 2" xfId="1891"/>
    <cellStyle name="20% - Акцент3 3 22 4" xfId="1892"/>
    <cellStyle name="20% - Акцент3 3 23" xfId="1893"/>
    <cellStyle name="20% - Акцент3 3 23 2" xfId="1894"/>
    <cellStyle name="20% - Акцент3 3 23 2 2" xfId="1895"/>
    <cellStyle name="20% - Акцент3 3 23 2 2 2" xfId="1896"/>
    <cellStyle name="20% - Акцент3 3 23 2 3" xfId="1897"/>
    <cellStyle name="20% - Акцент3 3 23 3" xfId="1898"/>
    <cellStyle name="20% - Акцент3 3 23 3 2" xfId="1899"/>
    <cellStyle name="20% - Акцент3 3 23 4" xfId="1900"/>
    <cellStyle name="20% - Акцент3 3 24" xfId="1901"/>
    <cellStyle name="20% - Акцент3 3 24 2" xfId="1902"/>
    <cellStyle name="20% - Акцент3 3 24 2 2" xfId="1903"/>
    <cellStyle name="20% - Акцент3 3 24 2 2 2" xfId="1904"/>
    <cellStyle name="20% - Акцент3 3 24 2 3" xfId="1905"/>
    <cellStyle name="20% - Акцент3 3 24 3" xfId="1906"/>
    <cellStyle name="20% - Акцент3 3 24 3 2" xfId="1907"/>
    <cellStyle name="20% - Акцент3 3 24 4" xfId="1908"/>
    <cellStyle name="20% - Акцент3 3 25" xfId="1909"/>
    <cellStyle name="20% - Акцент3 3 3" xfId="1910"/>
    <cellStyle name="20% - Акцент3 3 3 2" xfId="1911"/>
    <cellStyle name="20% - Акцент3 3 3 2 2" xfId="1912"/>
    <cellStyle name="20% - Акцент3 3 3 2 2 2" xfId="1913"/>
    <cellStyle name="20% - Акцент3 3 3 2 3" xfId="1914"/>
    <cellStyle name="20% - Акцент3 3 3 3" xfId="1915"/>
    <cellStyle name="20% - Акцент3 3 3 3 2" xfId="1916"/>
    <cellStyle name="20% - Акцент3 3 3 4" xfId="1917"/>
    <cellStyle name="20% - Акцент3 3 4" xfId="1918"/>
    <cellStyle name="20% - Акцент3 3 4 2" xfId="1919"/>
    <cellStyle name="20% - Акцент3 3 4 2 2" xfId="1920"/>
    <cellStyle name="20% - Акцент3 3 4 2 2 2" xfId="1921"/>
    <cellStyle name="20% - Акцент3 3 4 2 3" xfId="1922"/>
    <cellStyle name="20% - Акцент3 3 4 3" xfId="1923"/>
    <cellStyle name="20% - Акцент3 3 4 3 2" xfId="1924"/>
    <cellStyle name="20% - Акцент3 3 4 4" xfId="1925"/>
    <cellStyle name="20% - Акцент3 3 5" xfId="1926"/>
    <cellStyle name="20% - Акцент3 3 5 2" xfId="1927"/>
    <cellStyle name="20% - Акцент3 3 5 2 2" xfId="1928"/>
    <cellStyle name="20% - Акцент3 3 5 2 2 2" xfId="1929"/>
    <cellStyle name="20% - Акцент3 3 5 2 3" xfId="1930"/>
    <cellStyle name="20% - Акцент3 3 5 3" xfId="1931"/>
    <cellStyle name="20% - Акцент3 3 5 3 2" xfId="1932"/>
    <cellStyle name="20% - Акцент3 3 5 4" xfId="1933"/>
    <cellStyle name="20% - Акцент3 3 6" xfId="1934"/>
    <cellStyle name="20% - Акцент3 3 6 2" xfId="1935"/>
    <cellStyle name="20% - Акцент3 3 6 2 2" xfId="1936"/>
    <cellStyle name="20% - Акцент3 3 6 2 2 2" xfId="1937"/>
    <cellStyle name="20% - Акцент3 3 6 2 3" xfId="1938"/>
    <cellStyle name="20% - Акцент3 3 6 3" xfId="1939"/>
    <cellStyle name="20% - Акцент3 3 6 3 2" xfId="1940"/>
    <cellStyle name="20% - Акцент3 3 6 4" xfId="1941"/>
    <cellStyle name="20% - Акцент3 3 7" xfId="1942"/>
    <cellStyle name="20% - Акцент3 3 7 2" xfId="1943"/>
    <cellStyle name="20% - Акцент3 3 7 2 2" xfId="1944"/>
    <cellStyle name="20% - Акцент3 3 7 2 2 2" xfId="1945"/>
    <cellStyle name="20% - Акцент3 3 7 2 3" xfId="1946"/>
    <cellStyle name="20% - Акцент3 3 7 3" xfId="1947"/>
    <cellStyle name="20% - Акцент3 3 7 3 2" xfId="1948"/>
    <cellStyle name="20% - Акцент3 3 7 4" xfId="1949"/>
    <cellStyle name="20% - Акцент3 3 8" xfId="1950"/>
    <cellStyle name="20% - Акцент3 3 8 2" xfId="1951"/>
    <cellStyle name="20% - Акцент3 3 8 2 2" xfId="1952"/>
    <cellStyle name="20% - Акцент3 3 8 2 2 2" xfId="1953"/>
    <cellStyle name="20% - Акцент3 3 8 2 3" xfId="1954"/>
    <cellStyle name="20% - Акцент3 3 8 3" xfId="1955"/>
    <cellStyle name="20% - Акцент3 3 8 3 2" xfId="1956"/>
    <cellStyle name="20% - Акцент3 3 8 4" xfId="1957"/>
    <cellStyle name="20% - Акцент3 3 9" xfId="1958"/>
    <cellStyle name="20% - Акцент3 3 9 2" xfId="1959"/>
    <cellStyle name="20% - Акцент3 3 9 2 2" xfId="1960"/>
    <cellStyle name="20% - Акцент3 3 9 2 2 2" xfId="1961"/>
    <cellStyle name="20% - Акцент3 3 9 2 3" xfId="1962"/>
    <cellStyle name="20% - Акцент3 3 9 3" xfId="1963"/>
    <cellStyle name="20% - Акцент3 3 9 3 2" xfId="1964"/>
    <cellStyle name="20% - Акцент3 3 9 4" xfId="1965"/>
    <cellStyle name="20% - Акцент3 4" xfId="1966"/>
    <cellStyle name="20% - Акцент3 4 10" xfId="1967"/>
    <cellStyle name="20% - Акцент3 4 10 2" xfId="1968"/>
    <cellStyle name="20% - Акцент3 4 10 2 2" xfId="1969"/>
    <cellStyle name="20% - Акцент3 4 10 2 2 2" xfId="1970"/>
    <cellStyle name="20% - Акцент3 4 10 2 3" xfId="1971"/>
    <cellStyle name="20% - Акцент3 4 10 3" xfId="1972"/>
    <cellStyle name="20% - Акцент3 4 10 3 2" xfId="1973"/>
    <cellStyle name="20% - Акцент3 4 10 4" xfId="1974"/>
    <cellStyle name="20% - Акцент3 4 11" xfId="1975"/>
    <cellStyle name="20% - Акцент3 4 11 2" xfId="1976"/>
    <cellStyle name="20% - Акцент3 4 11 2 2" xfId="1977"/>
    <cellStyle name="20% - Акцент3 4 11 2 2 2" xfId="1978"/>
    <cellStyle name="20% - Акцент3 4 11 2 3" xfId="1979"/>
    <cellStyle name="20% - Акцент3 4 11 3" xfId="1980"/>
    <cellStyle name="20% - Акцент3 4 11 3 2" xfId="1981"/>
    <cellStyle name="20% - Акцент3 4 11 4" xfId="1982"/>
    <cellStyle name="20% - Акцент3 4 12" xfId="1983"/>
    <cellStyle name="20% - Акцент3 4 12 2" xfId="1984"/>
    <cellStyle name="20% - Акцент3 4 12 2 2" xfId="1985"/>
    <cellStyle name="20% - Акцент3 4 12 2 2 2" xfId="1986"/>
    <cellStyle name="20% - Акцент3 4 12 2 3" xfId="1987"/>
    <cellStyle name="20% - Акцент3 4 12 3" xfId="1988"/>
    <cellStyle name="20% - Акцент3 4 12 3 2" xfId="1989"/>
    <cellStyle name="20% - Акцент3 4 12 4" xfId="1990"/>
    <cellStyle name="20% - Акцент3 4 13" xfId="1991"/>
    <cellStyle name="20% - Акцент3 4 13 2" xfId="1992"/>
    <cellStyle name="20% - Акцент3 4 13 2 2" xfId="1993"/>
    <cellStyle name="20% - Акцент3 4 13 2 2 2" xfId="1994"/>
    <cellStyle name="20% - Акцент3 4 13 2 3" xfId="1995"/>
    <cellStyle name="20% - Акцент3 4 13 3" xfId="1996"/>
    <cellStyle name="20% - Акцент3 4 13 3 2" xfId="1997"/>
    <cellStyle name="20% - Акцент3 4 13 4" xfId="1998"/>
    <cellStyle name="20% - Акцент3 4 14" xfId="1999"/>
    <cellStyle name="20% - Акцент3 4 14 2" xfId="2000"/>
    <cellStyle name="20% - Акцент3 4 14 2 2" xfId="2001"/>
    <cellStyle name="20% - Акцент3 4 14 2 2 2" xfId="2002"/>
    <cellStyle name="20% - Акцент3 4 14 2 3" xfId="2003"/>
    <cellStyle name="20% - Акцент3 4 14 3" xfId="2004"/>
    <cellStyle name="20% - Акцент3 4 14 3 2" xfId="2005"/>
    <cellStyle name="20% - Акцент3 4 14 4" xfId="2006"/>
    <cellStyle name="20% - Акцент3 4 15" xfId="2007"/>
    <cellStyle name="20% - Акцент3 4 15 2" xfId="2008"/>
    <cellStyle name="20% - Акцент3 4 15 2 2" xfId="2009"/>
    <cellStyle name="20% - Акцент3 4 15 2 2 2" xfId="2010"/>
    <cellStyle name="20% - Акцент3 4 15 2 3" xfId="2011"/>
    <cellStyle name="20% - Акцент3 4 15 3" xfId="2012"/>
    <cellStyle name="20% - Акцент3 4 15 3 2" xfId="2013"/>
    <cellStyle name="20% - Акцент3 4 15 4" xfId="2014"/>
    <cellStyle name="20% - Акцент3 4 16" xfId="2015"/>
    <cellStyle name="20% - Акцент3 4 16 2" xfId="2016"/>
    <cellStyle name="20% - Акцент3 4 16 2 2" xfId="2017"/>
    <cellStyle name="20% - Акцент3 4 16 2 2 2" xfId="2018"/>
    <cellStyle name="20% - Акцент3 4 16 2 3" xfId="2019"/>
    <cellStyle name="20% - Акцент3 4 16 3" xfId="2020"/>
    <cellStyle name="20% - Акцент3 4 16 3 2" xfId="2021"/>
    <cellStyle name="20% - Акцент3 4 16 4" xfId="2022"/>
    <cellStyle name="20% - Акцент3 4 17" xfId="2023"/>
    <cellStyle name="20% - Акцент3 4 17 2" xfId="2024"/>
    <cellStyle name="20% - Акцент3 4 17 2 2" xfId="2025"/>
    <cellStyle name="20% - Акцент3 4 17 2 2 2" xfId="2026"/>
    <cellStyle name="20% - Акцент3 4 17 2 3" xfId="2027"/>
    <cellStyle name="20% - Акцент3 4 17 3" xfId="2028"/>
    <cellStyle name="20% - Акцент3 4 17 3 2" xfId="2029"/>
    <cellStyle name="20% - Акцент3 4 17 4" xfId="2030"/>
    <cellStyle name="20% - Акцент3 4 18" xfId="2031"/>
    <cellStyle name="20% - Акцент3 4 18 2" xfId="2032"/>
    <cellStyle name="20% - Акцент3 4 18 2 2" xfId="2033"/>
    <cellStyle name="20% - Акцент3 4 18 2 2 2" xfId="2034"/>
    <cellStyle name="20% - Акцент3 4 18 2 3" xfId="2035"/>
    <cellStyle name="20% - Акцент3 4 18 3" xfId="2036"/>
    <cellStyle name="20% - Акцент3 4 18 3 2" xfId="2037"/>
    <cellStyle name="20% - Акцент3 4 18 4" xfId="2038"/>
    <cellStyle name="20% - Акцент3 4 19" xfId="2039"/>
    <cellStyle name="20% - Акцент3 4 19 2" xfId="2040"/>
    <cellStyle name="20% - Акцент3 4 19 2 2" xfId="2041"/>
    <cellStyle name="20% - Акцент3 4 19 2 2 2" xfId="2042"/>
    <cellStyle name="20% - Акцент3 4 19 2 3" xfId="2043"/>
    <cellStyle name="20% - Акцент3 4 19 3" xfId="2044"/>
    <cellStyle name="20% - Акцент3 4 19 3 2" xfId="2045"/>
    <cellStyle name="20% - Акцент3 4 19 4" xfId="2046"/>
    <cellStyle name="20% - Акцент3 4 2" xfId="2047"/>
    <cellStyle name="20% - Акцент3 4 2 2" xfId="2048"/>
    <cellStyle name="20% - Акцент3 4 20" xfId="2049"/>
    <cellStyle name="20% - Акцент3 4 20 2" xfId="2050"/>
    <cellStyle name="20% - Акцент3 4 20 2 2" xfId="2051"/>
    <cellStyle name="20% - Акцент3 4 20 2 2 2" xfId="2052"/>
    <cellStyle name="20% - Акцент3 4 20 2 3" xfId="2053"/>
    <cellStyle name="20% - Акцент3 4 20 3" xfId="2054"/>
    <cellStyle name="20% - Акцент3 4 20 3 2" xfId="2055"/>
    <cellStyle name="20% - Акцент3 4 20 4" xfId="2056"/>
    <cellStyle name="20% - Акцент3 4 21" xfId="2057"/>
    <cellStyle name="20% - Акцент3 4 21 2" xfId="2058"/>
    <cellStyle name="20% - Акцент3 4 21 2 2" xfId="2059"/>
    <cellStyle name="20% - Акцент3 4 21 2 2 2" xfId="2060"/>
    <cellStyle name="20% - Акцент3 4 21 2 3" xfId="2061"/>
    <cellStyle name="20% - Акцент3 4 21 3" xfId="2062"/>
    <cellStyle name="20% - Акцент3 4 21 3 2" xfId="2063"/>
    <cellStyle name="20% - Акцент3 4 21 4" xfId="2064"/>
    <cellStyle name="20% - Акцент3 4 22" xfId="2065"/>
    <cellStyle name="20% - Акцент3 4 22 2" xfId="2066"/>
    <cellStyle name="20% - Акцент3 4 22 2 2" xfId="2067"/>
    <cellStyle name="20% - Акцент3 4 22 2 2 2" xfId="2068"/>
    <cellStyle name="20% - Акцент3 4 22 2 3" xfId="2069"/>
    <cellStyle name="20% - Акцент3 4 22 3" xfId="2070"/>
    <cellStyle name="20% - Акцент3 4 22 3 2" xfId="2071"/>
    <cellStyle name="20% - Акцент3 4 22 4" xfId="2072"/>
    <cellStyle name="20% - Акцент3 4 23" xfId="2073"/>
    <cellStyle name="20% - Акцент3 4 23 2" xfId="2074"/>
    <cellStyle name="20% - Акцент3 4 23 2 2" xfId="2075"/>
    <cellStyle name="20% - Акцент3 4 23 2 2 2" xfId="2076"/>
    <cellStyle name="20% - Акцент3 4 23 2 3" xfId="2077"/>
    <cellStyle name="20% - Акцент3 4 23 3" xfId="2078"/>
    <cellStyle name="20% - Акцент3 4 23 3 2" xfId="2079"/>
    <cellStyle name="20% - Акцент3 4 23 4" xfId="2080"/>
    <cellStyle name="20% - Акцент3 4 24" xfId="2081"/>
    <cellStyle name="20% - Акцент3 4 24 2" xfId="2082"/>
    <cellStyle name="20% - Акцент3 4 24 2 2" xfId="2083"/>
    <cellStyle name="20% - Акцент3 4 24 2 2 2" xfId="2084"/>
    <cellStyle name="20% - Акцент3 4 24 2 3" xfId="2085"/>
    <cellStyle name="20% - Акцент3 4 24 3" xfId="2086"/>
    <cellStyle name="20% - Акцент3 4 24 3 2" xfId="2087"/>
    <cellStyle name="20% - Акцент3 4 24 4" xfId="2088"/>
    <cellStyle name="20% - Акцент3 4 25" xfId="2089"/>
    <cellStyle name="20% - Акцент3 4 3" xfId="2090"/>
    <cellStyle name="20% - Акцент3 4 3 2" xfId="2091"/>
    <cellStyle name="20% - Акцент3 4 3 2 2" xfId="2092"/>
    <cellStyle name="20% - Акцент3 4 3 2 2 2" xfId="2093"/>
    <cellStyle name="20% - Акцент3 4 3 2 3" xfId="2094"/>
    <cellStyle name="20% - Акцент3 4 3 3" xfId="2095"/>
    <cellStyle name="20% - Акцент3 4 3 3 2" xfId="2096"/>
    <cellStyle name="20% - Акцент3 4 3 4" xfId="2097"/>
    <cellStyle name="20% - Акцент3 4 4" xfId="2098"/>
    <cellStyle name="20% - Акцент3 4 4 2" xfId="2099"/>
    <cellStyle name="20% - Акцент3 4 4 2 2" xfId="2100"/>
    <cellStyle name="20% - Акцент3 4 4 2 2 2" xfId="2101"/>
    <cellStyle name="20% - Акцент3 4 4 2 3" xfId="2102"/>
    <cellStyle name="20% - Акцент3 4 4 3" xfId="2103"/>
    <cellStyle name="20% - Акцент3 4 4 3 2" xfId="2104"/>
    <cellStyle name="20% - Акцент3 4 4 4" xfId="2105"/>
    <cellStyle name="20% - Акцент3 4 5" xfId="2106"/>
    <cellStyle name="20% - Акцент3 4 5 2" xfId="2107"/>
    <cellStyle name="20% - Акцент3 4 5 2 2" xfId="2108"/>
    <cellStyle name="20% - Акцент3 4 5 2 2 2" xfId="2109"/>
    <cellStyle name="20% - Акцент3 4 5 2 3" xfId="2110"/>
    <cellStyle name="20% - Акцент3 4 5 3" xfId="2111"/>
    <cellStyle name="20% - Акцент3 4 5 3 2" xfId="2112"/>
    <cellStyle name="20% - Акцент3 4 5 4" xfId="2113"/>
    <cellStyle name="20% - Акцент3 4 6" xfId="2114"/>
    <cellStyle name="20% - Акцент3 4 6 2" xfId="2115"/>
    <cellStyle name="20% - Акцент3 4 6 2 2" xfId="2116"/>
    <cellStyle name="20% - Акцент3 4 6 2 2 2" xfId="2117"/>
    <cellStyle name="20% - Акцент3 4 6 2 3" xfId="2118"/>
    <cellStyle name="20% - Акцент3 4 6 3" xfId="2119"/>
    <cellStyle name="20% - Акцент3 4 6 3 2" xfId="2120"/>
    <cellStyle name="20% - Акцент3 4 6 4" xfId="2121"/>
    <cellStyle name="20% - Акцент3 4 7" xfId="2122"/>
    <cellStyle name="20% - Акцент3 4 7 2" xfId="2123"/>
    <cellStyle name="20% - Акцент3 4 7 2 2" xfId="2124"/>
    <cellStyle name="20% - Акцент3 4 7 2 2 2" xfId="2125"/>
    <cellStyle name="20% - Акцент3 4 7 2 3" xfId="2126"/>
    <cellStyle name="20% - Акцент3 4 7 3" xfId="2127"/>
    <cellStyle name="20% - Акцент3 4 7 3 2" xfId="2128"/>
    <cellStyle name="20% - Акцент3 4 7 4" xfId="2129"/>
    <cellStyle name="20% - Акцент3 4 8" xfId="2130"/>
    <cellStyle name="20% - Акцент3 4 8 2" xfId="2131"/>
    <cellStyle name="20% - Акцент3 4 8 2 2" xfId="2132"/>
    <cellStyle name="20% - Акцент3 4 8 2 2 2" xfId="2133"/>
    <cellStyle name="20% - Акцент3 4 8 2 3" xfId="2134"/>
    <cellStyle name="20% - Акцент3 4 8 3" xfId="2135"/>
    <cellStyle name="20% - Акцент3 4 8 3 2" xfId="2136"/>
    <cellStyle name="20% - Акцент3 4 8 4" xfId="2137"/>
    <cellStyle name="20% - Акцент3 4 9" xfId="2138"/>
    <cellStyle name="20% - Акцент3 4 9 2" xfId="2139"/>
    <cellStyle name="20% - Акцент3 4 9 2 2" xfId="2140"/>
    <cellStyle name="20% - Акцент3 4 9 2 2 2" xfId="2141"/>
    <cellStyle name="20% - Акцент3 4 9 2 3" xfId="2142"/>
    <cellStyle name="20% - Акцент3 4 9 3" xfId="2143"/>
    <cellStyle name="20% - Акцент3 4 9 3 2" xfId="2144"/>
    <cellStyle name="20% - Акцент3 4 9 4" xfId="2145"/>
    <cellStyle name="20% - Акцент3 5" xfId="2146"/>
    <cellStyle name="20% - Акцент3 5 2" xfId="2147"/>
    <cellStyle name="20% - Акцент3 5 2 2" xfId="2148"/>
    <cellStyle name="20% - Акцент3 5 3" xfId="2149"/>
    <cellStyle name="20% - Акцент3 6" xfId="2150"/>
    <cellStyle name="20% - Акцент3 6 2" xfId="2151"/>
    <cellStyle name="20% - Акцент3 7" xfId="2152"/>
    <cellStyle name="20% - Акцент3 7 2" xfId="2153"/>
    <cellStyle name="20% - Акцент3 7 2 2" xfId="2154"/>
    <cellStyle name="20% - Акцент3 7 2 2 2" xfId="2155"/>
    <cellStyle name="20% - Акцент3 7 2 3" xfId="2156"/>
    <cellStyle name="20% - Акцент3 7 3" xfId="2157"/>
    <cellStyle name="20% - Акцент3 7 3 2" xfId="2158"/>
    <cellStyle name="20% - Акцент3 7 4" xfId="2159"/>
    <cellStyle name="20% - Акцент3 8" xfId="2160"/>
    <cellStyle name="20% - Акцент3 8 2" xfId="2161"/>
    <cellStyle name="20% - Акцент3 8 2 2" xfId="2162"/>
    <cellStyle name="20% - Акцент3 8 2 2 2" xfId="2163"/>
    <cellStyle name="20% - Акцент3 8 2 3" xfId="2164"/>
    <cellStyle name="20% - Акцент3 8 3" xfId="2165"/>
    <cellStyle name="20% - Акцент3 8 3 2" xfId="2166"/>
    <cellStyle name="20% - Акцент3 8 4" xfId="2167"/>
    <cellStyle name="20% - Акцент3 9" xfId="2168"/>
    <cellStyle name="20% - Акцент3 9 2" xfId="2169"/>
    <cellStyle name="20% - Акцент3 9 2 2" xfId="2170"/>
    <cellStyle name="20% - Акцент3 9 2 2 2" xfId="2171"/>
    <cellStyle name="20% - Акцент3 9 2 3" xfId="2172"/>
    <cellStyle name="20% - Акцент3 9 3" xfId="2173"/>
    <cellStyle name="20% - Акцент3 9 3 2" xfId="2174"/>
    <cellStyle name="20% - Акцент3 9 4" xfId="2175"/>
    <cellStyle name="20% - Акцент4 10" xfId="2176"/>
    <cellStyle name="20% - Акцент4 10 2" xfId="2177"/>
    <cellStyle name="20% - Акцент4 10 2 2" xfId="2178"/>
    <cellStyle name="20% - Акцент4 10 2 2 2" xfId="2179"/>
    <cellStyle name="20% - Акцент4 10 2 3" xfId="2180"/>
    <cellStyle name="20% - Акцент4 10 3" xfId="2181"/>
    <cellStyle name="20% - Акцент4 10 3 2" xfId="2182"/>
    <cellStyle name="20% - Акцент4 10 4" xfId="2183"/>
    <cellStyle name="20% - Акцент4 11" xfId="2184"/>
    <cellStyle name="20% - Акцент4 11 2" xfId="2185"/>
    <cellStyle name="20% - Акцент4 11 2 2" xfId="2186"/>
    <cellStyle name="20% - Акцент4 11 2 2 2" xfId="2187"/>
    <cellStyle name="20% - Акцент4 11 2 3" xfId="2188"/>
    <cellStyle name="20% - Акцент4 11 3" xfId="2189"/>
    <cellStyle name="20% - Акцент4 11 3 2" xfId="2190"/>
    <cellStyle name="20% - Акцент4 11 4" xfId="2191"/>
    <cellStyle name="20% - Акцент4 12" xfId="2192"/>
    <cellStyle name="20% - Акцент4 12 2" xfId="2193"/>
    <cellStyle name="20% - Акцент4 12 2 2" xfId="2194"/>
    <cellStyle name="20% - Акцент4 12 2 2 2" xfId="2195"/>
    <cellStyle name="20% - Акцент4 12 2 3" xfId="2196"/>
    <cellStyle name="20% - Акцент4 12 3" xfId="2197"/>
    <cellStyle name="20% - Акцент4 12 3 2" xfId="2198"/>
    <cellStyle name="20% - Акцент4 12 4" xfId="2199"/>
    <cellStyle name="20% - Акцент4 13" xfId="2200"/>
    <cellStyle name="20% - Акцент4 13 2" xfId="2201"/>
    <cellStyle name="20% - Акцент4 13 2 2" xfId="2202"/>
    <cellStyle name="20% - Акцент4 13 2 2 2" xfId="2203"/>
    <cellStyle name="20% - Акцент4 13 2 3" xfId="2204"/>
    <cellStyle name="20% - Акцент4 13 3" xfId="2205"/>
    <cellStyle name="20% - Акцент4 13 3 2" xfId="2206"/>
    <cellStyle name="20% - Акцент4 13 4" xfId="2207"/>
    <cellStyle name="20% - Акцент4 14" xfId="2208"/>
    <cellStyle name="20% - Акцент4 14 2" xfId="2209"/>
    <cellStyle name="20% - Акцент4 14 2 2" xfId="2210"/>
    <cellStyle name="20% - Акцент4 14 2 2 2" xfId="2211"/>
    <cellStyle name="20% - Акцент4 14 2 3" xfId="2212"/>
    <cellStyle name="20% - Акцент4 14 3" xfId="2213"/>
    <cellStyle name="20% - Акцент4 14 3 2" xfId="2214"/>
    <cellStyle name="20% - Акцент4 14 4" xfId="2215"/>
    <cellStyle name="20% - Акцент4 15" xfId="2216"/>
    <cellStyle name="20% - Акцент4 15 2" xfId="2217"/>
    <cellStyle name="20% - Акцент4 15 2 2" xfId="2218"/>
    <cellStyle name="20% - Акцент4 15 2 2 2" xfId="2219"/>
    <cellStyle name="20% - Акцент4 15 2 3" xfId="2220"/>
    <cellStyle name="20% - Акцент4 15 3" xfId="2221"/>
    <cellStyle name="20% - Акцент4 15 3 2" xfId="2222"/>
    <cellStyle name="20% - Акцент4 15 4" xfId="2223"/>
    <cellStyle name="20% - Акцент4 16" xfId="2224"/>
    <cellStyle name="20% - Акцент4 16 2" xfId="2225"/>
    <cellStyle name="20% - Акцент4 16 2 2" xfId="2226"/>
    <cellStyle name="20% - Акцент4 16 2 2 2" xfId="2227"/>
    <cellStyle name="20% - Акцент4 16 2 3" xfId="2228"/>
    <cellStyle name="20% - Акцент4 16 3" xfId="2229"/>
    <cellStyle name="20% - Акцент4 16 3 2" xfId="2230"/>
    <cellStyle name="20% - Акцент4 16 4" xfId="2231"/>
    <cellStyle name="20% - Акцент4 17" xfId="2232"/>
    <cellStyle name="20% - Акцент4 17 2" xfId="2233"/>
    <cellStyle name="20% - Акцент4 17 2 2" xfId="2234"/>
    <cellStyle name="20% - Акцент4 17 2 2 2" xfId="2235"/>
    <cellStyle name="20% - Акцент4 17 2 3" xfId="2236"/>
    <cellStyle name="20% - Акцент4 17 3" xfId="2237"/>
    <cellStyle name="20% - Акцент4 17 3 2" xfId="2238"/>
    <cellStyle name="20% - Акцент4 17 4" xfId="2239"/>
    <cellStyle name="20% - Акцент4 18" xfId="2240"/>
    <cellStyle name="20% - Акцент4 18 2" xfId="2241"/>
    <cellStyle name="20% - Акцент4 18 2 2" xfId="2242"/>
    <cellStyle name="20% - Акцент4 18 3" xfId="2243"/>
    <cellStyle name="20% - Акцент4 19" xfId="2244"/>
    <cellStyle name="20% - Акцент4 19 2" xfId="2245"/>
    <cellStyle name="20% - Акцент4 2" xfId="2246"/>
    <cellStyle name="20% - Акцент4 2 10" xfId="2247"/>
    <cellStyle name="20% - Акцент4 2 10 2" xfId="2248"/>
    <cellStyle name="20% - Акцент4 2 10 2 2" xfId="2249"/>
    <cellStyle name="20% - Акцент4 2 10 2 2 2" xfId="2250"/>
    <cellStyle name="20% - Акцент4 2 10 2 3" xfId="2251"/>
    <cellStyle name="20% - Акцент4 2 10 3" xfId="2252"/>
    <cellStyle name="20% - Акцент4 2 10 3 2" xfId="2253"/>
    <cellStyle name="20% - Акцент4 2 10 4" xfId="2254"/>
    <cellStyle name="20% - Акцент4 2 11" xfId="2255"/>
    <cellStyle name="20% - Акцент4 2 11 2" xfId="2256"/>
    <cellStyle name="20% - Акцент4 2 11 2 2" xfId="2257"/>
    <cellStyle name="20% - Акцент4 2 11 2 2 2" xfId="2258"/>
    <cellStyle name="20% - Акцент4 2 11 2 3" xfId="2259"/>
    <cellStyle name="20% - Акцент4 2 11 3" xfId="2260"/>
    <cellStyle name="20% - Акцент4 2 11 3 2" xfId="2261"/>
    <cellStyle name="20% - Акцент4 2 11 4" xfId="2262"/>
    <cellStyle name="20% - Акцент4 2 12" xfId="2263"/>
    <cellStyle name="20% - Акцент4 2 12 2" xfId="2264"/>
    <cellStyle name="20% - Акцент4 2 12 2 2" xfId="2265"/>
    <cellStyle name="20% - Акцент4 2 12 2 2 2" xfId="2266"/>
    <cellStyle name="20% - Акцент4 2 12 2 3" xfId="2267"/>
    <cellStyle name="20% - Акцент4 2 12 3" xfId="2268"/>
    <cellStyle name="20% - Акцент4 2 12 3 2" xfId="2269"/>
    <cellStyle name="20% - Акцент4 2 12 4" xfId="2270"/>
    <cellStyle name="20% - Акцент4 2 13" xfId="2271"/>
    <cellStyle name="20% - Акцент4 2 13 2" xfId="2272"/>
    <cellStyle name="20% - Акцент4 2 13 2 2" xfId="2273"/>
    <cellStyle name="20% - Акцент4 2 13 2 2 2" xfId="2274"/>
    <cellStyle name="20% - Акцент4 2 13 2 3" xfId="2275"/>
    <cellStyle name="20% - Акцент4 2 13 3" xfId="2276"/>
    <cellStyle name="20% - Акцент4 2 13 3 2" xfId="2277"/>
    <cellStyle name="20% - Акцент4 2 13 4" xfId="2278"/>
    <cellStyle name="20% - Акцент4 2 14" xfId="2279"/>
    <cellStyle name="20% - Акцент4 2 14 2" xfId="2280"/>
    <cellStyle name="20% - Акцент4 2 14 2 2" xfId="2281"/>
    <cellStyle name="20% - Акцент4 2 14 2 2 2" xfId="2282"/>
    <cellStyle name="20% - Акцент4 2 14 2 3" xfId="2283"/>
    <cellStyle name="20% - Акцент4 2 14 3" xfId="2284"/>
    <cellStyle name="20% - Акцент4 2 14 3 2" xfId="2285"/>
    <cellStyle name="20% - Акцент4 2 14 4" xfId="2286"/>
    <cellStyle name="20% - Акцент4 2 15" xfId="2287"/>
    <cellStyle name="20% - Акцент4 2 15 2" xfId="2288"/>
    <cellStyle name="20% - Акцент4 2 15 2 2" xfId="2289"/>
    <cellStyle name="20% - Акцент4 2 15 2 2 2" xfId="2290"/>
    <cellStyle name="20% - Акцент4 2 15 2 3" xfId="2291"/>
    <cellStyle name="20% - Акцент4 2 15 3" xfId="2292"/>
    <cellStyle name="20% - Акцент4 2 15 3 2" xfId="2293"/>
    <cellStyle name="20% - Акцент4 2 15 4" xfId="2294"/>
    <cellStyle name="20% - Акцент4 2 16" xfId="2295"/>
    <cellStyle name="20% - Акцент4 2 16 2" xfId="2296"/>
    <cellStyle name="20% - Акцент4 2 16 2 2" xfId="2297"/>
    <cellStyle name="20% - Акцент4 2 16 2 2 2" xfId="2298"/>
    <cellStyle name="20% - Акцент4 2 16 2 3" xfId="2299"/>
    <cellStyle name="20% - Акцент4 2 16 3" xfId="2300"/>
    <cellStyle name="20% - Акцент4 2 16 3 2" xfId="2301"/>
    <cellStyle name="20% - Акцент4 2 16 4" xfId="2302"/>
    <cellStyle name="20% - Акцент4 2 17" xfId="2303"/>
    <cellStyle name="20% - Акцент4 2 17 2" xfId="2304"/>
    <cellStyle name="20% - Акцент4 2 17 2 2" xfId="2305"/>
    <cellStyle name="20% - Акцент4 2 17 2 2 2" xfId="2306"/>
    <cellStyle name="20% - Акцент4 2 17 2 3" xfId="2307"/>
    <cellStyle name="20% - Акцент4 2 17 3" xfId="2308"/>
    <cellStyle name="20% - Акцент4 2 17 3 2" xfId="2309"/>
    <cellStyle name="20% - Акцент4 2 17 4" xfId="2310"/>
    <cellStyle name="20% - Акцент4 2 18" xfId="2311"/>
    <cellStyle name="20% - Акцент4 2 18 2" xfId="2312"/>
    <cellStyle name="20% - Акцент4 2 18 2 2" xfId="2313"/>
    <cellStyle name="20% - Акцент4 2 18 2 2 2" xfId="2314"/>
    <cellStyle name="20% - Акцент4 2 18 2 3" xfId="2315"/>
    <cellStyle name="20% - Акцент4 2 18 3" xfId="2316"/>
    <cellStyle name="20% - Акцент4 2 18 3 2" xfId="2317"/>
    <cellStyle name="20% - Акцент4 2 18 4" xfId="2318"/>
    <cellStyle name="20% - Акцент4 2 19" xfId="2319"/>
    <cellStyle name="20% - Акцент4 2 19 2" xfId="2320"/>
    <cellStyle name="20% - Акцент4 2 19 2 2" xfId="2321"/>
    <cellStyle name="20% - Акцент4 2 19 2 2 2" xfId="2322"/>
    <cellStyle name="20% - Акцент4 2 19 2 3" xfId="2323"/>
    <cellStyle name="20% - Акцент4 2 19 3" xfId="2324"/>
    <cellStyle name="20% - Акцент4 2 19 3 2" xfId="2325"/>
    <cellStyle name="20% - Акцент4 2 19 4" xfId="2326"/>
    <cellStyle name="20% - Акцент4 2 2" xfId="2327"/>
    <cellStyle name="20% - Акцент4 2 2 2" xfId="2328"/>
    <cellStyle name="20% - Акцент4 2 20" xfId="2329"/>
    <cellStyle name="20% - Акцент4 2 20 2" xfId="2330"/>
    <cellStyle name="20% - Акцент4 2 20 2 2" xfId="2331"/>
    <cellStyle name="20% - Акцент4 2 20 2 2 2" xfId="2332"/>
    <cellStyle name="20% - Акцент4 2 20 2 3" xfId="2333"/>
    <cellStyle name="20% - Акцент4 2 20 3" xfId="2334"/>
    <cellStyle name="20% - Акцент4 2 20 3 2" xfId="2335"/>
    <cellStyle name="20% - Акцент4 2 20 4" xfId="2336"/>
    <cellStyle name="20% - Акцент4 2 21" xfId="2337"/>
    <cellStyle name="20% - Акцент4 2 21 2" xfId="2338"/>
    <cellStyle name="20% - Акцент4 2 21 2 2" xfId="2339"/>
    <cellStyle name="20% - Акцент4 2 21 2 2 2" xfId="2340"/>
    <cellStyle name="20% - Акцент4 2 21 2 3" xfId="2341"/>
    <cellStyle name="20% - Акцент4 2 21 3" xfId="2342"/>
    <cellStyle name="20% - Акцент4 2 21 3 2" xfId="2343"/>
    <cellStyle name="20% - Акцент4 2 21 4" xfId="2344"/>
    <cellStyle name="20% - Акцент4 2 22" xfId="2345"/>
    <cellStyle name="20% - Акцент4 2 22 2" xfId="2346"/>
    <cellStyle name="20% - Акцент4 2 22 2 2" xfId="2347"/>
    <cellStyle name="20% - Акцент4 2 22 2 2 2" xfId="2348"/>
    <cellStyle name="20% - Акцент4 2 22 2 3" xfId="2349"/>
    <cellStyle name="20% - Акцент4 2 22 3" xfId="2350"/>
    <cellStyle name="20% - Акцент4 2 22 3 2" xfId="2351"/>
    <cellStyle name="20% - Акцент4 2 22 4" xfId="2352"/>
    <cellStyle name="20% - Акцент4 2 23" xfId="2353"/>
    <cellStyle name="20% - Акцент4 2 23 2" xfId="2354"/>
    <cellStyle name="20% - Акцент4 2 23 2 2" xfId="2355"/>
    <cellStyle name="20% - Акцент4 2 23 2 2 2" xfId="2356"/>
    <cellStyle name="20% - Акцент4 2 23 2 3" xfId="2357"/>
    <cellStyle name="20% - Акцент4 2 23 3" xfId="2358"/>
    <cellStyle name="20% - Акцент4 2 23 3 2" xfId="2359"/>
    <cellStyle name="20% - Акцент4 2 23 4" xfId="2360"/>
    <cellStyle name="20% - Акцент4 2 24" xfId="2361"/>
    <cellStyle name="20% - Акцент4 2 24 2" xfId="2362"/>
    <cellStyle name="20% - Акцент4 2 24 2 2" xfId="2363"/>
    <cellStyle name="20% - Акцент4 2 24 2 2 2" xfId="2364"/>
    <cellStyle name="20% - Акцент4 2 24 2 3" xfId="2365"/>
    <cellStyle name="20% - Акцент4 2 24 3" xfId="2366"/>
    <cellStyle name="20% - Акцент4 2 24 3 2" xfId="2367"/>
    <cellStyle name="20% - Акцент4 2 24 4" xfId="2368"/>
    <cellStyle name="20% - Акцент4 2 25" xfId="2369"/>
    <cellStyle name="20% - Акцент4 2 3" xfId="2370"/>
    <cellStyle name="20% - Акцент4 2 3 2" xfId="2371"/>
    <cellStyle name="20% - Акцент4 2 3 2 2" xfId="2372"/>
    <cellStyle name="20% - Акцент4 2 3 2 2 2" xfId="2373"/>
    <cellStyle name="20% - Акцент4 2 3 2 3" xfId="2374"/>
    <cellStyle name="20% - Акцент4 2 3 3" xfId="2375"/>
    <cellStyle name="20% - Акцент4 2 3 3 2" xfId="2376"/>
    <cellStyle name="20% - Акцент4 2 3 4" xfId="2377"/>
    <cellStyle name="20% - Акцент4 2 4" xfId="2378"/>
    <cellStyle name="20% - Акцент4 2 4 2" xfId="2379"/>
    <cellStyle name="20% - Акцент4 2 4 2 2" xfId="2380"/>
    <cellStyle name="20% - Акцент4 2 4 2 2 2" xfId="2381"/>
    <cellStyle name="20% - Акцент4 2 4 2 3" xfId="2382"/>
    <cellStyle name="20% - Акцент4 2 4 3" xfId="2383"/>
    <cellStyle name="20% - Акцент4 2 4 3 2" xfId="2384"/>
    <cellStyle name="20% - Акцент4 2 4 4" xfId="2385"/>
    <cellStyle name="20% - Акцент4 2 5" xfId="2386"/>
    <cellStyle name="20% - Акцент4 2 5 2" xfId="2387"/>
    <cellStyle name="20% - Акцент4 2 5 2 2" xfId="2388"/>
    <cellStyle name="20% - Акцент4 2 5 2 2 2" xfId="2389"/>
    <cellStyle name="20% - Акцент4 2 5 2 3" xfId="2390"/>
    <cellStyle name="20% - Акцент4 2 5 3" xfId="2391"/>
    <cellStyle name="20% - Акцент4 2 5 3 2" xfId="2392"/>
    <cellStyle name="20% - Акцент4 2 5 4" xfId="2393"/>
    <cellStyle name="20% - Акцент4 2 6" xfId="2394"/>
    <cellStyle name="20% - Акцент4 2 6 2" xfId="2395"/>
    <cellStyle name="20% - Акцент4 2 6 2 2" xfId="2396"/>
    <cellStyle name="20% - Акцент4 2 6 2 2 2" xfId="2397"/>
    <cellStyle name="20% - Акцент4 2 6 2 3" xfId="2398"/>
    <cellStyle name="20% - Акцент4 2 6 3" xfId="2399"/>
    <cellStyle name="20% - Акцент4 2 6 3 2" xfId="2400"/>
    <cellStyle name="20% - Акцент4 2 6 4" xfId="2401"/>
    <cellStyle name="20% - Акцент4 2 7" xfId="2402"/>
    <cellStyle name="20% - Акцент4 2 7 2" xfId="2403"/>
    <cellStyle name="20% - Акцент4 2 7 2 2" xfId="2404"/>
    <cellStyle name="20% - Акцент4 2 7 2 2 2" xfId="2405"/>
    <cellStyle name="20% - Акцент4 2 7 2 3" xfId="2406"/>
    <cellStyle name="20% - Акцент4 2 7 3" xfId="2407"/>
    <cellStyle name="20% - Акцент4 2 7 3 2" xfId="2408"/>
    <cellStyle name="20% - Акцент4 2 7 4" xfId="2409"/>
    <cellStyle name="20% - Акцент4 2 8" xfId="2410"/>
    <cellStyle name="20% - Акцент4 2 8 2" xfId="2411"/>
    <cellStyle name="20% - Акцент4 2 8 2 2" xfId="2412"/>
    <cellStyle name="20% - Акцент4 2 8 2 2 2" xfId="2413"/>
    <cellStyle name="20% - Акцент4 2 8 2 3" xfId="2414"/>
    <cellStyle name="20% - Акцент4 2 8 3" xfId="2415"/>
    <cellStyle name="20% - Акцент4 2 8 3 2" xfId="2416"/>
    <cellStyle name="20% - Акцент4 2 8 4" xfId="2417"/>
    <cellStyle name="20% - Акцент4 2 9" xfId="2418"/>
    <cellStyle name="20% - Акцент4 2 9 2" xfId="2419"/>
    <cellStyle name="20% - Акцент4 2 9 2 2" xfId="2420"/>
    <cellStyle name="20% - Акцент4 2 9 2 2 2" xfId="2421"/>
    <cellStyle name="20% - Акцент4 2 9 2 3" xfId="2422"/>
    <cellStyle name="20% - Акцент4 2 9 3" xfId="2423"/>
    <cellStyle name="20% - Акцент4 2 9 3 2" xfId="2424"/>
    <cellStyle name="20% - Акцент4 2 9 4" xfId="2425"/>
    <cellStyle name="20% - Акцент4 3" xfId="2426"/>
    <cellStyle name="20% - Акцент4 3 10" xfId="2427"/>
    <cellStyle name="20% - Акцент4 3 10 2" xfId="2428"/>
    <cellStyle name="20% - Акцент4 3 10 2 2" xfId="2429"/>
    <cellStyle name="20% - Акцент4 3 10 2 2 2" xfId="2430"/>
    <cellStyle name="20% - Акцент4 3 10 2 3" xfId="2431"/>
    <cellStyle name="20% - Акцент4 3 10 3" xfId="2432"/>
    <cellStyle name="20% - Акцент4 3 10 3 2" xfId="2433"/>
    <cellStyle name="20% - Акцент4 3 10 4" xfId="2434"/>
    <cellStyle name="20% - Акцент4 3 11" xfId="2435"/>
    <cellStyle name="20% - Акцент4 3 11 2" xfId="2436"/>
    <cellStyle name="20% - Акцент4 3 11 2 2" xfId="2437"/>
    <cellStyle name="20% - Акцент4 3 11 2 2 2" xfId="2438"/>
    <cellStyle name="20% - Акцент4 3 11 2 3" xfId="2439"/>
    <cellStyle name="20% - Акцент4 3 11 3" xfId="2440"/>
    <cellStyle name="20% - Акцент4 3 11 3 2" xfId="2441"/>
    <cellStyle name="20% - Акцент4 3 11 4" xfId="2442"/>
    <cellStyle name="20% - Акцент4 3 12" xfId="2443"/>
    <cellStyle name="20% - Акцент4 3 12 2" xfId="2444"/>
    <cellStyle name="20% - Акцент4 3 12 2 2" xfId="2445"/>
    <cellStyle name="20% - Акцент4 3 12 2 2 2" xfId="2446"/>
    <cellStyle name="20% - Акцент4 3 12 2 3" xfId="2447"/>
    <cellStyle name="20% - Акцент4 3 12 3" xfId="2448"/>
    <cellStyle name="20% - Акцент4 3 12 3 2" xfId="2449"/>
    <cellStyle name="20% - Акцент4 3 12 4" xfId="2450"/>
    <cellStyle name="20% - Акцент4 3 13" xfId="2451"/>
    <cellStyle name="20% - Акцент4 3 13 2" xfId="2452"/>
    <cellStyle name="20% - Акцент4 3 13 2 2" xfId="2453"/>
    <cellStyle name="20% - Акцент4 3 13 2 2 2" xfId="2454"/>
    <cellStyle name="20% - Акцент4 3 13 2 3" xfId="2455"/>
    <cellStyle name="20% - Акцент4 3 13 3" xfId="2456"/>
    <cellStyle name="20% - Акцент4 3 13 3 2" xfId="2457"/>
    <cellStyle name="20% - Акцент4 3 13 4" xfId="2458"/>
    <cellStyle name="20% - Акцент4 3 14" xfId="2459"/>
    <cellStyle name="20% - Акцент4 3 14 2" xfId="2460"/>
    <cellStyle name="20% - Акцент4 3 14 2 2" xfId="2461"/>
    <cellStyle name="20% - Акцент4 3 14 2 2 2" xfId="2462"/>
    <cellStyle name="20% - Акцент4 3 14 2 3" xfId="2463"/>
    <cellStyle name="20% - Акцент4 3 14 3" xfId="2464"/>
    <cellStyle name="20% - Акцент4 3 14 3 2" xfId="2465"/>
    <cellStyle name="20% - Акцент4 3 14 4" xfId="2466"/>
    <cellStyle name="20% - Акцент4 3 15" xfId="2467"/>
    <cellStyle name="20% - Акцент4 3 15 2" xfId="2468"/>
    <cellStyle name="20% - Акцент4 3 15 2 2" xfId="2469"/>
    <cellStyle name="20% - Акцент4 3 15 2 2 2" xfId="2470"/>
    <cellStyle name="20% - Акцент4 3 15 2 3" xfId="2471"/>
    <cellStyle name="20% - Акцент4 3 15 3" xfId="2472"/>
    <cellStyle name="20% - Акцент4 3 15 3 2" xfId="2473"/>
    <cellStyle name="20% - Акцент4 3 15 4" xfId="2474"/>
    <cellStyle name="20% - Акцент4 3 16" xfId="2475"/>
    <cellStyle name="20% - Акцент4 3 16 2" xfId="2476"/>
    <cellStyle name="20% - Акцент4 3 16 2 2" xfId="2477"/>
    <cellStyle name="20% - Акцент4 3 16 2 2 2" xfId="2478"/>
    <cellStyle name="20% - Акцент4 3 16 2 3" xfId="2479"/>
    <cellStyle name="20% - Акцент4 3 16 3" xfId="2480"/>
    <cellStyle name="20% - Акцент4 3 16 3 2" xfId="2481"/>
    <cellStyle name="20% - Акцент4 3 16 4" xfId="2482"/>
    <cellStyle name="20% - Акцент4 3 17" xfId="2483"/>
    <cellStyle name="20% - Акцент4 3 17 2" xfId="2484"/>
    <cellStyle name="20% - Акцент4 3 17 2 2" xfId="2485"/>
    <cellStyle name="20% - Акцент4 3 17 2 2 2" xfId="2486"/>
    <cellStyle name="20% - Акцент4 3 17 2 3" xfId="2487"/>
    <cellStyle name="20% - Акцент4 3 17 3" xfId="2488"/>
    <cellStyle name="20% - Акцент4 3 17 3 2" xfId="2489"/>
    <cellStyle name="20% - Акцент4 3 17 4" xfId="2490"/>
    <cellStyle name="20% - Акцент4 3 18" xfId="2491"/>
    <cellStyle name="20% - Акцент4 3 18 2" xfId="2492"/>
    <cellStyle name="20% - Акцент4 3 18 2 2" xfId="2493"/>
    <cellStyle name="20% - Акцент4 3 18 2 2 2" xfId="2494"/>
    <cellStyle name="20% - Акцент4 3 18 2 3" xfId="2495"/>
    <cellStyle name="20% - Акцент4 3 18 3" xfId="2496"/>
    <cellStyle name="20% - Акцент4 3 18 3 2" xfId="2497"/>
    <cellStyle name="20% - Акцент4 3 18 4" xfId="2498"/>
    <cellStyle name="20% - Акцент4 3 19" xfId="2499"/>
    <cellStyle name="20% - Акцент4 3 19 2" xfId="2500"/>
    <cellStyle name="20% - Акцент4 3 19 2 2" xfId="2501"/>
    <cellStyle name="20% - Акцент4 3 19 2 2 2" xfId="2502"/>
    <cellStyle name="20% - Акцент4 3 19 2 3" xfId="2503"/>
    <cellStyle name="20% - Акцент4 3 19 3" xfId="2504"/>
    <cellStyle name="20% - Акцент4 3 19 3 2" xfId="2505"/>
    <cellStyle name="20% - Акцент4 3 19 4" xfId="2506"/>
    <cellStyle name="20% - Акцент4 3 2" xfId="2507"/>
    <cellStyle name="20% - Акцент4 3 2 2" xfId="2508"/>
    <cellStyle name="20% - Акцент4 3 20" xfId="2509"/>
    <cellStyle name="20% - Акцент4 3 20 2" xfId="2510"/>
    <cellStyle name="20% - Акцент4 3 20 2 2" xfId="2511"/>
    <cellStyle name="20% - Акцент4 3 20 2 2 2" xfId="2512"/>
    <cellStyle name="20% - Акцент4 3 20 2 3" xfId="2513"/>
    <cellStyle name="20% - Акцент4 3 20 3" xfId="2514"/>
    <cellStyle name="20% - Акцент4 3 20 3 2" xfId="2515"/>
    <cellStyle name="20% - Акцент4 3 20 4" xfId="2516"/>
    <cellStyle name="20% - Акцент4 3 21" xfId="2517"/>
    <cellStyle name="20% - Акцент4 3 21 2" xfId="2518"/>
    <cellStyle name="20% - Акцент4 3 21 2 2" xfId="2519"/>
    <cellStyle name="20% - Акцент4 3 21 2 2 2" xfId="2520"/>
    <cellStyle name="20% - Акцент4 3 21 2 3" xfId="2521"/>
    <cellStyle name="20% - Акцент4 3 21 3" xfId="2522"/>
    <cellStyle name="20% - Акцент4 3 21 3 2" xfId="2523"/>
    <cellStyle name="20% - Акцент4 3 21 4" xfId="2524"/>
    <cellStyle name="20% - Акцент4 3 22" xfId="2525"/>
    <cellStyle name="20% - Акцент4 3 22 2" xfId="2526"/>
    <cellStyle name="20% - Акцент4 3 22 2 2" xfId="2527"/>
    <cellStyle name="20% - Акцент4 3 22 2 2 2" xfId="2528"/>
    <cellStyle name="20% - Акцент4 3 22 2 3" xfId="2529"/>
    <cellStyle name="20% - Акцент4 3 22 3" xfId="2530"/>
    <cellStyle name="20% - Акцент4 3 22 3 2" xfId="2531"/>
    <cellStyle name="20% - Акцент4 3 22 4" xfId="2532"/>
    <cellStyle name="20% - Акцент4 3 23" xfId="2533"/>
    <cellStyle name="20% - Акцент4 3 23 2" xfId="2534"/>
    <cellStyle name="20% - Акцент4 3 23 2 2" xfId="2535"/>
    <cellStyle name="20% - Акцент4 3 23 2 2 2" xfId="2536"/>
    <cellStyle name="20% - Акцент4 3 23 2 3" xfId="2537"/>
    <cellStyle name="20% - Акцент4 3 23 3" xfId="2538"/>
    <cellStyle name="20% - Акцент4 3 23 3 2" xfId="2539"/>
    <cellStyle name="20% - Акцент4 3 23 4" xfId="2540"/>
    <cellStyle name="20% - Акцент4 3 24" xfId="2541"/>
    <cellStyle name="20% - Акцент4 3 24 2" xfId="2542"/>
    <cellStyle name="20% - Акцент4 3 24 2 2" xfId="2543"/>
    <cellStyle name="20% - Акцент4 3 24 2 2 2" xfId="2544"/>
    <cellStyle name="20% - Акцент4 3 24 2 3" xfId="2545"/>
    <cellStyle name="20% - Акцент4 3 24 3" xfId="2546"/>
    <cellStyle name="20% - Акцент4 3 24 3 2" xfId="2547"/>
    <cellStyle name="20% - Акцент4 3 24 4" xfId="2548"/>
    <cellStyle name="20% - Акцент4 3 25" xfId="2549"/>
    <cellStyle name="20% - Акцент4 3 3" xfId="2550"/>
    <cellStyle name="20% - Акцент4 3 3 2" xfId="2551"/>
    <cellStyle name="20% - Акцент4 3 3 2 2" xfId="2552"/>
    <cellStyle name="20% - Акцент4 3 3 2 2 2" xfId="2553"/>
    <cellStyle name="20% - Акцент4 3 3 2 3" xfId="2554"/>
    <cellStyle name="20% - Акцент4 3 3 3" xfId="2555"/>
    <cellStyle name="20% - Акцент4 3 3 3 2" xfId="2556"/>
    <cellStyle name="20% - Акцент4 3 3 4" xfId="2557"/>
    <cellStyle name="20% - Акцент4 3 4" xfId="2558"/>
    <cellStyle name="20% - Акцент4 3 4 2" xfId="2559"/>
    <cellStyle name="20% - Акцент4 3 4 2 2" xfId="2560"/>
    <cellStyle name="20% - Акцент4 3 4 2 2 2" xfId="2561"/>
    <cellStyle name="20% - Акцент4 3 4 2 3" xfId="2562"/>
    <cellStyle name="20% - Акцент4 3 4 3" xfId="2563"/>
    <cellStyle name="20% - Акцент4 3 4 3 2" xfId="2564"/>
    <cellStyle name="20% - Акцент4 3 4 4" xfId="2565"/>
    <cellStyle name="20% - Акцент4 3 5" xfId="2566"/>
    <cellStyle name="20% - Акцент4 3 5 2" xfId="2567"/>
    <cellStyle name="20% - Акцент4 3 5 2 2" xfId="2568"/>
    <cellStyle name="20% - Акцент4 3 5 2 2 2" xfId="2569"/>
    <cellStyle name="20% - Акцент4 3 5 2 3" xfId="2570"/>
    <cellStyle name="20% - Акцент4 3 5 3" xfId="2571"/>
    <cellStyle name="20% - Акцент4 3 5 3 2" xfId="2572"/>
    <cellStyle name="20% - Акцент4 3 5 4" xfId="2573"/>
    <cellStyle name="20% - Акцент4 3 6" xfId="2574"/>
    <cellStyle name="20% - Акцент4 3 6 2" xfId="2575"/>
    <cellStyle name="20% - Акцент4 3 6 2 2" xfId="2576"/>
    <cellStyle name="20% - Акцент4 3 6 2 2 2" xfId="2577"/>
    <cellStyle name="20% - Акцент4 3 6 2 3" xfId="2578"/>
    <cellStyle name="20% - Акцент4 3 6 3" xfId="2579"/>
    <cellStyle name="20% - Акцент4 3 6 3 2" xfId="2580"/>
    <cellStyle name="20% - Акцент4 3 6 4" xfId="2581"/>
    <cellStyle name="20% - Акцент4 3 7" xfId="2582"/>
    <cellStyle name="20% - Акцент4 3 7 2" xfId="2583"/>
    <cellStyle name="20% - Акцент4 3 7 2 2" xfId="2584"/>
    <cellStyle name="20% - Акцент4 3 7 2 2 2" xfId="2585"/>
    <cellStyle name="20% - Акцент4 3 7 2 3" xfId="2586"/>
    <cellStyle name="20% - Акцент4 3 7 3" xfId="2587"/>
    <cellStyle name="20% - Акцент4 3 7 3 2" xfId="2588"/>
    <cellStyle name="20% - Акцент4 3 7 4" xfId="2589"/>
    <cellStyle name="20% - Акцент4 3 8" xfId="2590"/>
    <cellStyle name="20% - Акцент4 3 8 2" xfId="2591"/>
    <cellStyle name="20% - Акцент4 3 8 2 2" xfId="2592"/>
    <cellStyle name="20% - Акцент4 3 8 2 2 2" xfId="2593"/>
    <cellStyle name="20% - Акцент4 3 8 2 3" xfId="2594"/>
    <cellStyle name="20% - Акцент4 3 8 3" xfId="2595"/>
    <cellStyle name="20% - Акцент4 3 8 3 2" xfId="2596"/>
    <cellStyle name="20% - Акцент4 3 8 4" xfId="2597"/>
    <cellStyle name="20% - Акцент4 3 9" xfId="2598"/>
    <cellStyle name="20% - Акцент4 3 9 2" xfId="2599"/>
    <cellStyle name="20% - Акцент4 3 9 2 2" xfId="2600"/>
    <cellStyle name="20% - Акцент4 3 9 2 2 2" xfId="2601"/>
    <cellStyle name="20% - Акцент4 3 9 2 3" xfId="2602"/>
    <cellStyle name="20% - Акцент4 3 9 3" xfId="2603"/>
    <cellStyle name="20% - Акцент4 3 9 3 2" xfId="2604"/>
    <cellStyle name="20% - Акцент4 3 9 4" xfId="2605"/>
    <cellStyle name="20% - Акцент4 4" xfId="2606"/>
    <cellStyle name="20% - Акцент4 4 10" xfId="2607"/>
    <cellStyle name="20% - Акцент4 4 10 2" xfId="2608"/>
    <cellStyle name="20% - Акцент4 4 10 2 2" xfId="2609"/>
    <cellStyle name="20% - Акцент4 4 10 2 2 2" xfId="2610"/>
    <cellStyle name="20% - Акцент4 4 10 2 3" xfId="2611"/>
    <cellStyle name="20% - Акцент4 4 10 3" xfId="2612"/>
    <cellStyle name="20% - Акцент4 4 10 3 2" xfId="2613"/>
    <cellStyle name="20% - Акцент4 4 10 4" xfId="2614"/>
    <cellStyle name="20% - Акцент4 4 11" xfId="2615"/>
    <cellStyle name="20% - Акцент4 4 11 2" xfId="2616"/>
    <cellStyle name="20% - Акцент4 4 11 2 2" xfId="2617"/>
    <cellStyle name="20% - Акцент4 4 11 2 2 2" xfId="2618"/>
    <cellStyle name="20% - Акцент4 4 11 2 3" xfId="2619"/>
    <cellStyle name="20% - Акцент4 4 11 3" xfId="2620"/>
    <cellStyle name="20% - Акцент4 4 11 3 2" xfId="2621"/>
    <cellStyle name="20% - Акцент4 4 11 4" xfId="2622"/>
    <cellStyle name="20% - Акцент4 4 12" xfId="2623"/>
    <cellStyle name="20% - Акцент4 4 12 2" xfId="2624"/>
    <cellStyle name="20% - Акцент4 4 12 2 2" xfId="2625"/>
    <cellStyle name="20% - Акцент4 4 12 2 2 2" xfId="2626"/>
    <cellStyle name="20% - Акцент4 4 12 2 3" xfId="2627"/>
    <cellStyle name="20% - Акцент4 4 12 3" xfId="2628"/>
    <cellStyle name="20% - Акцент4 4 12 3 2" xfId="2629"/>
    <cellStyle name="20% - Акцент4 4 12 4" xfId="2630"/>
    <cellStyle name="20% - Акцент4 4 13" xfId="2631"/>
    <cellStyle name="20% - Акцент4 4 13 2" xfId="2632"/>
    <cellStyle name="20% - Акцент4 4 13 2 2" xfId="2633"/>
    <cellStyle name="20% - Акцент4 4 13 2 2 2" xfId="2634"/>
    <cellStyle name="20% - Акцент4 4 13 2 3" xfId="2635"/>
    <cellStyle name="20% - Акцент4 4 13 3" xfId="2636"/>
    <cellStyle name="20% - Акцент4 4 13 3 2" xfId="2637"/>
    <cellStyle name="20% - Акцент4 4 13 4" xfId="2638"/>
    <cellStyle name="20% - Акцент4 4 14" xfId="2639"/>
    <cellStyle name="20% - Акцент4 4 14 2" xfId="2640"/>
    <cellStyle name="20% - Акцент4 4 14 2 2" xfId="2641"/>
    <cellStyle name="20% - Акцент4 4 14 2 2 2" xfId="2642"/>
    <cellStyle name="20% - Акцент4 4 14 2 3" xfId="2643"/>
    <cellStyle name="20% - Акцент4 4 14 3" xfId="2644"/>
    <cellStyle name="20% - Акцент4 4 14 3 2" xfId="2645"/>
    <cellStyle name="20% - Акцент4 4 14 4" xfId="2646"/>
    <cellStyle name="20% - Акцент4 4 15" xfId="2647"/>
    <cellStyle name="20% - Акцент4 4 15 2" xfId="2648"/>
    <cellStyle name="20% - Акцент4 4 15 2 2" xfId="2649"/>
    <cellStyle name="20% - Акцент4 4 15 2 2 2" xfId="2650"/>
    <cellStyle name="20% - Акцент4 4 15 2 3" xfId="2651"/>
    <cellStyle name="20% - Акцент4 4 15 3" xfId="2652"/>
    <cellStyle name="20% - Акцент4 4 15 3 2" xfId="2653"/>
    <cellStyle name="20% - Акцент4 4 15 4" xfId="2654"/>
    <cellStyle name="20% - Акцент4 4 16" xfId="2655"/>
    <cellStyle name="20% - Акцент4 4 16 2" xfId="2656"/>
    <cellStyle name="20% - Акцент4 4 16 2 2" xfId="2657"/>
    <cellStyle name="20% - Акцент4 4 16 2 2 2" xfId="2658"/>
    <cellStyle name="20% - Акцент4 4 16 2 3" xfId="2659"/>
    <cellStyle name="20% - Акцент4 4 16 3" xfId="2660"/>
    <cellStyle name="20% - Акцент4 4 16 3 2" xfId="2661"/>
    <cellStyle name="20% - Акцент4 4 16 4" xfId="2662"/>
    <cellStyle name="20% - Акцент4 4 17" xfId="2663"/>
    <cellStyle name="20% - Акцент4 4 17 2" xfId="2664"/>
    <cellStyle name="20% - Акцент4 4 17 2 2" xfId="2665"/>
    <cellStyle name="20% - Акцент4 4 17 2 2 2" xfId="2666"/>
    <cellStyle name="20% - Акцент4 4 17 2 3" xfId="2667"/>
    <cellStyle name="20% - Акцент4 4 17 3" xfId="2668"/>
    <cellStyle name="20% - Акцент4 4 17 3 2" xfId="2669"/>
    <cellStyle name="20% - Акцент4 4 17 4" xfId="2670"/>
    <cellStyle name="20% - Акцент4 4 18" xfId="2671"/>
    <cellStyle name="20% - Акцент4 4 18 2" xfId="2672"/>
    <cellStyle name="20% - Акцент4 4 18 2 2" xfId="2673"/>
    <cellStyle name="20% - Акцент4 4 18 2 2 2" xfId="2674"/>
    <cellStyle name="20% - Акцент4 4 18 2 3" xfId="2675"/>
    <cellStyle name="20% - Акцент4 4 18 3" xfId="2676"/>
    <cellStyle name="20% - Акцент4 4 18 3 2" xfId="2677"/>
    <cellStyle name="20% - Акцент4 4 18 4" xfId="2678"/>
    <cellStyle name="20% - Акцент4 4 19" xfId="2679"/>
    <cellStyle name="20% - Акцент4 4 19 2" xfId="2680"/>
    <cellStyle name="20% - Акцент4 4 19 2 2" xfId="2681"/>
    <cellStyle name="20% - Акцент4 4 19 2 2 2" xfId="2682"/>
    <cellStyle name="20% - Акцент4 4 19 2 3" xfId="2683"/>
    <cellStyle name="20% - Акцент4 4 19 3" xfId="2684"/>
    <cellStyle name="20% - Акцент4 4 19 3 2" xfId="2685"/>
    <cellStyle name="20% - Акцент4 4 19 4" xfId="2686"/>
    <cellStyle name="20% - Акцент4 4 2" xfId="2687"/>
    <cellStyle name="20% - Акцент4 4 2 2" xfId="2688"/>
    <cellStyle name="20% - Акцент4 4 20" xfId="2689"/>
    <cellStyle name="20% - Акцент4 4 20 2" xfId="2690"/>
    <cellStyle name="20% - Акцент4 4 20 2 2" xfId="2691"/>
    <cellStyle name="20% - Акцент4 4 20 2 2 2" xfId="2692"/>
    <cellStyle name="20% - Акцент4 4 20 2 3" xfId="2693"/>
    <cellStyle name="20% - Акцент4 4 20 3" xfId="2694"/>
    <cellStyle name="20% - Акцент4 4 20 3 2" xfId="2695"/>
    <cellStyle name="20% - Акцент4 4 20 4" xfId="2696"/>
    <cellStyle name="20% - Акцент4 4 21" xfId="2697"/>
    <cellStyle name="20% - Акцент4 4 21 2" xfId="2698"/>
    <cellStyle name="20% - Акцент4 4 21 2 2" xfId="2699"/>
    <cellStyle name="20% - Акцент4 4 21 2 2 2" xfId="2700"/>
    <cellStyle name="20% - Акцент4 4 21 2 3" xfId="2701"/>
    <cellStyle name="20% - Акцент4 4 21 3" xfId="2702"/>
    <cellStyle name="20% - Акцент4 4 21 3 2" xfId="2703"/>
    <cellStyle name="20% - Акцент4 4 21 4" xfId="2704"/>
    <cellStyle name="20% - Акцент4 4 22" xfId="2705"/>
    <cellStyle name="20% - Акцент4 4 22 2" xfId="2706"/>
    <cellStyle name="20% - Акцент4 4 22 2 2" xfId="2707"/>
    <cellStyle name="20% - Акцент4 4 22 2 2 2" xfId="2708"/>
    <cellStyle name="20% - Акцент4 4 22 2 3" xfId="2709"/>
    <cellStyle name="20% - Акцент4 4 22 3" xfId="2710"/>
    <cellStyle name="20% - Акцент4 4 22 3 2" xfId="2711"/>
    <cellStyle name="20% - Акцент4 4 22 4" xfId="2712"/>
    <cellStyle name="20% - Акцент4 4 23" xfId="2713"/>
    <cellStyle name="20% - Акцент4 4 23 2" xfId="2714"/>
    <cellStyle name="20% - Акцент4 4 23 2 2" xfId="2715"/>
    <cellStyle name="20% - Акцент4 4 23 2 2 2" xfId="2716"/>
    <cellStyle name="20% - Акцент4 4 23 2 3" xfId="2717"/>
    <cellStyle name="20% - Акцент4 4 23 3" xfId="2718"/>
    <cellStyle name="20% - Акцент4 4 23 3 2" xfId="2719"/>
    <cellStyle name="20% - Акцент4 4 23 4" xfId="2720"/>
    <cellStyle name="20% - Акцент4 4 24" xfId="2721"/>
    <cellStyle name="20% - Акцент4 4 24 2" xfId="2722"/>
    <cellStyle name="20% - Акцент4 4 24 2 2" xfId="2723"/>
    <cellStyle name="20% - Акцент4 4 24 2 2 2" xfId="2724"/>
    <cellStyle name="20% - Акцент4 4 24 2 3" xfId="2725"/>
    <cellStyle name="20% - Акцент4 4 24 3" xfId="2726"/>
    <cellStyle name="20% - Акцент4 4 24 3 2" xfId="2727"/>
    <cellStyle name="20% - Акцент4 4 24 4" xfId="2728"/>
    <cellStyle name="20% - Акцент4 4 25" xfId="2729"/>
    <cellStyle name="20% - Акцент4 4 3" xfId="2730"/>
    <cellStyle name="20% - Акцент4 4 3 2" xfId="2731"/>
    <cellStyle name="20% - Акцент4 4 3 2 2" xfId="2732"/>
    <cellStyle name="20% - Акцент4 4 3 2 2 2" xfId="2733"/>
    <cellStyle name="20% - Акцент4 4 3 2 3" xfId="2734"/>
    <cellStyle name="20% - Акцент4 4 3 3" xfId="2735"/>
    <cellStyle name="20% - Акцент4 4 3 3 2" xfId="2736"/>
    <cellStyle name="20% - Акцент4 4 3 4" xfId="2737"/>
    <cellStyle name="20% - Акцент4 4 4" xfId="2738"/>
    <cellStyle name="20% - Акцент4 4 4 2" xfId="2739"/>
    <cellStyle name="20% - Акцент4 4 4 2 2" xfId="2740"/>
    <cellStyle name="20% - Акцент4 4 4 2 2 2" xfId="2741"/>
    <cellStyle name="20% - Акцент4 4 4 2 3" xfId="2742"/>
    <cellStyle name="20% - Акцент4 4 4 3" xfId="2743"/>
    <cellStyle name="20% - Акцент4 4 4 3 2" xfId="2744"/>
    <cellStyle name="20% - Акцент4 4 4 4" xfId="2745"/>
    <cellStyle name="20% - Акцент4 4 5" xfId="2746"/>
    <cellStyle name="20% - Акцент4 4 5 2" xfId="2747"/>
    <cellStyle name="20% - Акцент4 4 5 2 2" xfId="2748"/>
    <cellStyle name="20% - Акцент4 4 5 2 2 2" xfId="2749"/>
    <cellStyle name="20% - Акцент4 4 5 2 3" xfId="2750"/>
    <cellStyle name="20% - Акцент4 4 5 3" xfId="2751"/>
    <cellStyle name="20% - Акцент4 4 5 3 2" xfId="2752"/>
    <cellStyle name="20% - Акцент4 4 5 4" xfId="2753"/>
    <cellStyle name="20% - Акцент4 4 6" xfId="2754"/>
    <cellStyle name="20% - Акцент4 4 6 2" xfId="2755"/>
    <cellStyle name="20% - Акцент4 4 6 2 2" xfId="2756"/>
    <cellStyle name="20% - Акцент4 4 6 2 2 2" xfId="2757"/>
    <cellStyle name="20% - Акцент4 4 6 2 3" xfId="2758"/>
    <cellStyle name="20% - Акцент4 4 6 3" xfId="2759"/>
    <cellStyle name="20% - Акцент4 4 6 3 2" xfId="2760"/>
    <cellStyle name="20% - Акцент4 4 6 4" xfId="2761"/>
    <cellStyle name="20% - Акцент4 4 7" xfId="2762"/>
    <cellStyle name="20% - Акцент4 4 7 2" xfId="2763"/>
    <cellStyle name="20% - Акцент4 4 7 2 2" xfId="2764"/>
    <cellStyle name="20% - Акцент4 4 7 2 2 2" xfId="2765"/>
    <cellStyle name="20% - Акцент4 4 7 2 3" xfId="2766"/>
    <cellStyle name="20% - Акцент4 4 7 3" xfId="2767"/>
    <cellStyle name="20% - Акцент4 4 7 3 2" xfId="2768"/>
    <cellStyle name="20% - Акцент4 4 7 4" xfId="2769"/>
    <cellStyle name="20% - Акцент4 4 8" xfId="2770"/>
    <cellStyle name="20% - Акцент4 4 8 2" xfId="2771"/>
    <cellStyle name="20% - Акцент4 4 8 2 2" xfId="2772"/>
    <cellStyle name="20% - Акцент4 4 8 2 2 2" xfId="2773"/>
    <cellStyle name="20% - Акцент4 4 8 2 3" xfId="2774"/>
    <cellStyle name="20% - Акцент4 4 8 3" xfId="2775"/>
    <cellStyle name="20% - Акцент4 4 8 3 2" xfId="2776"/>
    <cellStyle name="20% - Акцент4 4 8 4" xfId="2777"/>
    <cellStyle name="20% - Акцент4 4 9" xfId="2778"/>
    <cellStyle name="20% - Акцент4 4 9 2" xfId="2779"/>
    <cellStyle name="20% - Акцент4 4 9 2 2" xfId="2780"/>
    <cellStyle name="20% - Акцент4 4 9 2 2 2" xfId="2781"/>
    <cellStyle name="20% - Акцент4 4 9 2 3" xfId="2782"/>
    <cellStyle name="20% - Акцент4 4 9 3" xfId="2783"/>
    <cellStyle name="20% - Акцент4 4 9 3 2" xfId="2784"/>
    <cellStyle name="20% - Акцент4 4 9 4" xfId="2785"/>
    <cellStyle name="20% - Акцент4 5" xfId="2786"/>
    <cellStyle name="20% - Акцент4 5 2" xfId="2787"/>
    <cellStyle name="20% - Акцент4 5 2 2" xfId="2788"/>
    <cellStyle name="20% - Акцент4 5 3" xfId="2789"/>
    <cellStyle name="20% - Акцент4 6" xfId="2790"/>
    <cellStyle name="20% - Акцент4 6 2" xfId="2791"/>
    <cellStyle name="20% - Акцент4 7" xfId="2792"/>
    <cellStyle name="20% - Акцент4 7 2" xfId="2793"/>
    <cellStyle name="20% - Акцент4 7 2 2" xfId="2794"/>
    <cellStyle name="20% - Акцент4 7 2 2 2" xfId="2795"/>
    <cellStyle name="20% - Акцент4 7 2 3" xfId="2796"/>
    <cellStyle name="20% - Акцент4 7 3" xfId="2797"/>
    <cellStyle name="20% - Акцент4 7 3 2" xfId="2798"/>
    <cellStyle name="20% - Акцент4 7 4" xfId="2799"/>
    <cellStyle name="20% - Акцент4 8" xfId="2800"/>
    <cellStyle name="20% - Акцент4 8 2" xfId="2801"/>
    <cellStyle name="20% - Акцент4 8 2 2" xfId="2802"/>
    <cellStyle name="20% - Акцент4 8 2 2 2" xfId="2803"/>
    <cellStyle name="20% - Акцент4 8 2 3" xfId="2804"/>
    <cellStyle name="20% - Акцент4 8 3" xfId="2805"/>
    <cellStyle name="20% - Акцент4 8 3 2" xfId="2806"/>
    <cellStyle name="20% - Акцент4 8 4" xfId="2807"/>
    <cellStyle name="20% - Акцент4 9" xfId="2808"/>
    <cellStyle name="20% - Акцент4 9 2" xfId="2809"/>
    <cellStyle name="20% - Акцент4 9 2 2" xfId="2810"/>
    <cellStyle name="20% - Акцент4 9 2 2 2" xfId="2811"/>
    <cellStyle name="20% - Акцент4 9 2 3" xfId="2812"/>
    <cellStyle name="20% - Акцент4 9 3" xfId="2813"/>
    <cellStyle name="20% - Акцент4 9 3 2" xfId="2814"/>
    <cellStyle name="20% - Акцент4 9 4" xfId="2815"/>
    <cellStyle name="20% - Акцент5 10" xfId="2816"/>
    <cellStyle name="20% - Акцент5 10 2" xfId="2817"/>
    <cellStyle name="20% - Акцент5 10 2 2" xfId="2818"/>
    <cellStyle name="20% - Акцент5 10 2 2 2" xfId="2819"/>
    <cellStyle name="20% - Акцент5 10 2 3" xfId="2820"/>
    <cellStyle name="20% - Акцент5 10 3" xfId="2821"/>
    <cellStyle name="20% - Акцент5 10 3 2" xfId="2822"/>
    <cellStyle name="20% - Акцент5 10 4" xfId="2823"/>
    <cellStyle name="20% - Акцент5 11" xfId="2824"/>
    <cellStyle name="20% - Акцент5 11 2" xfId="2825"/>
    <cellStyle name="20% - Акцент5 11 2 2" xfId="2826"/>
    <cellStyle name="20% - Акцент5 11 2 2 2" xfId="2827"/>
    <cellStyle name="20% - Акцент5 11 2 3" xfId="2828"/>
    <cellStyle name="20% - Акцент5 11 3" xfId="2829"/>
    <cellStyle name="20% - Акцент5 11 3 2" xfId="2830"/>
    <cellStyle name="20% - Акцент5 11 4" xfId="2831"/>
    <cellStyle name="20% - Акцент5 12" xfId="2832"/>
    <cellStyle name="20% - Акцент5 12 2" xfId="2833"/>
    <cellStyle name="20% - Акцент5 12 2 2" xfId="2834"/>
    <cellStyle name="20% - Акцент5 12 2 2 2" xfId="2835"/>
    <cellStyle name="20% - Акцент5 12 2 3" xfId="2836"/>
    <cellStyle name="20% - Акцент5 12 3" xfId="2837"/>
    <cellStyle name="20% - Акцент5 12 3 2" xfId="2838"/>
    <cellStyle name="20% - Акцент5 12 4" xfId="2839"/>
    <cellStyle name="20% - Акцент5 13" xfId="2840"/>
    <cellStyle name="20% - Акцент5 13 2" xfId="2841"/>
    <cellStyle name="20% - Акцент5 13 2 2" xfId="2842"/>
    <cellStyle name="20% - Акцент5 13 2 2 2" xfId="2843"/>
    <cellStyle name="20% - Акцент5 13 2 3" xfId="2844"/>
    <cellStyle name="20% - Акцент5 13 3" xfId="2845"/>
    <cellStyle name="20% - Акцент5 13 3 2" xfId="2846"/>
    <cellStyle name="20% - Акцент5 13 4" xfId="2847"/>
    <cellStyle name="20% - Акцент5 14" xfId="2848"/>
    <cellStyle name="20% - Акцент5 14 2" xfId="2849"/>
    <cellStyle name="20% - Акцент5 14 2 2" xfId="2850"/>
    <cellStyle name="20% - Акцент5 14 2 2 2" xfId="2851"/>
    <cellStyle name="20% - Акцент5 14 2 3" xfId="2852"/>
    <cellStyle name="20% - Акцент5 14 3" xfId="2853"/>
    <cellStyle name="20% - Акцент5 14 3 2" xfId="2854"/>
    <cellStyle name="20% - Акцент5 14 4" xfId="2855"/>
    <cellStyle name="20% - Акцент5 15" xfId="2856"/>
    <cellStyle name="20% - Акцент5 15 2" xfId="2857"/>
    <cellStyle name="20% - Акцент5 15 2 2" xfId="2858"/>
    <cellStyle name="20% - Акцент5 15 2 2 2" xfId="2859"/>
    <cellStyle name="20% - Акцент5 15 2 3" xfId="2860"/>
    <cellStyle name="20% - Акцент5 15 3" xfId="2861"/>
    <cellStyle name="20% - Акцент5 15 3 2" xfId="2862"/>
    <cellStyle name="20% - Акцент5 15 4" xfId="2863"/>
    <cellStyle name="20% - Акцент5 16" xfId="2864"/>
    <cellStyle name="20% - Акцент5 16 2" xfId="2865"/>
    <cellStyle name="20% - Акцент5 16 2 2" xfId="2866"/>
    <cellStyle name="20% - Акцент5 16 2 2 2" xfId="2867"/>
    <cellStyle name="20% - Акцент5 16 2 3" xfId="2868"/>
    <cellStyle name="20% - Акцент5 16 3" xfId="2869"/>
    <cellStyle name="20% - Акцент5 16 3 2" xfId="2870"/>
    <cellStyle name="20% - Акцент5 16 4" xfId="2871"/>
    <cellStyle name="20% - Акцент5 17" xfId="2872"/>
    <cellStyle name="20% - Акцент5 17 2" xfId="2873"/>
    <cellStyle name="20% - Акцент5 17 2 2" xfId="2874"/>
    <cellStyle name="20% - Акцент5 17 2 2 2" xfId="2875"/>
    <cellStyle name="20% - Акцент5 17 2 3" xfId="2876"/>
    <cellStyle name="20% - Акцент5 17 3" xfId="2877"/>
    <cellStyle name="20% - Акцент5 17 3 2" xfId="2878"/>
    <cellStyle name="20% - Акцент5 17 4" xfId="2879"/>
    <cellStyle name="20% - Акцент5 18" xfId="2880"/>
    <cellStyle name="20% - Акцент5 18 2" xfId="2881"/>
    <cellStyle name="20% - Акцент5 18 2 2" xfId="2882"/>
    <cellStyle name="20% - Акцент5 18 3" xfId="2883"/>
    <cellStyle name="20% - Акцент5 19" xfId="2884"/>
    <cellStyle name="20% - Акцент5 19 2" xfId="2885"/>
    <cellStyle name="20% - Акцент5 2" xfId="2886"/>
    <cellStyle name="20% - Акцент5 2 10" xfId="2887"/>
    <cellStyle name="20% - Акцент5 2 10 2" xfId="2888"/>
    <cellStyle name="20% - Акцент5 2 10 2 2" xfId="2889"/>
    <cellStyle name="20% - Акцент5 2 10 2 2 2" xfId="2890"/>
    <cellStyle name="20% - Акцент5 2 10 2 3" xfId="2891"/>
    <cellStyle name="20% - Акцент5 2 10 3" xfId="2892"/>
    <cellStyle name="20% - Акцент5 2 10 3 2" xfId="2893"/>
    <cellStyle name="20% - Акцент5 2 10 4" xfId="2894"/>
    <cellStyle name="20% - Акцент5 2 11" xfId="2895"/>
    <cellStyle name="20% - Акцент5 2 11 2" xfId="2896"/>
    <cellStyle name="20% - Акцент5 2 11 2 2" xfId="2897"/>
    <cellStyle name="20% - Акцент5 2 11 2 2 2" xfId="2898"/>
    <cellStyle name="20% - Акцент5 2 11 2 3" xfId="2899"/>
    <cellStyle name="20% - Акцент5 2 11 3" xfId="2900"/>
    <cellStyle name="20% - Акцент5 2 11 3 2" xfId="2901"/>
    <cellStyle name="20% - Акцент5 2 11 4" xfId="2902"/>
    <cellStyle name="20% - Акцент5 2 12" xfId="2903"/>
    <cellStyle name="20% - Акцент5 2 12 2" xfId="2904"/>
    <cellStyle name="20% - Акцент5 2 12 2 2" xfId="2905"/>
    <cellStyle name="20% - Акцент5 2 12 2 2 2" xfId="2906"/>
    <cellStyle name="20% - Акцент5 2 12 2 3" xfId="2907"/>
    <cellStyle name="20% - Акцент5 2 12 3" xfId="2908"/>
    <cellStyle name="20% - Акцент5 2 12 3 2" xfId="2909"/>
    <cellStyle name="20% - Акцент5 2 12 4" xfId="2910"/>
    <cellStyle name="20% - Акцент5 2 13" xfId="2911"/>
    <cellStyle name="20% - Акцент5 2 13 2" xfId="2912"/>
    <cellStyle name="20% - Акцент5 2 13 2 2" xfId="2913"/>
    <cellStyle name="20% - Акцент5 2 13 2 2 2" xfId="2914"/>
    <cellStyle name="20% - Акцент5 2 13 2 3" xfId="2915"/>
    <cellStyle name="20% - Акцент5 2 13 3" xfId="2916"/>
    <cellStyle name="20% - Акцент5 2 13 3 2" xfId="2917"/>
    <cellStyle name="20% - Акцент5 2 13 4" xfId="2918"/>
    <cellStyle name="20% - Акцент5 2 14" xfId="2919"/>
    <cellStyle name="20% - Акцент5 2 14 2" xfId="2920"/>
    <cellStyle name="20% - Акцент5 2 14 2 2" xfId="2921"/>
    <cellStyle name="20% - Акцент5 2 14 2 2 2" xfId="2922"/>
    <cellStyle name="20% - Акцент5 2 14 2 3" xfId="2923"/>
    <cellStyle name="20% - Акцент5 2 14 3" xfId="2924"/>
    <cellStyle name="20% - Акцент5 2 14 3 2" xfId="2925"/>
    <cellStyle name="20% - Акцент5 2 14 4" xfId="2926"/>
    <cellStyle name="20% - Акцент5 2 15" xfId="2927"/>
    <cellStyle name="20% - Акцент5 2 15 2" xfId="2928"/>
    <cellStyle name="20% - Акцент5 2 15 2 2" xfId="2929"/>
    <cellStyle name="20% - Акцент5 2 15 2 2 2" xfId="2930"/>
    <cellStyle name="20% - Акцент5 2 15 2 3" xfId="2931"/>
    <cellStyle name="20% - Акцент5 2 15 3" xfId="2932"/>
    <cellStyle name="20% - Акцент5 2 15 3 2" xfId="2933"/>
    <cellStyle name="20% - Акцент5 2 15 4" xfId="2934"/>
    <cellStyle name="20% - Акцент5 2 16" xfId="2935"/>
    <cellStyle name="20% - Акцент5 2 16 2" xfId="2936"/>
    <cellStyle name="20% - Акцент5 2 16 2 2" xfId="2937"/>
    <cellStyle name="20% - Акцент5 2 16 2 2 2" xfId="2938"/>
    <cellStyle name="20% - Акцент5 2 16 2 3" xfId="2939"/>
    <cellStyle name="20% - Акцент5 2 16 3" xfId="2940"/>
    <cellStyle name="20% - Акцент5 2 16 3 2" xfId="2941"/>
    <cellStyle name="20% - Акцент5 2 16 4" xfId="2942"/>
    <cellStyle name="20% - Акцент5 2 17" xfId="2943"/>
    <cellStyle name="20% - Акцент5 2 17 2" xfId="2944"/>
    <cellStyle name="20% - Акцент5 2 17 2 2" xfId="2945"/>
    <cellStyle name="20% - Акцент5 2 17 2 2 2" xfId="2946"/>
    <cellStyle name="20% - Акцент5 2 17 2 3" xfId="2947"/>
    <cellStyle name="20% - Акцент5 2 17 3" xfId="2948"/>
    <cellStyle name="20% - Акцент5 2 17 3 2" xfId="2949"/>
    <cellStyle name="20% - Акцент5 2 17 4" xfId="2950"/>
    <cellStyle name="20% - Акцент5 2 18" xfId="2951"/>
    <cellStyle name="20% - Акцент5 2 18 2" xfId="2952"/>
    <cellStyle name="20% - Акцент5 2 18 2 2" xfId="2953"/>
    <cellStyle name="20% - Акцент5 2 18 2 2 2" xfId="2954"/>
    <cellStyle name="20% - Акцент5 2 18 2 3" xfId="2955"/>
    <cellStyle name="20% - Акцент5 2 18 3" xfId="2956"/>
    <cellStyle name="20% - Акцент5 2 18 3 2" xfId="2957"/>
    <cellStyle name="20% - Акцент5 2 18 4" xfId="2958"/>
    <cellStyle name="20% - Акцент5 2 19" xfId="2959"/>
    <cellStyle name="20% - Акцент5 2 19 2" xfId="2960"/>
    <cellStyle name="20% - Акцент5 2 19 2 2" xfId="2961"/>
    <cellStyle name="20% - Акцент5 2 19 2 2 2" xfId="2962"/>
    <cellStyle name="20% - Акцент5 2 19 2 3" xfId="2963"/>
    <cellStyle name="20% - Акцент5 2 19 3" xfId="2964"/>
    <cellStyle name="20% - Акцент5 2 19 3 2" xfId="2965"/>
    <cellStyle name="20% - Акцент5 2 19 4" xfId="2966"/>
    <cellStyle name="20% - Акцент5 2 2" xfId="2967"/>
    <cellStyle name="20% - Акцент5 2 2 2" xfId="2968"/>
    <cellStyle name="20% - Акцент5 2 20" xfId="2969"/>
    <cellStyle name="20% - Акцент5 2 20 2" xfId="2970"/>
    <cellStyle name="20% - Акцент5 2 20 2 2" xfId="2971"/>
    <cellStyle name="20% - Акцент5 2 20 2 2 2" xfId="2972"/>
    <cellStyle name="20% - Акцент5 2 20 2 3" xfId="2973"/>
    <cellStyle name="20% - Акцент5 2 20 3" xfId="2974"/>
    <cellStyle name="20% - Акцент5 2 20 3 2" xfId="2975"/>
    <cellStyle name="20% - Акцент5 2 20 4" xfId="2976"/>
    <cellStyle name="20% - Акцент5 2 21" xfId="2977"/>
    <cellStyle name="20% - Акцент5 2 21 2" xfId="2978"/>
    <cellStyle name="20% - Акцент5 2 21 2 2" xfId="2979"/>
    <cellStyle name="20% - Акцент5 2 21 2 2 2" xfId="2980"/>
    <cellStyle name="20% - Акцент5 2 21 2 3" xfId="2981"/>
    <cellStyle name="20% - Акцент5 2 21 3" xfId="2982"/>
    <cellStyle name="20% - Акцент5 2 21 3 2" xfId="2983"/>
    <cellStyle name="20% - Акцент5 2 21 4" xfId="2984"/>
    <cellStyle name="20% - Акцент5 2 22" xfId="2985"/>
    <cellStyle name="20% - Акцент5 2 22 2" xfId="2986"/>
    <cellStyle name="20% - Акцент5 2 22 2 2" xfId="2987"/>
    <cellStyle name="20% - Акцент5 2 22 2 2 2" xfId="2988"/>
    <cellStyle name="20% - Акцент5 2 22 2 3" xfId="2989"/>
    <cellStyle name="20% - Акцент5 2 22 3" xfId="2990"/>
    <cellStyle name="20% - Акцент5 2 22 3 2" xfId="2991"/>
    <cellStyle name="20% - Акцент5 2 22 4" xfId="2992"/>
    <cellStyle name="20% - Акцент5 2 23" xfId="2993"/>
    <cellStyle name="20% - Акцент5 2 23 2" xfId="2994"/>
    <cellStyle name="20% - Акцент5 2 23 2 2" xfId="2995"/>
    <cellStyle name="20% - Акцент5 2 23 2 2 2" xfId="2996"/>
    <cellStyle name="20% - Акцент5 2 23 2 3" xfId="2997"/>
    <cellStyle name="20% - Акцент5 2 23 3" xfId="2998"/>
    <cellStyle name="20% - Акцент5 2 23 3 2" xfId="2999"/>
    <cellStyle name="20% - Акцент5 2 23 4" xfId="3000"/>
    <cellStyle name="20% - Акцент5 2 24" xfId="3001"/>
    <cellStyle name="20% - Акцент5 2 24 2" xfId="3002"/>
    <cellStyle name="20% - Акцент5 2 24 2 2" xfId="3003"/>
    <cellStyle name="20% - Акцент5 2 24 2 2 2" xfId="3004"/>
    <cellStyle name="20% - Акцент5 2 24 2 3" xfId="3005"/>
    <cellStyle name="20% - Акцент5 2 24 3" xfId="3006"/>
    <cellStyle name="20% - Акцент5 2 24 3 2" xfId="3007"/>
    <cellStyle name="20% - Акцент5 2 24 4" xfId="3008"/>
    <cellStyle name="20% - Акцент5 2 25" xfId="3009"/>
    <cellStyle name="20% - Акцент5 2 3" xfId="3010"/>
    <cellStyle name="20% - Акцент5 2 3 2" xfId="3011"/>
    <cellStyle name="20% - Акцент5 2 3 2 2" xfId="3012"/>
    <cellStyle name="20% - Акцент5 2 3 2 2 2" xfId="3013"/>
    <cellStyle name="20% - Акцент5 2 3 2 3" xfId="3014"/>
    <cellStyle name="20% - Акцент5 2 3 3" xfId="3015"/>
    <cellStyle name="20% - Акцент5 2 3 3 2" xfId="3016"/>
    <cellStyle name="20% - Акцент5 2 3 4" xfId="3017"/>
    <cellStyle name="20% - Акцент5 2 4" xfId="3018"/>
    <cellStyle name="20% - Акцент5 2 4 2" xfId="3019"/>
    <cellStyle name="20% - Акцент5 2 4 2 2" xfId="3020"/>
    <cellStyle name="20% - Акцент5 2 4 2 2 2" xfId="3021"/>
    <cellStyle name="20% - Акцент5 2 4 2 3" xfId="3022"/>
    <cellStyle name="20% - Акцент5 2 4 3" xfId="3023"/>
    <cellStyle name="20% - Акцент5 2 4 3 2" xfId="3024"/>
    <cellStyle name="20% - Акцент5 2 4 4" xfId="3025"/>
    <cellStyle name="20% - Акцент5 2 5" xfId="3026"/>
    <cellStyle name="20% - Акцент5 2 5 2" xfId="3027"/>
    <cellStyle name="20% - Акцент5 2 5 2 2" xfId="3028"/>
    <cellStyle name="20% - Акцент5 2 5 2 2 2" xfId="3029"/>
    <cellStyle name="20% - Акцент5 2 5 2 3" xfId="3030"/>
    <cellStyle name="20% - Акцент5 2 5 3" xfId="3031"/>
    <cellStyle name="20% - Акцент5 2 5 3 2" xfId="3032"/>
    <cellStyle name="20% - Акцент5 2 5 4" xfId="3033"/>
    <cellStyle name="20% - Акцент5 2 6" xfId="3034"/>
    <cellStyle name="20% - Акцент5 2 6 2" xfId="3035"/>
    <cellStyle name="20% - Акцент5 2 6 2 2" xfId="3036"/>
    <cellStyle name="20% - Акцент5 2 6 2 2 2" xfId="3037"/>
    <cellStyle name="20% - Акцент5 2 6 2 3" xfId="3038"/>
    <cellStyle name="20% - Акцент5 2 6 3" xfId="3039"/>
    <cellStyle name="20% - Акцент5 2 6 3 2" xfId="3040"/>
    <cellStyle name="20% - Акцент5 2 6 4" xfId="3041"/>
    <cellStyle name="20% - Акцент5 2 7" xfId="3042"/>
    <cellStyle name="20% - Акцент5 2 7 2" xfId="3043"/>
    <cellStyle name="20% - Акцент5 2 7 2 2" xfId="3044"/>
    <cellStyle name="20% - Акцент5 2 7 2 2 2" xfId="3045"/>
    <cellStyle name="20% - Акцент5 2 7 2 3" xfId="3046"/>
    <cellStyle name="20% - Акцент5 2 7 3" xfId="3047"/>
    <cellStyle name="20% - Акцент5 2 7 3 2" xfId="3048"/>
    <cellStyle name="20% - Акцент5 2 7 4" xfId="3049"/>
    <cellStyle name="20% - Акцент5 2 8" xfId="3050"/>
    <cellStyle name="20% - Акцент5 2 8 2" xfId="3051"/>
    <cellStyle name="20% - Акцент5 2 8 2 2" xfId="3052"/>
    <cellStyle name="20% - Акцент5 2 8 2 2 2" xfId="3053"/>
    <cellStyle name="20% - Акцент5 2 8 2 3" xfId="3054"/>
    <cellStyle name="20% - Акцент5 2 8 3" xfId="3055"/>
    <cellStyle name="20% - Акцент5 2 8 3 2" xfId="3056"/>
    <cellStyle name="20% - Акцент5 2 8 4" xfId="3057"/>
    <cellStyle name="20% - Акцент5 2 9" xfId="3058"/>
    <cellStyle name="20% - Акцент5 2 9 2" xfId="3059"/>
    <cellStyle name="20% - Акцент5 2 9 2 2" xfId="3060"/>
    <cellStyle name="20% - Акцент5 2 9 2 2 2" xfId="3061"/>
    <cellStyle name="20% - Акцент5 2 9 2 3" xfId="3062"/>
    <cellStyle name="20% - Акцент5 2 9 3" xfId="3063"/>
    <cellStyle name="20% - Акцент5 2 9 3 2" xfId="3064"/>
    <cellStyle name="20% - Акцент5 2 9 4" xfId="3065"/>
    <cellStyle name="20% - Акцент5 3" xfId="3066"/>
    <cellStyle name="20% - Акцент5 3 10" xfId="3067"/>
    <cellStyle name="20% - Акцент5 3 10 2" xfId="3068"/>
    <cellStyle name="20% - Акцент5 3 10 2 2" xfId="3069"/>
    <cellStyle name="20% - Акцент5 3 10 2 2 2" xfId="3070"/>
    <cellStyle name="20% - Акцент5 3 10 2 3" xfId="3071"/>
    <cellStyle name="20% - Акцент5 3 10 3" xfId="3072"/>
    <cellStyle name="20% - Акцент5 3 10 3 2" xfId="3073"/>
    <cellStyle name="20% - Акцент5 3 10 4" xfId="3074"/>
    <cellStyle name="20% - Акцент5 3 11" xfId="3075"/>
    <cellStyle name="20% - Акцент5 3 11 2" xfId="3076"/>
    <cellStyle name="20% - Акцент5 3 11 2 2" xfId="3077"/>
    <cellStyle name="20% - Акцент5 3 11 2 2 2" xfId="3078"/>
    <cellStyle name="20% - Акцент5 3 11 2 3" xfId="3079"/>
    <cellStyle name="20% - Акцент5 3 11 3" xfId="3080"/>
    <cellStyle name="20% - Акцент5 3 11 3 2" xfId="3081"/>
    <cellStyle name="20% - Акцент5 3 11 4" xfId="3082"/>
    <cellStyle name="20% - Акцент5 3 12" xfId="3083"/>
    <cellStyle name="20% - Акцент5 3 12 2" xfId="3084"/>
    <cellStyle name="20% - Акцент5 3 12 2 2" xfId="3085"/>
    <cellStyle name="20% - Акцент5 3 12 2 2 2" xfId="3086"/>
    <cellStyle name="20% - Акцент5 3 12 2 3" xfId="3087"/>
    <cellStyle name="20% - Акцент5 3 12 3" xfId="3088"/>
    <cellStyle name="20% - Акцент5 3 12 3 2" xfId="3089"/>
    <cellStyle name="20% - Акцент5 3 12 4" xfId="3090"/>
    <cellStyle name="20% - Акцент5 3 13" xfId="3091"/>
    <cellStyle name="20% - Акцент5 3 13 2" xfId="3092"/>
    <cellStyle name="20% - Акцент5 3 13 2 2" xfId="3093"/>
    <cellStyle name="20% - Акцент5 3 13 2 2 2" xfId="3094"/>
    <cellStyle name="20% - Акцент5 3 13 2 3" xfId="3095"/>
    <cellStyle name="20% - Акцент5 3 13 3" xfId="3096"/>
    <cellStyle name="20% - Акцент5 3 13 3 2" xfId="3097"/>
    <cellStyle name="20% - Акцент5 3 13 4" xfId="3098"/>
    <cellStyle name="20% - Акцент5 3 14" xfId="3099"/>
    <cellStyle name="20% - Акцент5 3 14 2" xfId="3100"/>
    <cellStyle name="20% - Акцент5 3 14 2 2" xfId="3101"/>
    <cellStyle name="20% - Акцент5 3 14 2 2 2" xfId="3102"/>
    <cellStyle name="20% - Акцент5 3 14 2 3" xfId="3103"/>
    <cellStyle name="20% - Акцент5 3 14 3" xfId="3104"/>
    <cellStyle name="20% - Акцент5 3 14 3 2" xfId="3105"/>
    <cellStyle name="20% - Акцент5 3 14 4" xfId="3106"/>
    <cellStyle name="20% - Акцент5 3 15" xfId="3107"/>
    <cellStyle name="20% - Акцент5 3 15 2" xfId="3108"/>
    <cellStyle name="20% - Акцент5 3 15 2 2" xfId="3109"/>
    <cellStyle name="20% - Акцент5 3 15 2 2 2" xfId="3110"/>
    <cellStyle name="20% - Акцент5 3 15 2 3" xfId="3111"/>
    <cellStyle name="20% - Акцент5 3 15 3" xfId="3112"/>
    <cellStyle name="20% - Акцент5 3 15 3 2" xfId="3113"/>
    <cellStyle name="20% - Акцент5 3 15 4" xfId="3114"/>
    <cellStyle name="20% - Акцент5 3 16" xfId="3115"/>
    <cellStyle name="20% - Акцент5 3 16 2" xfId="3116"/>
    <cellStyle name="20% - Акцент5 3 16 2 2" xfId="3117"/>
    <cellStyle name="20% - Акцент5 3 16 2 2 2" xfId="3118"/>
    <cellStyle name="20% - Акцент5 3 16 2 3" xfId="3119"/>
    <cellStyle name="20% - Акцент5 3 16 3" xfId="3120"/>
    <cellStyle name="20% - Акцент5 3 16 3 2" xfId="3121"/>
    <cellStyle name="20% - Акцент5 3 16 4" xfId="3122"/>
    <cellStyle name="20% - Акцент5 3 17" xfId="3123"/>
    <cellStyle name="20% - Акцент5 3 17 2" xfId="3124"/>
    <cellStyle name="20% - Акцент5 3 17 2 2" xfId="3125"/>
    <cellStyle name="20% - Акцент5 3 17 2 2 2" xfId="3126"/>
    <cellStyle name="20% - Акцент5 3 17 2 3" xfId="3127"/>
    <cellStyle name="20% - Акцент5 3 17 3" xfId="3128"/>
    <cellStyle name="20% - Акцент5 3 17 3 2" xfId="3129"/>
    <cellStyle name="20% - Акцент5 3 17 4" xfId="3130"/>
    <cellStyle name="20% - Акцент5 3 18" xfId="3131"/>
    <cellStyle name="20% - Акцент5 3 18 2" xfId="3132"/>
    <cellStyle name="20% - Акцент5 3 18 2 2" xfId="3133"/>
    <cellStyle name="20% - Акцент5 3 18 2 2 2" xfId="3134"/>
    <cellStyle name="20% - Акцент5 3 18 2 3" xfId="3135"/>
    <cellStyle name="20% - Акцент5 3 18 3" xfId="3136"/>
    <cellStyle name="20% - Акцент5 3 18 3 2" xfId="3137"/>
    <cellStyle name="20% - Акцент5 3 18 4" xfId="3138"/>
    <cellStyle name="20% - Акцент5 3 19" xfId="3139"/>
    <cellStyle name="20% - Акцент5 3 19 2" xfId="3140"/>
    <cellStyle name="20% - Акцент5 3 19 2 2" xfId="3141"/>
    <cellStyle name="20% - Акцент5 3 19 2 2 2" xfId="3142"/>
    <cellStyle name="20% - Акцент5 3 19 2 3" xfId="3143"/>
    <cellStyle name="20% - Акцент5 3 19 3" xfId="3144"/>
    <cellStyle name="20% - Акцент5 3 19 3 2" xfId="3145"/>
    <cellStyle name="20% - Акцент5 3 19 4" xfId="3146"/>
    <cellStyle name="20% - Акцент5 3 2" xfId="3147"/>
    <cellStyle name="20% - Акцент5 3 2 2" xfId="3148"/>
    <cellStyle name="20% - Акцент5 3 20" xfId="3149"/>
    <cellStyle name="20% - Акцент5 3 20 2" xfId="3150"/>
    <cellStyle name="20% - Акцент5 3 20 2 2" xfId="3151"/>
    <cellStyle name="20% - Акцент5 3 20 2 2 2" xfId="3152"/>
    <cellStyle name="20% - Акцент5 3 20 2 3" xfId="3153"/>
    <cellStyle name="20% - Акцент5 3 20 3" xfId="3154"/>
    <cellStyle name="20% - Акцент5 3 20 3 2" xfId="3155"/>
    <cellStyle name="20% - Акцент5 3 20 4" xfId="3156"/>
    <cellStyle name="20% - Акцент5 3 21" xfId="3157"/>
    <cellStyle name="20% - Акцент5 3 21 2" xfId="3158"/>
    <cellStyle name="20% - Акцент5 3 21 2 2" xfId="3159"/>
    <cellStyle name="20% - Акцент5 3 21 2 2 2" xfId="3160"/>
    <cellStyle name="20% - Акцент5 3 21 2 3" xfId="3161"/>
    <cellStyle name="20% - Акцент5 3 21 3" xfId="3162"/>
    <cellStyle name="20% - Акцент5 3 21 3 2" xfId="3163"/>
    <cellStyle name="20% - Акцент5 3 21 4" xfId="3164"/>
    <cellStyle name="20% - Акцент5 3 22" xfId="3165"/>
    <cellStyle name="20% - Акцент5 3 22 2" xfId="3166"/>
    <cellStyle name="20% - Акцент5 3 22 2 2" xfId="3167"/>
    <cellStyle name="20% - Акцент5 3 22 2 2 2" xfId="3168"/>
    <cellStyle name="20% - Акцент5 3 22 2 3" xfId="3169"/>
    <cellStyle name="20% - Акцент5 3 22 3" xfId="3170"/>
    <cellStyle name="20% - Акцент5 3 22 3 2" xfId="3171"/>
    <cellStyle name="20% - Акцент5 3 22 4" xfId="3172"/>
    <cellStyle name="20% - Акцент5 3 23" xfId="3173"/>
    <cellStyle name="20% - Акцент5 3 23 2" xfId="3174"/>
    <cellStyle name="20% - Акцент5 3 23 2 2" xfId="3175"/>
    <cellStyle name="20% - Акцент5 3 23 2 2 2" xfId="3176"/>
    <cellStyle name="20% - Акцент5 3 23 2 3" xfId="3177"/>
    <cellStyle name="20% - Акцент5 3 23 3" xfId="3178"/>
    <cellStyle name="20% - Акцент5 3 23 3 2" xfId="3179"/>
    <cellStyle name="20% - Акцент5 3 23 4" xfId="3180"/>
    <cellStyle name="20% - Акцент5 3 24" xfId="3181"/>
    <cellStyle name="20% - Акцент5 3 24 2" xfId="3182"/>
    <cellStyle name="20% - Акцент5 3 24 2 2" xfId="3183"/>
    <cellStyle name="20% - Акцент5 3 24 2 2 2" xfId="3184"/>
    <cellStyle name="20% - Акцент5 3 24 2 3" xfId="3185"/>
    <cellStyle name="20% - Акцент5 3 24 3" xfId="3186"/>
    <cellStyle name="20% - Акцент5 3 24 3 2" xfId="3187"/>
    <cellStyle name="20% - Акцент5 3 24 4" xfId="3188"/>
    <cellStyle name="20% - Акцент5 3 25" xfId="3189"/>
    <cellStyle name="20% - Акцент5 3 3" xfId="3190"/>
    <cellStyle name="20% - Акцент5 3 3 2" xfId="3191"/>
    <cellStyle name="20% - Акцент5 3 3 2 2" xfId="3192"/>
    <cellStyle name="20% - Акцент5 3 3 2 2 2" xfId="3193"/>
    <cellStyle name="20% - Акцент5 3 3 2 3" xfId="3194"/>
    <cellStyle name="20% - Акцент5 3 3 3" xfId="3195"/>
    <cellStyle name="20% - Акцент5 3 3 3 2" xfId="3196"/>
    <cellStyle name="20% - Акцент5 3 3 4" xfId="3197"/>
    <cellStyle name="20% - Акцент5 3 4" xfId="3198"/>
    <cellStyle name="20% - Акцент5 3 4 2" xfId="3199"/>
    <cellStyle name="20% - Акцент5 3 4 2 2" xfId="3200"/>
    <cellStyle name="20% - Акцент5 3 4 2 2 2" xfId="3201"/>
    <cellStyle name="20% - Акцент5 3 4 2 3" xfId="3202"/>
    <cellStyle name="20% - Акцент5 3 4 3" xfId="3203"/>
    <cellStyle name="20% - Акцент5 3 4 3 2" xfId="3204"/>
    <cellStyle name="20% - Акцент5 3 4 4" xfId="3205"/>
    <cellStyle name="20% - Акцент5 3 5" xfId="3206"/>
    <cellStyle name="20% - Акцент5 3 5 2" xfId="3207"/>
    <cellStyle name="20% - Акцент5 3 5 2 2" xfId="3208"/>
    <cellStyle name="20% - Акцент5 3 5 2 2 2" xfId="3209"/>
    <cellStyle name="20% - Акцент5 3 5 2 3" xfId="3210"/>
    <cellStyle name="20% - Акцент5 3 5 3" xfId="3211"/>
    <cellStyle name="20% - Акцент5 3 5 3 2" xfId="3212"/>
    <cellStyle name="20% - Акцент5 3 5 4" xfId="3213"/>
    <cellStyle name="20% - Акцент5 3 6" xfId="3214"/>
    <cellStyle name="20% - Акцент5 3 6 2" xfId="3215"/>
    <cellStyle name="20% - Акцент5 3 6 2 2" xfId="3216"/>
    <cellStyle name="20% - Акцент5 3 6 2 2 2" xfId="3217"/>
    <cellStyle name="20% - Акцент5 3 6 2 3" xfId="3218"/>
    <cellStyle name="20% - Акцент5 3 6 3" xfId="3219"/>
    <cellStyle name="20% - Акцент5 3 6 3 2" xfId="3220"/>
    <cellStyle name="20% - Акцент5 3 6 4" xfId="3221"/>
    <cellStyle name="20% - Акцент5 3 7" xfId="3222"/>
    <cellStyle name="20% - Акцент5 3 7 2" xfId="3223"/>
    <cellStyle name="20% - Акцент5 3 7 2 2" xfId="3224"/>
    <cellStyle name="20% - Акцент5 3 7 2 2 2" xfId="3225"/>
    <cellStyle name="20% - Акцент5 3 7 2 3" xfId="3226"/>
    <cellStyle name="20% - Акцент5 3 7 3" xfId="3227"/>
    <cellStyle name="20% - Акцент5 3 7 3 2" xfId="3228"/>
    <cellStyle name="20% - Акцент5 3 7 4" xfId="3229"/>
    <cellStyle name="20% - Акцент5 3 8" xfId="3230"/>
    <cellStyle name="20% - Акцент5 3 8 2" xfId="3231"/>
    <cellStyle name="20% - Акцент5 3 8 2 2" xfId="3232"/>
    <cellStyle name="20% - Акцент5 3 8 2 2 2" xfId="3233"/>
    <cellStyle name="20% - Акцент5 3 8 2 3" xfId="3234"/>
    <cellStyle name="20% - Акцент5 3 8 3" xfId="3235"/>
    <cellStyle name="20% - Акцент5 3 8 3 2" xfId="3236"/>
    <cellStyle name="20% - Акцент5 3 8 4" xfId="3237"/>
    <cellStyle name="20% - Акцент5 3 9" xfId="3238"/>
    <cellStyle name="20% - Акцент5 3 9 2" xfId="3239"/>
    <cellStyle name="20% - Акцент5 3 9 2 2" xfId="3240"/>
    <cellStyle name="20% - Акцент5 3 9 2 2 2" xfId="3241"/>
    <cellStyle name="20% - Акцент5 3 9 2 3" xfId="3242"/>
    <cellStyle name="20% - Акцент5 3 9 3" xfId="3243"/>
    <cellStyle name="20% - Акцент5 3 9 3 2" xfId="3244"/>
    <cellStyle name="20% - Акцент5 3 9 4" xfId="3245"/>
    <cellStyle name="20% - Акцент5 4" xfId="3246"/>
    <cellStyle name="20% - Акцент5 4 2" xfId="3247"/>
    <cellStyle name="20% - Акцент5 4 2 2" xfId="3248"/>
    <cellStyle name="20% - Акцент5 4 3" xfId="3249"/>
    <cellStyle name="20% - Акцент5 5" xfId="3250"/>
    <cellStyle name="20% - Акцент5 5 2" xfId="3251"/>
    <cellStyle name="20% - Акцент5 5 2 2" xfId="3252"/>
    <cellStyle name="20% - Акцент5 5 3" xfId="3253"/>
    <cellStyle name="20% - Акцент5 6" xfId="3254"/>
    <cellStyle name="20% - Акцент5 6 2" xfId="3255"/>
    <cellStyle name="20% - Акцент5 7" xfId="3256"/>
    <cellStyle name="20% - Акцент5 7 2" xfId="3257"/>
    <cellStyle name="20% - Акцент5 7 2 2" xfId="3258"/>
    <cellStyle name="20% - Акцент5 7 2 2 2" xfId="3259"/>
    <cellStyle name="20% - Акцент5 7 2 3" xfId="3260"/>
    <cellStyle name="20% - Акцент5 7 3" xfId="3261"/>
    <cellStyle name="20% - Акцент5 7 3 2" xfId="3262"/>
    <cellStyle name="20% - Акцент5 7 4" xfId="3263"/>
    <cellStyle name="20% - Акцент5 8" xfId="3264"/>
    <cellStyle name="20% - Акцент5 8 2" xfId="3265"/>
    <cellStyle name="20% - Акцент5 8 2 2" xfId="3266"/>
    <cellStyle name="20% - Акцент5 8 2 2 2" xfId="3267"/>
    <cellStyle name="20% - Акцент5 8 2 3" xfId="3268"/>
    <cellStyle name="20% - Акцент5 8 3" xfId="3269"/>
    <cellStyle name="20% - Акцент5 8 3 2" xfId="3270"/>
    <cellStyle name="20% - Акцент5 8 4" xfId="3271"/>
    <cellStyle name="20% - Акцент5 9" xfId="3272"/>
    <cellStyle name="20% - Акцент5 9 2" xfId="3273"/>
    <cellStyle name="20% - Акцент5 9 2 2" xfId="3274"/>
    <cellStyle name="20% - Акцент5 9 2 2 2" xfId="3275"/>
    <cellStyle name="20% - Акцент5 9 2 3" xfId="3276"/>
    <cellStyle name="20% - Акцент5 9 3" xfId="3277"/>
    <cellStyle name="20% - Акцент5 9 3 2" xfId="3278"/>
    <cellStyle name="20% - Акцент5 9 4" xfId="3279"/>
    <cellStyle name="20% - Акцент6 10" xfId="3280"/>
    <cellStyle name="20% - Акцент6 10 2" xfId="3281"/>
    <cellStyle name="20% - Акцент6 10 2 2" xfId="3282"/>
    <cellStyle name="20% - Акцент6 10 2 2 2" xfId="3283"/>
    <cellStyle name="20% - Акцент6 10 2 3" xfId="3284"/>
    <cellStyle name="20% - Акцент6 10 3" xfId="3285"/>
    <cellStyle name="20% - Акцент6 10 3 2" xfId="3286"/>
    <cellStyle name="20% - Акцент6 10 4" xfId="3287"/>
    <cellStyle name="20% - Акцент6 11" xfId="3288"/>
    <cellStyle name="20% - Акцент6 11 2" xfId="3289"/>
    <cellStyle name="20% - Акцент6 11 2 2" xfId="3290"/>
    <cellStyle name="20% - Акцент6 11 2 2 2" xfId="3291"/>
    <cellStyle name="20% - Акцент6 11 2 3" xfId="3292"/>
    <cellStyle name="20% - Акцент6 11 3" xfId="3293"/>
    <cellStyle name="20% - Акцент6 11 3 2" xfId="3294"/>
    <cellStyle name="20% - Акцент6 11 4" xfId="3295"/>
    <cellStyle name="20% - Акцент6 12" xfId="3296"/>
    <cellStyle name="20% - Акцент6 12 2" xfId="3297"/>
    <cellStyle name="20% - Акцент6 12 2 2" xfId="3298"/>
    <cellStyle name="20% - Акцент6 12 2 2 2" xfId="3299"/>
    <cellStyle name="20% - Акцент6 12 2 3" xfId="3300"/>
    <cellStyle name="20% - Акцент6 12 3" xfId="3301"/>
    <cellStyle name="20% - Акцент6 12 3 2" xfId="3302"/>
    <cellStyle name="20% - Акцент6 12 4" xfId="3303"/>
    <cellStyle name="20% - Акцент6 13" xfId="3304"/>
    <cellStyle name="20% - Акцент6 13 2" xfId="3305"/>
    <cellStyle name="20% - Акцент6 13 2 2" xfId="3306"/>
    <cellStyle name="20% - Акцент6 13 2 2 2" xfId="3307"/>
    <cellStyle name="20% - Акцент6 13 2 3" xfId="3308"/>
    <cellStyle name="20% - Акцент6 13 3" xfId="3309"/>
    <cellStyle name="20% - Акцент6 13 3 2" xfId="3310"/>
    <cellStyle name="20% - Акцент6 13 4" xfId="3311"/>
    <cellStyle name="20% - Акцент6 14" xfId="3312"/>
    <cellStyle name="20% - Акцент6 14 2" xfId="3313"/>
    <cellStyle name="20% - Акцент6 14 2 2" xfId="3314"/>
    <cellStyle name="20% - Акцент6 14 2 2 2" xfId="3315"/>
    <cellStyle name="20% - Акцент6 14 2 3" xfId="3316"/>
    <cellStyle name="20% - Акцент6 14 3" xfId="3317"/>
    <cellStyle name="20% - Акцент6 14 3 2" xfId="3318"/>
    <cellStyle name="20% - Акцент6 14 4" xfId="3319"/>
    <cellStyle name="20% - Акцент6 15" xfId="3320"/>
    <cellStyle name="20% - Акцент6 15 2" xfId="3321"/>
    <cellStyle name="20% - Акцент6 15 2 2" xfId="3322"/>
    <cellStyle name="20% - Акцент6 15 2 2 2" xfId="3323"/>
    <cellStyle name="20% - Акцент6 15 2 3" xfId="3324"/>
    <cellStyle name="20% - Акцент6 15 3" xfId="3325"/>
    <cellStyle name="20% - Акцент6 15 3 2" xfId="3326"/>
    <cellStyle name="20% - Акцент6 15 4" xfId="3327"/>
    <cellStyle name="20% - Акцент6 16" xfId="3328"/>
    <cellStyle name="20% - Акцент6 16 2" xfId="3329"/>
    <cellStyle name="20% - Акцент6 16 2 2" xfId="3330"/>
    <cellStyle name="20% - Акцент6 16 2 2 2" xfId="3331"/>
    <cellStyle name="20% - Акцент6 16 2 3" xfId="3332"/>
    <cellStyle name="20% - Акцент6 16 3" xfId="3333"/>
    <cellStyle name="20% - Акцент6 16 3 2" xfId="3334"/>
    <cellStyle name="20% - Акцент6 16 4" xfId="3335"/>
    <cellStyle name="20% - Акцент6 17" xfId="3336"/>
    <cellStyle name="20% - Акцент6 17 2" xfId="3337"/>
    <cellStyle name="20% - Акцент6 17 2 2" xfId="3338"/>
    <cellStyle name="20% - Акцент6 17 2 2 2" xfId="3339"/>
    <cellStyle name="20% - Акцент6 17 2 3" xfId="3340"/>
    <cellStyle name="20% - Акцент6 17 3" xfId="3341"/>
    <cellStyle name="20% - Акцент6 17 3 2" xfId="3342"/>
    <cellStyle name="20% - Акцент6 17 4" xfId="3343"/>
    <cellStyle name="20% - Акцент6 18" xfId="3344"/>
    <cellStyle name="20% - Акцент6 18 2" xfId="3345"/>
    <cellStyle name="20% - Акцент6 18 2 2" xfId="3346"/>
    <cellStyle name="20% - Акцент6 18 3" xfId="3347"/>
    <cellStyle name="20% - Акцент6 19" xfId="3348"/>
    <cellStyle name="20% - Акцент6 19 2" xfId="3349"/>
    <cellStyle name="20% - Акцент6 2" xfId="3350"/>
    <cellStyle name="20% - Акцент6 2 10" xfId="3351"/>
    <cellStyle name="20% - Акцент6 2 10 2" xfId="3352"/>
    <cellStyle name="20% - Акцент6 2 10 2 2" xfId="3353"/>
    <cellStyle name="20% - Акцент6 2 10 2 2 2" xfId="3354"/>
    <cellStyle name="20% - Акцент6 2 10 2 3" xfId="3355"/>
    <cellStyle name="20% - Акцент6 2 10 3" xfId="3356"/>
    <cellStyle name="20% - Акцент6 2 10 3 2" xfId="3357"/>
    <cellStyle name="20% - Акцент6 2 10 4" xfId="3358"/>
    <cellStyle name="20% - Акцент6 2 11" xfId="3359"/>
    <cellStyle name="20% - Акцент6 2 11 2" xfId="3360"/>
    <cellStyle name="20% - Акцент6 2 11 2 2" xfId="3361"/>
    <cellStyle name="20% - Акцент6 2 11 2 2 2" xfId="3362"/>
    <cellStyle name="20% - Акцент6 2 11 2 3" xfId="3363"/>
    <cellStyle name="20% - Акцент6 2 11 3" xfId="3364"/>
    <cellStyle name="20% - Акцент6 2 11 3 2" xfId="3365"/>
    <cellStyle name="20% - Акцент6 2 11 4" xfId="3366"/>
    <cellStyle name="20% - Акцент6 2 12" xfId="3367"/>
    <cellStyle name="20% - Акцент6 2 12 2" xfId="3368"/>
    <cellStyle name="20% - Акцент6 2 12 2 2" xfId="3369"/>
    <cellStyle name="20% - Акцент6 2 12 2 2 2" xfId="3370"/>
    <cellStyle name="20% - Акцент6 2 12 2 3" xfId="3371"/>
    <cellStyle name="20% - Акцент6 2 12 3" xfId="3372"/>
    <cellStyle name="20% - Акцент6 2 12 3 2" xfId="3373"/>
    <cellStyle name="20% - Акцент6 2 12 4" xfId="3374"/>
    <cellStyle name="20% - Акцент6 2 13" xfId="3375"/>
    <cellStyle name="20% - Акцент6 2 13 2" xfId="3376"/>
    <cellStyle name="20% - Акцент6 2 13 2 2" xfId="3377"/>
    <cellStyle name="20% - Акцент6 2 13 2 2 2" xfId="3378"/>
    <cellStyle name="20% - Акцент6 2 13 2 3" xfId="3379"/>
    <cellStyle name="20% - Акцент6 2 13 3" xfId="3380"/>
    <cellStyle name="20% - Акцент6 2 13 3 2" xfId="3381"/>
    <cellStyle name="20% - Акцент6 2 13 4" xfId="3382"/>
    <cellStyle name="20% - Акцент6 2 14" xfId="3383"/>
    <cellStyle name="20% - Акцент6 2 14 2" xfId="3384"/>
    <cellStyle name="20% - Акцент6 2 14 2 2" xfId="3385"/>
    <cellStyle name="20% - Акцент6 2 14 2 2 2" xfId="3386"/>
    <cellStyle name="20% - Акцент6 2 14 2 3" xfId="3387"/>
    <cellStyle name="20% - Акцент6 2 14 3" xfId="3388"/>
    <cellStyle name="20% - Акцент6 2 14 3 2" xfId="3389"/>
    <cellStyle name="20% - Акцент6 2 14 4" xfId="3390"/>
    <cellStyle name="20% - Акцент6 2 15" xfId="3391"/>
    <cellStyle name="20% - Акцент6 2 15 2" xfId="3392"/>
    <cellStyle name="20% - Акцент6 2 15 2 2" xfId="3393"/>
    <cellStyle name="20% - Акцент6 2 15 2 2 2" xfId="3394"/>
    <cellStyle name="20% - Акцент6 2 15 2 3" xfId="3395"/>
    <cellStyle name="20% - Акцент6 2 15 3" xfId="3396"/>
    <cellStyle name="20% - Акцент6 2 15 3 2" xfId="3397"/>
    <cellStyle name="20% - Акцент6 2 15 4" xfId="3398"/>
    <cellStyle name="20% - Акцент6 2 16" xfId="3399"/>
    <cellStyle name="20% - Акцент6 2 16 2" xfId="3400"/>
    <cellStyle name="20% - Акцент6 2 16 2 2" xfId="3401"/>
    <cellStyle name="20% - Акцент6 2 16 2 2 2" xfId="3402"/>
    <cellStyle name="20% - Акцент6 2 16 2 3" xfId="3403"/>
    <cellStyle name="20% - Акцент6 2 16 3" xfId="3404"/>
    <cellStyle name="20% - Акцент6 2 16 3 2" xfId="3405"/>
    <cellStyle name="20% - Акцент6 2 16 4" xfId="3406"/>
    <cellStyle name="20% - Акцент6 2 17" xfId="3407"/>
    <cellStyle name="20% - Акцент6 2 17 2" xfId="3408"/>
    <cellStyle name="20% - Акцент6 2 17 2 2" xfId="3409"/>
    <cellStyle name="20% - Акцент6 2 17 2 2 2" xfId="3410"/>
    <cellStyle name="20% - Акцент6 2 17 2 3" xfId="3411"/>
    <cellStyle name="20% - Акцент6 2 17 3" xfId="3412"/>
    <cellStyle name="20% - Акцент6 2 17 3 2" xfId="3413"/>
    <cellStyle name="20% - Акцент6 2 17 4" xfId="3414"/>
    <cellStyle name="20% - Акцент6 2 18" xfId="3415"/>
    <cellStyle name="20% - Акцент6 2 18 2" xfId="3416"/>
    <cellStyle name="20% - Акцент6 2 18 2 2" xfId="3417"/>
    <cellStyle name="20% - Акцент6 2 18 2 2 2" xfId="3418"/>
    <cellStyle name="20% - Акцент6 2 18 2 3" xfId="3419"/>
    <cellStyle name="20% - Акцент6 2 18 3" xfId="3420"/>
    <cellStyle name="20% - Акцент6 2 18 3 2" xfId="3421"/>
    <cellStyle name="20% - Акцент6 2 18 4" xfId="3422"/>
    <cellStyle name="20% - Акцент6 2 19" xfId="3423"/>
    <cellStyle name="20% - Акцент6 2 19 2" xfId="3424"/>
    <cellStyle name="20% - Акцент6 2 19 2 2" xfId="3425"/>
    <cellStyle name="20% - Акцент6 2 19 2 2 2" xfId="3426"/>
    <cellStyle name="20% - Акцент6 2 19 2 3" xfId="3427"/>
    <cellStyle name="20% - Акцент6 2 19 3" xfId="3428"/>
    <cellStyle name="20% - Акцент6 2 19 3 2" xfId="3429"/>
    <cellStyle name="20% - Акцент6 2 19 4" xfId="3430"/>
    <cellStyle name="20% - Акцент6 2 2" xfId="3431"/>
    <cellStyle name="20% - Акцент6 2 2 2" xfId="3432"/>
    <cellStyle name="20% - Акцент6 2 20" xfId="3433"/>
    <cellStyle name="20% - Акцент6 2 20 2" xfId="3434"/>
    <cellStyle name="20% - Акцент6 2 20 2 2" xfId="3435"/>
    <cellStyle name="20% - Акцент6 2 20 2 2 2" xfId="3436"/>
    <cellStyle name="20% - Акцент6 2 20 2 3" xfId="3437"/>
    <cellStyle name="20% - Акцент6 2 20 3" xfId="3438"/>
    <cellStyle name="20% - Акцент6 2 20 3 2" xfId="3439"/>
    <cellStyle name="20% - Акцент6 2 20 4" xfId="3440"/>
    <cellStyle name="20% - Акцент6 2 21" xfId="3441"/>
    <cellStyle name="20% - Акцент6 2 21 2" xfId="3442"/>
    <cellStyle name="20% - Акцент6 2 21 2 2" xfId="3443"/>
    <cellStyle name="20% - Акцент6 2 21 2 2 2" xfId="3444"/>
    <cellStyle name="20% - Акцент6 2 21 2 3" xfId="3445"/>
    <cellStyle name="20% - Акцент6 2 21 3" xfId="3446"/>
    <cellStyle name="20% - Акцент6 2 21 3 2" xfId="3447"/>
    <cellStyle name="20% - Акцент6 2 21 4" xfId="3448"/>
    <cellStyle name="20% - Акцент6 2 22" xfId="3449"/>
    <cellStyle name="20% - Акцент6 2 22 2" xfId="3450"/>
    <cellStyle name="20% - Акцент6 2 22 2 2" xfId="3451"/>
    <cellStyle name="20% - Акцент6 2 22 2 2 2" xfId="3452"/>
    <cellStyle name="20% - Акцент6 2 22 2 3" xfId="3453"/>
    <cellStyle name="20% - Акцент6 2 22 3" xfId="3454"/>
    <cellStyle name="20% - Акцент6 2 22 3 2" xfId="3455"/>
    <cellStyle name="20% - Акцент6 2 22 4" xfId="3456"/>
    <cellStyle name="20% - Акцент6 2 23" xfId="3457"/>
    <cellStyle name="20% - Акцент6 2 23 2" xfId="3458"/>
    <cellStyle name="20% - Акцент6 2 23 2 2" xfId="3459"/>
    <cellStyle name="20% - Акцент6 2 23 2 2 2" xfId="3460"/>
    <cellStyle name="20% - Акцент6 2 23 2 3" xfId="3461"/>
    <cellStyle name="20% - Акцент6 2 23 3" xfId="3462"/>
    <cellStyle name="20% - Акцент6 2 23 3 2" xfId="3463"/>
    <cellStyle name="20% - Акцент6 2 23 4" xfId="3464"/>
    <cellStyle name="20% - Акцент6 2 24" xfId="3465"/>
    <cellStyle name="20% - Акцент6 2 24 2" xfId="3466"/>
    <cellStyle name="20% - Акцент6 2 24 2 2" xfId="3467"/>
    <cellStyle name="20% - Акцент6 2 24 2 2 2" xfId="3468"/>
    <cellStyle name="20% - Акцент6 2 24 2 3" xfId="3469"/>
    <cellStyle name="20% - Акцент6 2 24 3" xfId="3470"/>
    <cellStyle name="20% - Акцент6 2 24 3 2" xfId="3471"/>
    <cellStyle name="20% - Акцент6 2 24 4" xfId="3472"/>
    <cellStyle name="20% - Акцент6 2 25" xfId="3473"/>
    <cellStyle name="20% - Акцент6 2 3" xfId="3474"/>
    <cellStyle name="20% - Акцент6 2 3 2" xfId="3475"/>
    <cellStyle name="20% - Акцент6 2 3 2 2" xfId="3476"/>
    <cellStyle name="20% - Акцент6 2 3 2 2 2" xfId="3477"/>
    <cellStyle name="20% - Акцент6 2 3 2 3" xfId="3478"/>
    <cellStyle name="20% - Акцент6 2 3 3" xfId="3479"/>
    <cellStyle name="20% - Акцент6 2 3 3 2" xfId="3480"/>
    <cellStyle name="20% - Акцент6 2 3 4" xfId="3481"/>
    <cellStyle name="20% - Акцент6 2 4" xfId="3482"/>
    <cellStyle name="20% - Акцент6 2 4 2" xfId="3483"/>
    <cellStyle name="20% - Акцент6 2 4 2 2" xfId="3484"/>
    <cellStyle name="20% - Акцент6 2 4 2 2 2" xfId="3485"/>
    <cellStyle name="20% - Акцент6 2 4 2 3" xfId="3486"/>
    <cellStyle name="20% - Акцент6 2 4 3" xfId="3487"/>
    <cellStyle name="20% - Акцент6 2 4 3 2" xfId="3488"/>
    <cellStyle name="20% - Акцент6 2 4 4" xfId="3489"/>
    <cellStyle name="20% - Акцент6 2 5" xfId="3490"/>
    <cellStyle name="20% - Акцент6 2 5 2" xfId="3491"/>
    <cellStyle name="20% - Акцент6 2 5 2 2" xfId="3492"/>
    <cellStyle name="20% - Акцент6 2 5 2 2 2" xfId="3493"/>
    <cellStyle name="20% - Акцент6 2 5 2 3" xfId="3494"/>
    <cellStyle name="20% - Акцент6 2 5 3" xfId="3495"/>
    <cellStyle name="20% - Акцент6 2 5 3 2" xfId="3496"/>
    <cellStyle name="20% - Акцент6 2 5 4" xfId="3497"/>
    <cellStyle name="20% - Акцент6 2 6" xfId="3498"/>
    <cellStyle name="20% - Акцент6 2 6 2" xfId="3499"/>
    <cellStyle name="20% - Акцент6 2 6 2 2" xfId="3500"/>
    <cellStyle name="20% - Акцент6 2 6 2 2 2" xfId="3501"/>
    <cellStyle name="20% - Акцент6 2 6 2 3" xfId="3502"/>
    <cellStyle name="20% - Акцент6 2 6 3" xfId="3503"/>
    <cellStyle name="20% - Акцент6 2 6 3 2" xfId="3504"/>
    <cellStyle name="20% - Акцент6 2 6 4" xfId="3505"/>
    <cellStyle name="20% - Акцент6 2 7" xfId="3506"/>
    <cellStyle name="20% - Акцент6 2 7 2" xfId="3507"/>
    <cellStyle name="20% - Акцент6 2 7 2 2" xfId="3508"/>
    <cellStyle name="20% - Акцент6 2 7 2 2 2" xfId="3509"/>
    <cellStyle name="20% - Акцент6 2 7 2 3" xfId="3510"/>
    <cellStyle name="20% - Акцент6 2 7 3" xfId="3511"/>
    <cellStyle name="20% - Акцент6 2 7 3 2" xfId="3512"/>
    <cellStyle name="20% - Акцент6 2 7 4" xfId="3513"/>
    <cellStyle name="20% - Акцент6 2 8" xfId="3514"/>
    <cellStyle name="20% - Акцент6 2 8 2" xfId="3515"/>
    <cellStyle name="20% - Акцент6 2 8 2 2" xfId="3516"/>
    <cellStyle name="20% - Акцент6 2 8 2 2 2" xfId="3517"/>
    <cellStyle name="20% - Акцент6 2 8 2 3" xfId="3518"/>
    <cellStyle name="20% - Акцент6 2 8 3" xfId="3519"/>
    <cellStyle name="20% - Акцент6 2 8 3 2" xfId="3520"/>
    <cellStyle name="20% - Акцент6 2 8 4" xfId="3521"/>
    <cellStyle name="20% - Акцент6 2 9" xfId="3522"/>
    <cellStyle name="20% - Акцент6 2 9 2" xfId="3523"/>
    <cellStyle name="20% - Акцент6 2 9 2 2" xfId="3524"/>
    <cellStyle name="20% - Акцент6 2 9 2 2 2" xfId="3525"/>
    <cellStyle name="20% - Акцент6 2 9 2 3" xfId="3526"/>
    <cellStyle name="20% - Акцент6 2 9 3" xfId="3527"/>
    <cellStyle name="20% - Акцент6 2 9 3 2" xfId="3528"/>
    <cellStyle name="20% - Акцент6 2 9 4" xfId="3529"/>
    <cellStyle name="20% - Акцент6 3" xfId="3530"/>
    <cellStyle name="20% - Акцент6 3 10" xfId="3531"/>
    <cellStyle name="20% - Акцент6 3 10 2" xfId="3532"/>
    <cellStyle name="20% - Акцент6 3 10 2 2" xfId="3533"/>
    <cellStyle name="20% - Акцент6 3 10 2 2 2" xfId="3534"/>
    <cellStyle name="20% - Акцент6 3 10 2 3" xfId="3535"/>
    <cellStyle name="20% - Акцент6 3 10 3" xfId="3536"/>
    <cellStyle name="20% - Акцент6 3 10 3 2" xfId="3537"/>
    <cellStyle name="20% - Акцент6 3 10 4" xfId="3538"/>
    <cellStyle name="20% - Акцент6 3 11" xfId="3539"/>
    <cellStyle name="20% - Акцент6 3 11 2" xfId="3540"/>
    <cellStyle name="20% - Акцент6 3 11 2 2" xfId="3541"/>
    <cellStyle name="20% - Акцент6 3 11 2 2 2" xfId="3542"/>
    <cellStyle name="20% - Акцент6 3 11 2 3" xfId="3543"/>
    <cellStyle name="20% - Акцент6 3 11 3" xfId="3544"/>
    <cellStyle name="20% - Акцент6 3 11 3 2" xfId="3545"/>
    <cellStyle name="20% - Акцент6 3 11 4" xfId="3546"/>
    <cellStyle name="20% - Акцент6 3 12" xfId="3547"/>
    <cellStyle name="20% - Акцент6 3 12 2" xfId="3548"/>
    <cellStyle name="20% - Акцент6 3 12 2 2" xfId="3549"/>
    <cellStyle name="20% - Акцент6 3 12 2 2 2" xfId="3550"/>
    <cellStyle name="20% - Акцент6 3 12 2 3" xfId="3551"/>
    <cellStyle name="20% - Акцент6 3 12 3" xfId="3552"/>
    <cellStyle name="20% - Акцент6 3 12 3 2" xfId="3553"/>
    <cellStyle name="20% - Акцент6 3 12 4" xfId="3554"/>
    <cellStyle name="20% - Акцент6 3 13" xfId="3555"/>
    <cellStyle name="20% - Акцент6 3 13 2" xfId="3556"/>
    <cellStyle name="20% - Акцент6 3 13 2 2" xfId="3557"/>
    <cellStyle name="20% - Акцент6 3 13 2 2 2" xfId="3558"/>
    <cellStyle name="20% - Акцент6 3 13 2 3" xfId="3559"/>
    <cellStyle name="20% - Акцент6 3 13 3" xfId="3560"/>
    <cellStyle name="20% - Акцент6 3 13 3 2" xfId="3561"/>
    <cellStyle name="20% - Акцент6 3 13 4" xfId="3562"/>
    <cellStyle name="20% - Акцент6 3 14" xfId="3563"/>
    <cellStyle name="20% - Акцент6 3 14 2" xfId="3564"/>
    <cellStyle name="20% - Акцент6 3 14 2 2" xfId="3565"/>
    <cellStyle name="20% - Акцент6 3 14 2 2 2" xfId="3566"/>
    <cellStyle name="20% - Акцент6 3 14 2 3" xfId="3567"/>
    <cellStyle name="20% - Акцент6 3 14 3" xfId="3568"/>
    <cellStyle name="20% - Акцент6 3 14 3 2" xfId="3569"/>
    <cellStyle name="20% - Акцент6 3 14 4" xfId="3570"/>
    <cellStyle name="20% - Акцент6 3 15" xfId="3571"/>
    <cellStyle name="20% - Акцент6 3 15 2" xfId="3572"/>
    <cellStyle name="20% - Акцент6 3 15 2 2" xfId="3573"/>
    <cellStyle name="20% - Акцент6 3 15 2 2 2" xfId="3574"/>
    <cellStyle name="20% - Акцент6 3 15 2 3" xfId="3575"/>
    <cellStyle name="20% - Акцент6 3 15 3" xfId="3576"/>
    <cellStyle name="20% - Акцент6 3 15 3 2" xfId="3577"/>
    <cellStyle name="20% - Акцент6 3 15 4" xfId="3578"/>
    <cellStyle name="20% - Акцент6 3 16" xfId="3579"/>
    <cellStyle name="20% - Акцент6 3 16 2" xfId="3580"/>
    <cellStyle name="20% - Акцент6 3 16 2 2" xfId="3581"/>
    <cellStyle name="20% - Акцент6 3 16 2 2 2" xfId="3582"/>
    <cellStyle name="20% - Акцент6 3 16 2 3" xfId="3583"/>
    <cellStyle name="20% - Акцент6 3 16 3" xfId="3584"/>
    <cellStyle name="20% - Акцент6 3 16 3 2" xfId="3585"/>
    <cellStyle name="20% - Акцент6 3 16 4" xfId="3586"/>
    <cellStyle name="20% - Акцент6 3 17" xfId="3587"/>
    <cellStyle name="20% - Акцент6 3 17 2" xfId="3588"/>
    <cellStyle name="20% - Акцент6 3 17 2 2" xfId="3589"/>
    <cellStyle name="20% - Акцент6 3 17 2 2 2" xfId="3590"/>
    <cellStyle name="20% - Акцент6 3 17 2 3" xfId="3591"/>
    <cellStyle name="20% - Акцент6 3 17 3" xfId="3592"/>
    <cellStyle name="20% - Акцент6 3 17 3 2" xfId="3593"/>
    <cellStyle name="20% - Акцент6 3 17 4" xfId="3594"/>
    <cellStyle name="20% - Акцент6 3 18" xfId="3595"/>
    <cellStyle name="20% - Акцент6 3 18 2" xfId="3596"/>
    <cellStyle name="20% - Акцент6 3 18 2 2" xfId="3597"/>
    <cellStyle name="20% - Акцент6 3 18 2 2 2" xfId="3598"/>
    <cellStyle name="20% - Акцент6 3 18 2 3" xfId="3599"/>
    <cellStyle name="20% - Акцент6 3 18 3" xfId="3600"/>
    <cellStyle name="20% - Акцент6 3 18 3 2" xfId="3601"/>
    <cellStyle name="20% - Акцент6 3 18 4" xfId="3602"/>
    <cellStyle name="20% - Акцент6 3 19" xfId="3603"/>
    <cellStyle name="20% - Акцент6 3 19 2" xfId="3604"/>
    <cellStyle name="20% - Акцент6 3 19 2 2" xfId="3605"/>
    <cellStyle name="20% - Акцент6 3 19 2 2 2" xfId="3606"/>
    <cellStyle name="20% - Акцент6 3 19 2 3" xfId="3607"/>
    <cellStyle name="20% - Акцент6 3 19 3" xfId="3608"/>
    <cellStyle name="20% - Акцент6 3 19 3 2" xfId="3609"/>
    <cellStyle name="20% - Акцент6 3 19 4" xfId="3610"/>
    <cellStyle name="20% - Акцент6 3 2" xfId="3611"/>
    <cellStyle name="20% - Акцент6 3 2 2" xfId="3612"/>
    <cellStyle name="20% - Акцент6 3 20" xfId="3613"/>
    <cellStyle name="20% - Акцент6 3 20 2" xfId="3614"/>
    <cellStyle name="20% - Акцент6 3 20 2 2" xfId="3615"/>
    <cellStyle name="20% - Акцент6 3 20 2 2 2" xfId="3616"/>
    <cellStyle name="20% - Акцент6 3 20 2 3" xfId="3617"/>
    <cellStyle name="20% - Акцент6 3 20 3" xfId="3618"/>
    <cellStyle name="20% - Акцент6 3 20 3 2" xfId="3619"/>
    <cellStyle name="20% - Акцент6 3 20 4" xfId="3620"/>
    <cellStyle name="20% - Акцент6 3 21" xfId="3621"/>
    <cellStyle name="20% - Акцент6 3 21 2" xfId="3622"/>
    <cellStyle name="20% - Акцент6 3 21 2 2" xfId="3623"/>
    <cellStyle name="20% - Акцент6 3 21 2 2 2" xfId="3624"/>
    <cellStyle name="20% - Акцент6 3 21 2 3" xfId="3625"/>
    <cellStyle name="20% - Акцент6 3 21 3" xfId="3626"/>
    <cellStyle name="20% - Акцент6 3 21 3 2" xfId="3627"/>
    <cellStyle name="20% - Акцент6 3 21 4" xfId="3628"/>
    <cellStyle name="20% - Акцент6 3 22" xfId="3629"/>
    <cellStyle name="20% - Акцент6 3 22 2" xfId="3630"/>
    <cellStyle name="20% - Акцент6 3 22 2 2" xfId="3631"/>
    <cellStyle name="20% - Акцент6 3 22 2 2 2" xfId="3632"/>
    <cellStyle name="20% - Акцент6 3 22 2 3" xfId="3633"/>
    <cellStyle name="20% - Акцент6 3 22 3" xfId="3634"/>
    <cellStyle name="20% - Акцент6 3 22 3 2" xfId="3635"/>
    <cellStyle name="20% - Акцент6 3 22 4" xfId="3636"/>
    <cellStyle name="20% - Акцент6 3 23" xfId="3637"/>
    <cellStyle name="20% - Акцент6 3 23 2" xfId="3638"/>
    <cellStyle name="20% - Акцент6 3 23 2 2" xfId="3639"/>
    <cellStyle name="20% - Акцент6 3 23 2 2 2" xfId="3640"/>
    <cellStyle name="20% - Акцент6 3 23 2 3" xfId="3641"/>
    <cellStyle name="20% - Акцент6 3 23 3" xfId="3642"/>
    <cellStyle name="20% - Акцент6 3 23 3 2" xfId="3643"/>
    <cellStyle name="20% - Акцент6 3 23 4" xfId="3644"/>
    <cellStyle name="20% - Акцент6 3 24" xfId="3645"/>
    <cellStyle name="20% - Акцент6 3 24 2" xfId="3646"/>
    <cellStyle name="20% - Акцент6 3 24 2 2" xfId="3647"/>
    <cellStyle name="20% - Акцент6 3 24 2 2 2" xfId="3648"/>
    <cellStyle name="20% - Акцент6 3 24 2 3" xfId="3649"/>
    <cellStyle name="20% - Акцент6 3 24 3" xfId="3650"/>
    <cellStyle name="20% - Акцент6 3 24 3 2" xfId="3651"/>
    <cellStyle name="20% - Акцент6 3 24 4" xfId="3652"/>
    <cellStyle name="20% - Акцент6 3 25" xfId="3653"/>
    <cellStyle name="20% - Акцент6 3 3" xfId="3654"/>
    <cellStyle name="20% - Акцент6 3 3 2" xfId="3655"/>
    <cellStyle name="20% - Акцент6 3 3 2 2" xfId="3656"/>
    <cellStyle name="20% - Акцент6 3 3 2 2 2" xfId="3657"/>
    <cellStyle name="20% - Акцент6 3 3 2 3" xfId="3658"/>
    <cellStyle name="20% - Акцент6 3 3 3" xfId="3659"/>
    <cellStyle name="20% - Акцент6 3 3 3 2" xfId="3660"/>
    <cellStyle name="20% - Акцент6 3 3 4" xfId="3661"/>
    <cellStyle name="20% - Акцент6 3 4" xfId="3662"/>
    <cellStyle name="20% - Акцент6 3 4 2" xfId="3663"/>
    <cellStyle name="20% - Акцент6 3 4 2 2" xfId="3664"/>
    <cellStyle name="20% - Акцент6 3 4 2 2 2" xfId="3665"/>
    <cellStyle name="20% - Акцент6 3 4 2 3" xfId="3666"/>
    <cellStyle name="20% - Акцент6 3 4 3" xfId="3667"/>
    <cellStyle name="20% - Акцент6 3 4 3 2" xfId="3668"/>
    <cellStyle name="20% - Акцент6 3 4 4" xfId="3669"/>
    <cellStyle name="20% - Акцент6 3 5" xfId="3670"/>
    <cellStyle name="20% - Акцент6 3 5 2" xfId="3671"/>
    <cellStyle name="20% - Акцент6 3 5 2 2" xfId="3672"/>
    <cellStyle name="20% - Акцент6 3 5 2 2 2" xfId="3673"/>
    <cellStyle name="20% - Акцент6 3 5 2 3" xfId="3674"/>
    <cellStyle name="20% - Акцент6 3 5 3" xfId="3675"/>
    <cellStyle name="20% - Акцент6 3 5 3 2" xfId="3676"/>
    <cellStyle name="20% - Акцент6 3 5 4" xfId="3677"/>
    <cellStyle name="20% - Акцент6 3 6" xfId="3678"/>
    <cellStyle name="20% - Акцент6 3 6 2" xfId="3679"/>
    <cellStyle name="20% - Акцент6 3 6 2 2" xfId="3680"/>
    <cellStyle name="20% - Акцент6 3 6 2 2 2" xfId="3681"/>
    <cellStyle name="20% - Акцент6 3 6 2 3" xfId="3682"/>
    <cellStyle name="20% - Акцент6 3 6 3" xfId="3683"/>
    <cellStyle name="20% - Акцент6 3 6 3 2" xfId="3684"/>
    <cellStyle name="20% - Акцент6 3 6 4" xfId="3685"/>
    <cellStyle name="20% - Акцент6 3 7" xfId="3686"/>
    <cellStyle name="20% - Акцент6 3 7 2" xfId="3687"/>
    <cellStyle name="20% - Акцент6 3 7 2 2" xfId="3688"/>
    <cellStyle name="20% - Акцент6 3 7 2 2 2" xfId="3689"/>
    <cellStyle name="20% - Акцент6 3 7 2 3" xfId="3690"/>
    <cellStyle name="20% - Акцент6 3 7 3" xfId="3691"/>
    <cellStyle name="20% - Акцент6 3 7 3 2" xfId="3692"/>
    <cellStyle name="20% - Акцент6 3 7 4" xfId="3693"/>
    <cellStyle name="20% - Акцент6 3 8" xfId="3694"/>
    <cellStyle name="20% - Акцент6 3 8 2" xfId="3695"/>
    <cellStyle name="20% - Акцент6 3 8 2 2" xfId="3696"/>
    <cellStyle name="20% - Акцент6 3 8 2 2 2" xfId="3697"/>
    <cellStyle name="20% - Акцент6 3 8 2 3" xfId="3698"/>
    <cellStyle name="20% - Акцент6 3 8 3" xfId="3699"/>
    <cellStyle name="20% - Акцент6 3 8 3 2" xfId="3700"/>
    <cellStyle name="20% - Акцент6 3 8 4" xfId="3701"/>
    <cellStyle name="20% - Акцент6 3 9" xfId="3702"/>
    <cellStyle name="20% - Акцент6 3 9 2" xfId="3703"/>
    <cellStyle name="20% - Акцент6 3 9 2 2" xfId="3704"/>
    <cellStyle name="20% - Акцент6 3 9 2 2 2" xfId="3705"/>
    <cellStyle name="20% - Акцент6 3 9 2 3" xfId="3706"/>
    <cellStyle name="20% - Акцент6 3 9 3" xfId="3707"/>
    <cellStyle name="20% - Акцент6 3 9 3 2" xfId="3708"/>
    <cellStyle name="20% - Акцент6 3 9 4" xfId="3709"/>
    <cellStyle name="20% - Акцент6 4" xfId="3710"/>
    <cellStyle name="20% - Акцент6 4 2" xfId="3711"/>
    <cellStyle name="20% - Акцент6 4 2 2" xfId="3712"/>
    <cellStyle name="20% - Акцент6 4 3" xfId="3713"/>
    <cellStyle name="20% - Акцент6 5" xfId="3714"/>
    <cellStyle name="20% - Акцент6 5 2" xfId="3715"/>
    <cellStyle name="20% - Акцент6 5 2 2" xfId="3716"/>
    <cellStyle name="20% - Акцент6 5 3" xfId="3717"/>
    <cellStyle name="20% - Акцент6 6" xfId="3718"/>
    <cellStyle name="20% - Акцент6 6 2" xfId="3719"/>
    <cellStyle name="20% - Акцент6 7" xfId="3720"/>
    <cellStyle name="20% - Акцент6 7 2" xfId="3721"/>
    <cellStyle name="20% - Акцент6 7 2 2" xfId="3722"/>
    <cellStyle name="20% - Акцент6 7 2 2 2" xfId="3723"/>
    <cellStyle name="20% - Акцент6 7 2 3" xfId="3724"/>
    <cellStyle name="20% - Акцент6 7 3" xfId="3725"/>
    <cellStyle name="20% - Акцент6 7 3 2" xfId="3726"/>
    <cellStyle name="20% - Акцент6 7 4" xfId="3727"/>
    <cellStyle name="20% - Акцент6 8" xfId="3728"/>
    <cellStyle name="20% - Акцент6 8 2" xfId="3729"/>
    <cellStyle name="20% - Акцент6 8 2 2" xfId="3730"/>
    <cellStyle name="20% - Акцент6 8 2 2 2" xfId="3731"/>
    <cellStyle name="20% - Акцент6 8 2 3" xfId="3732"/>
    <cellStyle name="20% - Акцент6 8 3" xfId="3733"/>
    <cellStyle name="20% - Акцент6 8 3 2" xfId="3734"/>
    <cellStyle name="20% - Акцент6 8 4" xfId="3735"/>
    <cellStyle name="20% - Акцент6 9" xfId="3736"/>
    <cellStyle name="20% - Акцент6 9 2" xfId="3737"/>
    <cellStyle name="20% - Акцент6 9 2 2" xfId="3738"/>
    <cellStyle name="20% - Акцент6 9 2 2 2" xfId="3739"/>
    <cellStyle name="20% - Акцент6 9 2 3" xfId="3740"/>
    <cellStyle name="20% - Акцент6 9 3" xfId="3741"/>
    <cellStyle name="20% - Акцент6 9 3 2" xfId="3742"/>
    <cellStyle name="20% - Акцент6 9 4" xfId="3743"/>
    <cellStyle name="40% - Accent1 10" xfId="3744"/>
    <cellStyle name="40% - Accent1 10 2" xfId="3745"/>
    <cellStyle name="40% - Accent1 11" xfId="3746"/>
    <cellStyle name="40% - Accent1 11 2" xfId="3747"/>
    <cellStyle name="40% - Accent1 12" xfId="3748"/>
    <cellStyle name="40% - Accent1 12 2" xfId="3749"/>
    <cellStyle name="40% - Accent1 13" xfId="3750"/>
    <cellStyle name="40% - Accent1 13 2" xfId="3751"/>
    <cellStyle name="40% - Accent1 2" xfId="3752"/>
    <cellStyle name="40% - Accent1 2 2" xfId="3753"/>
    <cellStyle name="40% - Accent1 3" xfId="3754"/>
    <cellStyle name="40% - Accent1 3 2" xfId="3755"/>
    <cellStyle name="40% - Accent1 4" xfId="3756"/>
    <cellStyle name="40% - Accent1 4 2" xfId="3757"/>
    <cellStyle name="40% - Accent1 5" xfId="3758"/>
    <cellStyle name="40% - Accent1 5 2" xfId="3759"/>
    <cellStyle name="40% - Accent1 6" xfId="3760"/>
    <cellStyle name="40% - Accent1 6 2" xfId="3761"/>
    <cellStyle name="40% - Accent1 7" xfId="3762"/>
    <cellStyle name="40% - Accent1 7 2" xfId="3763"/>
    <cellStyle name="40% - Accent1 8" xfId="3764"/>
    <cellStyle name="40% - Accent1 8 2" xfId="3765"/>
    <cellStyle name="40% - Accent1 9" xfId="3766"/>
    <cellStyle name="40% - Accent1 9 2" xfId="3767"/>
    <cellStyle name="40% - Accent2 10" xfId="3768"/>
    <cellStyle name="40% - Accent2 10 2" xfId="3769"/>
    <cellStyle name="40% - Accent2 11" xfId="3770"/>
    <cellStyle name="40% - Accent2 11 2" xfId="3771"/>
    <cellStyle name="40% - Accent2 12" xfId="3772"/>
    <cellStyle name="40% - Accent2 12 2" xfId="3773"/>
    <cellStyle name="40% - Accent2 13" xfId="3774"/>
    <cellStyle name="40% - Accent2 13 2" xfId="3775"/>
    <cellStyle name="40% - Accent2 2" xfId="3776"/>
    <cellStyle name="40% - Accent2 2 2" xfId="3777"/>
    <cellStyle name="40% - Accent2 3" xfId="3778"/>
    <cellStyle name="40% - Accent2 3 2" xfId="3779"/>
    <cellStyle name="40% - Accent2 4" xfId="3780"/>
    <cellStyle name="40% - Accent2 4 2" xfId="3781"/>
    <cellStyle name="40% - Accent2 5" xfId="3782"/>
    <cellStyle name="40% - Accent2 5 2" xfId="3783"/>
    <cellStyle name="40% - Accent2 6" xfId="3784"/>
    <cellStyle name="40% - Accent2 6 2" xfId="3785"/>
    <cellStyle name="40% - Accent2 7" xfId="3786"/>
    <cellStyle name="40% - Accent2 7 2" xfId="3787"/>
    <cellStyle name="40% - Accent2 8" xfId="3788"/>
    <cellStyle name="40% - Accent2 8 2" xfId="3789"/>
    <cellStyle name="40% - Accent2 9" xfId="3790"/>
    <cellStyle name="40% - Accent2 9 2" xfId="3791"/>
    <cellStyle name="40% - Accent3 10" xfId="3792"/>
    <cellStyle name="40% - Accent3 10 2" xfId="3793"/>
    <cellStyle name="40% - Accent3 11" xfId="3794"/>
    <cellStyle name="40% - Accent3 11 2" xfId="3795"/>
    <cellStyle name="40% - Accent3 12" xfId="3796"/>
    <cellStyle name="40% - Accent3 12 2" xfId="3797"/>
    <cellStyle name="40% - Accent3 13" xfId="3798"/>
    <cellStyle name="40% - Accent3 13 2" xfId="3799"/>
    <cellStyle name="40% - Accent3 2" xfId="3800"/>
    <cellStyle name="40% - Accent3 2 2" xfId="3801"/>
    <cellStyle name="40% - Accent3 3" xfId="3802"/>
    <cellStyle name="40% - Accent3 3 2" xfId="3803"/>
    <cellStyle name="40% - Accent3 4" xfId="3804"/>
    <cellStyle name="40% - Accent3 4 2" xfId="3805"/>
    <cellStyle name="40% - Accent3 5" xfId="3806"/>
    <cellStyle name="40% - Accent3 5 2" xfId="3807"/>
    <cellStyle name="40% - Accent3 6" xfId="3808"/>
    <cellStyle name="40% - Accent3 6 2" xfId="3809"/>
    <cellStyle name="40% - Accent3 7" xfId="3810"/>
    <cellStyle name="40% - Accent3 7 2" xfId="3811"/>
    <cellStyle name="40% - Accent3 8" xfId="3812"/>
    <cellStyle name="40% - Accent3 8 2" xfId="3813"/>
    <cellStyle name="40% - Accent3 9" xfId="3814"/>
    <cellStyle name="40% - Accent3 9 2" xfId="3815"/>
    <cellStyle name="40% - Accent4 10" xfId="3816"/>
    <cellStyle name="40% - Accent4 10 2" xfId="3817"/>
    <cellStyle name="40% - Accent4 11" xfId="3818"/>
    <cellStyle name="40% - Accent4 11 2" xfId="3819"/>
    <cellStyle name="40% - Accent4 12" xfId="3820"/>
    <cellStyle name="40% - Accent4 12 2" xfId="3821"/>
    <cellStyle name="40% - Accent4 13" xfId="3822"/>
    <cellStyle name="40% - Accent4 13 2" xfId="3823"/>
    <cellStyle name="40% - Accent4 2" xfId="3824"/>
    <cellStyle name="40% - Accent4 2 2" xfId="3825"/>
    <cellStyle name="40% - Accent4 3" xfId="3826"/>
    <cellStyle name="40% - Accent4 3 2" xfId="3827"/>
    <cellStyle name="40% - Accent4 4" xfId="3828"/>
    <cellStyle name="40% - Accent4 4 2" xfId="3829"/>
    <cellStyle name="40% - Accent4 5" xfId="3830"/>
    <cellStyle name="40% - Accent4 5 2" xfId="3831"/>
    <cellStyle name="40% - Accent4 6" xfId="3832"/>
    <cellStyle name="40% - Accent4 6 2" xfId="3833"/>
    <cellStyle name="40% - Accent4 7" xfId="3834"/>
    <cellStyle name="40% - Accent4 7 2" xfId="3835"/>
    <cellStyle name="40% - Accent4 8" xfId="3836"/>
    <cellStyle name="40% - Accent4 8 2" xfId="3837"/>
    <cellStyle name="40% - Accent4 9" xfId="3838"/>
    <cellStyle name="40% - Accent4 9 2" xfId="3839"/>
    <cellStyle name="40% - Accent5 10" xfId="3840"/>
    <cellStyle name="40% - Accent5 10 2" xfId="3841"/>
    <cellStyle name="40% - Accent5 11" xfId="3842"/>
    <cellStyle name="40% - Accent5 11 2" xfId="3843"/>
    <cellStyle name="40% - Accent5 12" xfId="3844"/>
    <cellStyle name="40% - Accent5 12 2" xfId="3845"/>
    <cellStyle name="40% - Accent5 13" xfId="3846"/>
    <cellStyle name="40% - Accent5 13 2" xfId="3847"/>
    <cellStyle name="40% - Accent5 2" xfId="3848"/>
    <cellStyle name="40% - Accent5 2 2" xfId="3849"/>
    <cellStyle name="40% - Accent5 3" xfId="3850"/>
    <cellStyle name="40% - Accent5 3 2" xfId="3851"/>
    <cellStyle name="40% - Accent5 4" xfId="3852"/>
    <cellStyle name="40% - Accent5 4 2" xfId="3853"/>
    <cellStyle name="40% - Accent5 5" xfId="3854"/>
    <cellStyle name="40% - Accent5 5 2" xfId="3855"/>
    <cellStyle name="40% - Accent5 6" xfId="3856"/>
    <cellStyle name="40% - Accent5 6 2" xfId="3857"/>
    <cellStyle name="40% - Accent5 7" xfId="3858"/>
    <cellStyle name="40% - Accent5 7 2" xfId="3859"/>
    <cellStyle name="40% - Accent5 8" xfId="3860"/>
    <cellStyle name="40% - Accent5 8 2" xfId="3861"/>
    <cellStyle name="40% - Accent5 9" xfId="3862"/>
    <cellStyle name="40% - Accent5 9 2" xfId="3863"/>
    <cellStyle name="40% - Accent6 10" xfId="3864"/>
    <cellStyle name="40% - Accent6 10 2" xfId="3865"/>
    <cellStyle name="40% - Accent6 11" xfId="3866"/>
    <cellStyle name="40% - Accent6 11 2" xfId="3867"/>
    <cellStyle name="40% - Accent6 12" xfId="3868"/>
    <cellStyle name="40% - Accent6 12 2" xfId="3869"/>
    <cellStyle name="40% - Accent6 13" xfId="3870"/>
    <cellStyle name="40% - Accent6 13 2" xfId="3871"/>
    <cellStyle name="40% - Accent6 2" xfId="3872"/>
    <cellStyle name="40% - Accent6 2 2" xfId="3873"/>
    <cellStyle name="40% - Accent6 3" xfId="3874"/>
    <cellStyle name="40% - Accent6 3 2" xfId="3875"/>
    <cellStyle name="40% - Accent6 4" xfId="3876"/>
    <cellStyle name="40% - Accent6 4 2" xfId="3877"/>
    <cellStyle name="40% - Accent6 5" xfId="3878"/>
    <cellStyle name="40% - Accent6 5 2" xfId="3879"/>
    <cellStyle name="40% - Accent6 6" xfId="3880"/>
    <cellStyle name="40% - Accent6 6 2" xfId="3881"/>
    <cellStyle name="40% - Accent6 7" xfId="3882"/>
    <cellStyle name="40% - Accent6 7 2" xfId="3883"/>
    <cellStyle name="40% - Accent6 8" xfId="3884"/>
    <cellStyle name="40% - Accent6 8 2" xfId="3885"/>
    <cellStyle name="40% - Accent6 9" xfId="3886"/>
    <cellStyle name="40% - Accent6 9 2" xfId="3887"/>
    <cellStyle name="40% - Акцент1 10" xfId="3888"/>
    <cellStyle name="40% - Акцент1 10 2" xfId="3889"/>
    <cellStyle name="40% - Акцент1 10 2 2" xfId="3890"/>
    <cellStyle name="40% - Акцент1 10 2 2 2" xfId="3891"/>
    <cellStyle name="40% - Акцент1 10 2 3" xfId="3892"/>
    <cellStyle name="40% - Акцент1 10 3" xfId="3893"/>
    <cellStyle name="40% - Акцент1 10 3 2" xfId="3894"/>
    <cellStyle name="40% - Акцент1 10 4" xfId="3895"/>
    <cellStyle name="40% - Акцент1 11" xfId="3896"/>
    <cellStyle name="40% - Акцент1 11 2" xfId="3897"/>
    <cellStyle name="40% - Акцент1 11 2 2" xfId="3898"/>
    <cellStyle name="40% - Акцент1 11 2 2 2" xfId="3899"/>
    <cellStyle name="40% - Акцент1 11 2 3" xfId="3900"/>
    <cellStyle name="40% - Акцент1 11 3" xfId="3901"/>
    <cellStyle name="40% - Акцент1 11 3 2" xfId="3902"/>
    <cellStyle name="40% - Акцент1 11 4" xfId="3903"/>
    <cellStyle name="40% - Акцент1 12" xfId="3904"/>
    <cellStyle name="40% - Акцент1 12 2" xfId="3905"/>
    <cellStyle name="40% - Акцент1 12 2 2" xfId="3906"/>
    <cellStyle name="40% - Акцент1 12 2 2 2" xfId="3907"/>
    <cellStyle name="40% - Акцент1 12 2 3" xfId="3908"/>
    <cellStyle name="40% - Акцент1 12 3" xfId="3909"/>
    <cellStyle name="40% - Акцент1 12 3 2" xfId="3910"/>
    <cellStyle name="40% - Акцент1 12 4" xfId="3911"/>
    <cellStyle name="40% - Акцент1 13" xfId="3912"/>
    <cellStyle name="40% - Акцент1 13 2" xfId="3913"/>
    <cellStyle name="40% - Акцент1 13 2 2" xfId="3914"/>
    <cellStyle name="40% - Акцент1 13 2 2 2" xfId="3915"/>
    <cellStyle name="40% - Акцент1 13 2 3" xfId="3916"/>
    <cellStyle name="40% - Акцент1 13 3" xfId="3917"/>
    <cellStyle name="40% - Акцент1 13 3 2" xfId="3918"/>
    <cellStyle name="40% - Акцент1 13 4" xfId="3919"/>
    <cellStyle name="40% - Акцент1 14" xfId="3920"/>
    <cellStyle name="40% - Акцент1 14 2" xfId="3921"/>
    <cellStyle name="40% - Акцент1 14 2 2" xfId="3922"/>
    <cellStyle name="40% - Акцент1 14 2 2 2" xfId="3923"/>
    <cellStyle name="40% - Акцент1 14 2 3" xfId="3924"/>
    <cellStyle name="40% - Акцент1 14 3" xfId="3925"/>
    <cellStyle name="40% - Акцент1 14 3 2" xfId="3926"/>
    <cellStyle name="40% - Акцент1 14 4" xfId="3927"/>
    <cellStyle name="40% - Акцент1 15" xfId="3928"/>
    <cellStyle name="40% - Акцент1 15 2" xfId="3929"/>
    <cellStyle name="40% - Акцент1 15 2 2" xfId="3930"/>
    <cellStyle name="40% - Акцент1 15 2 2 2" xfId="3931"/>
    <cellStyle name="40% - Акцент1 15 2 3" xfId="3932"/>
    <cellStyle name="40% - Акцент1 15 3" xfId="3933"/>
    <cellStyle name="40% - Акцент1 15 3 2" xfId="3934"/>
    <cellStyle name="40% - Акцент1 15 4" xfId="3935"/>
    <cellStyle name="40% - Акцент1 16" xfId="3936"/>
    <cellStyle name="40% - Акцент1 16 2" xfId="3937"/>
    <cellStyle name="40% - Акцент1 16 2 2" xfId="3938"/>
    <cellStyle name="40% - Акцент1 16 2 2 2" xfId="3939"/>
    <cellStyle name="40% - Акцент1 16 2 3" xfId="3940"/>
    <cellStyle name="40% - Акцент1 16 3" xfId="3941"/>
    <cellStyle name="40% - Акцент1 16 3 2" xfId="3942"/>
    <cellStyle name="40% - Акцент1 16 4" xfId="3943"/>
    <cellStyle name="40% - Акцент1 17" xfId="3944"/>
    <cellStyle name="40% - Акцент1 17 2" xfId="3945"/>
    <cellStyle name="40% - Акцент1 17 2 2" xfId="3946"/>
    <cellStyle name="40% - Акцент1 17 2 2 2" xfId="3947"/>
    <cellStyle name="40% - Акцент1 17 2 3" xfId="3948"/>
    <cellStyle name="40% - Акцент1 17 3" xfId="3949"/>
    <cellStyle name="40% - Акцент1 17 3 2" xfId="3950"/>
    <cellStyle name="40% - Акцент1 17 4" xfId="3951"/>
    <cellStyle name="40% - Акцент1 18" xfId="3952"/>
    <cellStyle name="40% - Акцент1 18 2" xfId="3953"/>
    <cellStyle name="40% - Акцент1 18 2 2" xfId="3954"/>
    <cellStyle name="40% - Акцент1 18 3" xfId="3955"/>
    <cellStyle name="40% - Акцент1 19" xfId="3956"/>
    <cellStyle name="40% - Акцент1 19 2" xfId="3957"/>
    <cellStyle name="40% - Акцент1 2" xfId="3958"/>
    <cellStyle name="40% - Акцент1 2 10" xfId="3959"/>
    <cellStyle name="40% - Акцент1 2 10 2" xfId="3960"/>
    <cellStyle name="40% - Акцент1 2 10 2 2" xfId="3961"/>
    <cellStyle name="40% - Акцент1 2 10 2 2 2" xfId="3962"/>
    <cellStyle name="40% - Акцент1 2 10 2 3" xfId="3963"/>
    <cellStyle name="40% - Акцент1 2 10 3" xfId="3964"/>
    <cellStyle name="40% - Акцент1 2 10 3 2" xfId="3965"/>
    <cellStyle name="40% - Акцент1 2 10 4" xfId="3966"/>
    <cellStyle name="40% - Акцент1 2 11" xfId="3967"/>
    <cellStyle name="40% - Акцент1 2 11 2" xfId="3968"/>
    <cellStyle name="40% - Акцент1 2 11 2 2" xfId="3969"/>
    <cellStyle name="40% - Акцент1 2 11 2 2 2" xfId="3970"/>
    <cellStyle name="40% - Акцент1 2 11 2 3" xfId="3971"/>
    <cellStyle name="40% - Акцент1 2 11 3" xfId="3972"/>
    <cellStyle name="40% - Акцент1 2 11 3 2" xfId="3973"/>
    <cellStyle name="40% - Акцент1 2 11 4" xfId="3974"/>
    <cellStyle name="40% - Акцент1 2 12" xfId="3975"/>
    <cellStyle name="40% - Акцент1 2 12 2" xfId="3976"/>
    <cellStyle name="40% - Акцент1 2 12 2 2" xfId="3977"/>
    <cellStyle name="40% - Акцент1 2 12 2 2 2" xfId="3978"/>
    <cellStyle name="40% - Акцент1 2 12 2 3" xfId="3979"/>
    <cellStyle name="40% - Акцент1 2 12 3" xfId="3980"/>
    <cellStyle name="40% - Акцент1 2 12 3 2" xfId="3981"/>
    <cellStyle name="40% - Акцент1 2 12 4" xfId="3982"/>
    <cellStyle name="40% - Акцент1 2 13" xfId="3983"/>
    <cellStyle name="40% - Акцент1 2 13 2" xfId="3984"/>
    <cellStyle name="40% - Акцент1 2 13 2 2" xfId="3985"/>
    <cellStyle name="40% - Акцент1 2 13 2 2 2" xfId="3986"/>
    <cellStyle name="40% - Акцент1 2 13 2 3" xfId="3987"/>
    <cellStyle name="40% - Акцент1 2 13 3" xfId="3988"/>
    <cellStyle name="40% - Акцент1 2 13 3 2" xfId="3989"/>
    <cellStyle name="40% - Акцент1 2 13 4" xfId="3990"/>
    <cellStyle name="40% - Акцент1 2 14" xfId="3991"/>
    <cellStyle name="40% - Акцент1 2 14 2" xfId="3992"/>
    <cellStyle name="40% - Акцент1 2 14 2 2" xfId="3993"/>
    <cellStyle name="40% - Акцент1 2 14 2 2 2" xfId="3994"/>
    <cellStyle name="40% - Акцент1 2 14 2 3" xfId="3995"/>
    <cellStyle name="40% - Акцент1 2 14 3" xfId="3996"/>
    <cellStyle name="40% - Акцент1 2 14 3 2" xfId="3997"/>
    <cellStyle name="40% - Акцент1 2 14 4" xfId="3998"/>
    <cellStyle name="40% - Акцент1 2 15" xfId="3999"/>
    <cellStyle name="40% - Акцент1 2 15 2" xfId="4000"/>
    <cellStyle name="40% - Акцент1 2 15 2 2" xfId="4001"/>
    <cellStyle name="40% - Акцент1 2 15 2 2 2" xfId="4002"/>
    <cellStyle name="40% - Акцент1 2 15 2 3" xfId="4003"/>
    <cellStyle name="40% - Акцент1 2 15 3" xfId="4004"/>
    <cellStyle name="40% - Акцент1 2 15 3 2" xfId="4005"/>
    <cellStyle name="40% - Акцент1 2 15 4" xfId="4006"/>
    <cellStyle name="40% - Акцент1 2 16" xfId="4007"/>
    <cellStyle name="40% - Акцент1 2 16 2" xfId="4008"/>
    <cellStyle name="40% - Акцент1 2 16 2 2" xfId="4009"/>
    <cellStyle name="40% - Акцент1 2 16 2 2 2" xfId="4010"/>
    <cellStyle name="40% - Акцент1 2 16 2 3" xfId="4011"/>
    <cellStyle name="40% - Акцент1 2 16 3" xfId="4012"/>
    <cellStyle name="40% - Акцент1 2 16 3 2" xfId="4013"/>
    <cellStyle name="40% - Акцент1 2 16 4" xfId="4014"/>
    <cellStyle name="40% - Акцент1 2 17" xfId="4015"/>
    <cellStyle name="40% - Акцент1 2 17 2" xfId="4016"/>
    <cellStyle name="40% - Акцент1 2 17 2 2" xfId="4017"/>
    <cellStyle name="40% - Акцент1 2 17 2 2 2" xfId="4018"/>
    <cellStyle name="40% - Акцент1 2 17 2 3" xfId="4019"/>
    <cellStyle name="40% - Акцент1 2 17 3" xfId="4020"/>
    <cellStyle name="40% - Акцент1 2 17 3 2" xfId="4021"/>
    <cellStyle name="40% - Акцент1 2 17 4" xfId="4022"/>
    <cellStyle name="40% - Акцент1 2 18" xfId="4023"/>
    <cellStyle name="40% - Акцент1 2 18 2" xfId="4024"/>
    <cellStyle name="40% - Акцент1 2 18 2 2" xfId="4025"/>
    <cellStyle name="40% - Акцент1 2 18 2 2 2" xfId="4026"/>
    <cellStyle name="40% - Акцент1 2 18 2 3" xfId="4027"/>
    <cellStyle name="40% - Акцент1 2 18 3" xfId="4028"/>
    <cellStyle name="40% - Акцент1 2 18 3 2" xfId="4029"/>
    <cellStyle name="40% - Акцент1 2 18 4" xfId="4030"/>
    <cellStyle name="40% - Акцент1 2 19" xfId="4031"/>
    <cellStyle name="40% - Акцент1 2 19 2" xfId="4032"/>
    <cellStyle name="40% - Акцент1 2 19 2 2" xfId="4033"/>
    <cellStyle name="40% - Акцент1 2 19 2 2 2" xfId="4034"/>
    <cellStyle name="40% - Акцент1 2 19 2 3" xfId="4035"/>
    <cellStyle name="40% - Акцент1 2 19 3" xfId="4036"/>
    <cellStyle name="40% - Акцент1 2 19 3 2" xfId="4037"/>
    <cellStyle name="40% - Акцент1 2 19 4" xfId="4038"/>
    <cellStyle name="40% - Акцент1 2 2" xfId="4039"/>
    <cellStyle name="40% - Акцент1 2 2 2" xfId="4040"/>
    <cellStyle name="40% - Акцент1 2 20" xfId="4041"/>
    <cellStyle name="40% - Акцент1 2 20 2" xfId="4042"/>
    <cellStyle name="40% - Акцент1 2 20 2 2" xfId="4043"/>
    <cellStyle name="40% - Акцент1 2 20 2 2 2" xfId="4044"/>
    <cellStyle name="40% - Акцент1 2 20 2 3" xfId="4045"/>
    <cellStyle name="40% - Акцент1 2 20 3" xfId="4046"/>
    <cellStyle name="40% - Акцент1 2 20 3 2" xfId="4047"/>
    <cellStyle name="40% - Акцент1 2 20 4" xfId="4048"/>
    <cellStyle name="40% - Акцент1 2 21" xfId="4049"/>
    <cellStyle name="40% - Акцент1 2 21 2" xfId="4050"/>
    <cellStyle name="40% - Акцент1 2 21 2 2" xfId="4051"/>
    <cellStyle name="40% - Акцент1 2 21 2 2 2" xfId="4052"/>
    <cellStyle name="40% - Акцент1 2 21 2 3" xfId="4053"/>
    <cellStyle name="40% - Акцент1 2 21 3" xfId="4054"/>
    <cellStyle name="40% - Акцент1 2 21 3 2" xfId="4055"/>
    <cellStyle name="40% - Акцент1 2 21 4" xfId="4056"/>
    <cellStyle name="40% - Акцент1 2 22" xfId="4057"/>
    <cellStyle name="40% - Акцент1 2 22 2" xfId="4058"/>
    <cellStyle name="40% - Акцент1 2 22 2 2" xfId="4059"/>
    <cellStyle name="40% - Акцент1 2 22 2 2 2" xfId="4060"/>
    <cellStyle name="40% - Акцент1 2 22 2 3" xfId="4061"/>
    <cellStyle name="40% - Акцент1 2 22 3" xfId="4062"/>
    <cellStyle name="40% - Акцент1 2 22 3 2" xfId="4063"/>
    <cellStyle name="40% - Акцент1 2 22 4" xfId="4064"/>
    <cellStyle name="40% - Акцент1 2 23" xfId="4065"/>
    <cellStyle name="40% - Акцент1 2 23 2" xfId="4066"/>
    <cellStyle name="40% - Акцент1 2 23 2 2" xfId="4067"/>
    <cellStyle name="40% - Акцент1 2 23 2 2 2" xfId="4068"/>
    <cellStyle name="40% - Акцент1 2 23 2 3" xfId="4069"/>
    <cellStyle name="40% - Акцент1 2 23 3" xfId="4070"/>
    <cellStyle name="40% - Акцент1 2 23 3 2" xfId="4071"/>
    <cellStyle name="40% - Акцент1 2 23 4" xfId="4072"/>
    <cellStyle name="40% - Акцент1 2 24" xfId="4073"/>
    <cellStyle name="40% - Акцент1 2 24 2" xfId="4074"/>
    <cellStyle name="40% - Акцент1 2 24 2 2" xfId="4075"/>
    <cellStyle name="40% - Акцент1 2 24 2 2 2" xfId="4076"/>
    <cellStyle name="40% - Акцент1 2 24 2 3" xfId="4077"/>
    <cellStyle name="40% - Акцент1 2 24 3" xfId="4078"/>
    <cellStyle name="40% - Акцент1 2 24 3 2" xfId="4079"/>
    <cellStyle name="40% - Акцент1 2 24 4" xfId="4080"/>
    <cellStyle name="40% - Акцент1 2 25" xfId="4081"/>
    <cellStyle name="40% - Акцент1 2 3" xfId="4082"/>
    <cellStyle name="40% - Акцент1 2 3 2" xfId="4083"/>
    <cellStyle name="40% - Акцент1 2 3 2 2" xfId="4084"/>
    <cellStyle name="40% - Акцент1 2 3 2 2 2" xfId="4085"/>
    <cellStyle name="40% - Акцент1 2 3 2 3" xfId="4086"/>
    <cellStyle name="40% - Акцент1 2 3 3" xfId="4087"/>
    <cellStyle name="40% - Акцент1 2 3 3 2" xfId="4088"/>
    <cellStyle name="40% - Акцент1 2 3 4" xfId="4089"/>
    <cellStyle name="40% - Акцент1 2 4" xfId="4090"/>
    <cellStyle name="40% - Акцент1 2 4 2" xfId="4091"/>
    <cellStyle name="40% - Акцент1 2 4 2 2" xfId="4092"/>
    <cellStyle name="40% - Акцент1 2 4 2 2 2" xfId="4093"/>
    <cellStyle name="40% - Акцент1 2 4 2 3" xfId="4094"/>
    <cellStyle name="40% - Акцент1 2 4 3" xfId="4095"/>
    <cellStyle name="40% - Акцент1 2 4 3 2" xfId="4096"/>
    <cellStyle name="40% - Акцент1 2 4 4" xfId="4097"/>
    <cellStyle name="40% - Акцент1 2 5" xfId="4098"/>
    <cellStyle name="40% - Акцент1 2 5 2" xfId="4099"/>
    <cellStyle name="40% - Акцент1 2 5 2 2" xfId="4100"/>
    <cellStyle name="40% - Акцент1 2 5 2 2 2" xfId="4101"/>
    <cellStyle name="40% - Акцент1 2 5 2 3" xfId="4102"/>
    <cellStyle name="40% - Акцент1 2 5 3" xfId="4103"/>
    <cellStyle name="40% - Акцент1 2 5 3 2" xfId="4104"/>
    <cellStyle name="40% - Акцент1 2 5 4" xfId="4105"/>
    <cellStyle name="40% - Акцент1 2 6" xfId="4106"/>
    <cellStyle name="40% - Акцент1 2 6 2" xfId="4107"/>
    <cellStyle name="40% - Акцент1 2 6 2 2" xfId="4108"/>
    <cellStyle name="40% - Акцент1 2 6 2 2 2" xfId="4109"/>
    <cellStyle name="40% - Акцент1 2 6 2 3" xfId="4110"/>
    <cellStyle name="40% - Акцент1 2 6 3" xfId="4111"/>
    <cellStyle name="40% - Акцент1 2 6 3 2" xfId="4112"/>
    <cellStyle name="40% - Акцент1 2 6 4" xfId="4113"/>
    <cellStyle name="40% - Акцент1 2 7" xfId="4114"/>
    <cellStyle name="40% - Акцент1 2 7 2" xfId="4115"/>
    <cellStyle name="40% - Акцент1 2 7 2 2" xfId="4116"/>
    <cellStyle name="40% - Акцент1 2 7 2 2 2" xfId="4117"/>
    <cellStyle name="40% - Акцент1 2 7 2 3" xfId="4118"/>
    <cellStyle name="40% - Акцент1 2 7 3" xfId="4119"/>
    <cellStyle name="40% - Акцент1 2 7 3 2" xfId="4120"/>
    <cellStyle name="40% - Акцент1 2 7 4" xfId="4121"/>
    <cellStyle name="40% - Акцент1 2 8" xfId="4122"/>
    <cellStyle name="40% - Акцент1 2 8 2" xfId="4123"/>
    <cellStyle name="40% - Акцент1 2 8 2 2" xfId="4124"/>
    <cellStyle name="40% - Акцент1 2 8 2 2 2" xfId="4125"/>
    <cellStyle name="40% - Акцент1 2 8 2 3" xfId="4126"/>
    <cellStyle name="40% - Акцент1 2 8 3" xfId="4127"/>
    <cellStyle name="40% - Акцент1 2 8 3 2" xfId="4128"/>
    <cellStyle name="40% - Акцент1 2 8 4" xfId="4129"/>
    <cellStyle name="40% - Акцент1 2 9" xfId="4130"/>
    <cellStyle name="40% - Акцент1 2 9 2" xfId="4131"/>
    <cellStyle name="40% - Акцент1 2 9 2 2" xfId="4132"/>
    <cellStyle name="40% - Акцент1 2 9 2 2 2" xfId="4133"/>
    <cellStyle name="40% - Акцент1 2 9 2 3" xfId="4134"/>
    <cellStyle name="40% - Акцент1 2 9 3" xfId="4135"/>
    <cellStyle name="40% - Акцент1 2 9 3 2" xfId="4136"/>
    <cellStyle name="40% - Акцент1 2 9 4" xfId="4137"/>
    <cellStyle name="40% - Акцент1 3" xfId="4138"/>
    <cellStyle name="40% - Акцент1 3 10" xfId="4139"/>
    <cellStyle name="40% - Акцент1 3 10 2" xfId="4140"/>
    <cellStyle name="40% - Акцент1 3 10 2 2" xfId="4141"/>
    <cellStyle name="40% - Акцент1 3 10 2 2 2" xfId="4142"/>
    <cellStyle name="40% - Акцент1 3 10 2 3" xfId="4143"/>
    <cellStyle name="40% - Акцент1 3 10 3" xfId="4144"/>
    <cellStyle name="40% - Акцент1 3 10 3 2" xfId="4145"/>
    <cellStyle name="40% - Акцент1 3 10 4" xfId="4146"/>
    <cellStyle name="40% - Акцент1 3 11" xfId="4147"/>
    <cellStyle name="40% - Акцент1 3 11 2" xfId="4148"/>
    <cellStyle name="40% - Акцент1 3 11 2 2" xfId="4149"/>
    <cellStyle name="40% - Акцент1 3 11 2 2 2" xfId="4150"/>
    <cellStyle name="40% - Акцент1 3 11 2 3" xfId="4151"/>
    <cellStyle name="40% - Акцент1 3 11 3" xfId="4152"/>
    <cellStyle name="40% - Акцент1 3 11 3 2" xfId="4153"/>
    <cellStyle name="40% - Акцент1 3 11 4" xfId="4154"/>
    <cellStyle name="40% - Акцент1 3 12" xfId="4155"/>
    <cellStyle name="40% - Акцент1 3 12 2" xfId="4156"/>
    <cellStyle name="40% - Акцент1 3 12 2 2" xfId="4157"/>
    <cellStyle name="40% - Акцент1 3 12 2 2 2" xfId="4158"/>
    <cellStyle name="40% - Акцент1 3 12 2 3" xfId="4159"/>
    <cellStyle name="40% - Акцент1 3 12 3" xfId="4160"/>
    <cellStyle name="40% - Акцент1 3 12 3 2" xfId="4161"/>
    <cellStyle name="40% - Акцент1 3 12 4" xfId="4162"/>
    <cellStyle name="40% - Акцент1 3 13" xfId="4163"/>
    <cellStyle name="40% - Акцент1 3 13 2" xfId="4164"/>
    <cellStyle name="40% - Акцент1 3 13 2 2" xfId="4165"/>
    <cellStyle name="40% - Акцент1 3 13 2 2 2" xfId="4166"/>
    <cellStyle name="40% - Акцент1 3 13 2 3" xfId="4167"/>
    <cellStyle name="40% - Акцент1 3 13 3" xfId="4168"/>
    <cellStyle name="40% - Акцент1 3 13 3 2" xfId="4169"/>
    <cellStyle name="40% - Акцент1 3 13 4" xfId="4170"/>
    <cellStyle name="40% - Акцент1 3 14" xfId="4171"/>
    <cellStyle name="40% - Акцент1 3 14 2" xfId="4172"/>
    <cellStyle name="40% - Акцент1 3 14 2 2" xfId="4173"/>
    <cellStyle name="40% - Акцент1 3 14 2 2 2" xfId="4174"/>
    <cellStyle name="40% - Акцент1 3 14 2 3" xfId="4175"/>
    <cellStyle name="40% - Акцент1 3 14 3" xfId="4176"/>
    <cellStyle name="40% - Акцент1 3 14 3 2" xfId="4177"/>
    <cellStyle name="40% - Акцент1 3 14 4" xfId="4178"/>
    <cellStyle name="40% - Акцент1 3 15" xfId="4179"/>
    <cellStyle name="40% - Акцент1 3 15 2" xfId="4180"/>
    <cellStyle name="40% - Акцент1 3 15 2 2" xfId="4181"/>
    <cellStyle name="40% - Акцент1 3 15 2 2 2" xfId="4182"/>
    <cellStyle name="40% - Акцент1 3 15 2 3" xfId="4183"/>
    <cellStyle name="40% - Акцент1 3 15 3" xfId="4184"/>
    <cellStyle name="40% - Акцент1 3 15 3 2" xfId="4185"/>
    <cellStyle name="40% - Акцент1 3 15 4" xfId="4186"/>
    <cellStyle name="40% - Акцент1 3 16" xfId="4187"/>
    <cellStyle name="40% - Акцент1 3 16 2" xfId="4188"/>
    <cellStyle name="40% - Акцент1 3 16 2 2" xfId="4189"/>
    <cellStyle name="40% - Акцент1 3 16 2 2 2" xfId="4190"/>
    <cellStyle name="40% - Акцент1 3 16 2 3" xfId="4191"/>
    <cellStyle name="40% - Акцент1 3 16 3" xfId="4192"/>
    <cellStyle name="40% - Акцент1 3 16 3 2" xfId="4193"/>
    <cellStyle name="40% - Акцент1 3 16 4" xfId="4194"/>
    <cellStyle name="40% - Акцент1 3 17" xfId="4195"/>
    <cellStyle name="40% - Акцент1 3 17 2" xfId="4196"/>
    <cellStyle name="40% - Акцент1 3 17 2 2" xfId="4197"/>
    <cellStyle name="40% - Акцент1 3 17 2 2 2" xfId="4198"/>
    <cellStyle name="40% - Акцент1 3 17 2 3" xfId="4199"/>
    <cellStyle name="40% - Акцент1 3 17 3" xfId="4200"/>
    <cellStyle name="40% - Акцент1 3 17 3 2" xfId="4201"/>
    <cellStyle name="40% - Акцент1 3 17 4" xfId="4202"/>
    <cellStyle name="40% - Акцент1 3 18" xfId="4203"/>
    <cellStyle name="40% - Акцент1 3 18 2" xfId="4204"/>
    <cellStyle name="40% - Акцент1 3 18 2 2" xfId="4205"/>
    <cellStyle name="40% - Акцент1 3 18 2 2 2" xfId="4206"/>
    <cellStyle name="40% - Акцент1 3 18 2 3" xfId="4207"/>
    <cellStyle name="40% - Акцент1 3 18 3" xfId="4208"/>
    <cellStyle name="40% - Акцент1 3 18 3 2" xfId="4209"/>
    <cellStyle name="40% - Акцент1 3 18 4" xfId="4210"/>
    <cellStyle name="40% - Акцент1 3 19" xfId="4211"/>
    <cellStyle name="40% - Акцент1 3 19 2" xfId="4212"/>
    <cellStyle name="40% - Акцент1 3 19 2 2" xfId="4213"/>
    <cellStyle name="40% - Акцент1 3 19 2 2 2" xfId="4214"/>
    <cellStyle name="40% - Акцент1 3 19 2 3" xfId="4215"/>
    <cellStyle name="40% - Акцент1 3 19 3" xfId="4216"/>
    <cellStyle name="40% - Акцент1 3 19 3 2" xfId="4217"/>
    <cellStyle name="40% - Акцент1 3 19 4" xfId="4218"/>
    <cellStyle name="40% - Акцент1 3 2" xfId="4219"/>
    <cellStyle name="40% - Акцент1 3 2 2" xfId="4220"/>
    <cellStyle name="40% - Акцент1 3 20" xfId="4221"/>
    <cellStyle name="40% - Акцент1 3 20 2" xfId="4222"/>
    <cellStyle name="40% - Акцент1 3 20 2 2" xfId="4223"/>
    <cellStyle name="40% - Акцент1 3 20 2 2 2" xfId="4224"/>
    <cellStyle name="40% - Акцент1 3 20 2 3" xfId="4225"/>
    <cellStyle name="40% - Акцент1 3 20 3" xfId="4226"/>
    <cellStyle name="40% - Акцент1 3 20 3 2" xfId="4227"/>
    <cellStyle name="40% - Акцент1 3 20 4" xfId="4228"/>
    <cellStyle name="40% - Акцент1 3 21" xfId="4229"/>
    <cellStyle name="40% - Акцент1 3 21 2" xfId="4230"/>
    <cellStyle name="40% - Акцент1 3 21 2 2" xfId="4231"/>
    <cellStyle name="40% - Акцент1 3 21 2 2 2" xfId="4232"/>
    <cellStyle name="40% - Акцент1 3 21 2 3" xfId="4233"/>
    <cellStyle name="40% - Акцент1 3 21 3" xfId="4234"/>
    <cellStyle name="40% - Акцент1 3 21 3 2" xfId="4235"/>
    <cellStyle name="40% - Акцент1 3 21 4" xfId="4236"/>
    <cellStyle name="40% - Акцент1 3 22" xfId="4237"/>
    <cellStyle name="40% - Акцент1 3 22 2" xfId="4238"/>
    <cellStyle name="40% - Акцент1 3 22 2 2" xfId="4239"/>
    <cellStyle name="40% - Акцент1 3 22 2 2 2" xfId="4240"/>
    <cellStyle name="40% - Акцент1 3 22 2 3" xfId="4241"/>
    <cellStyle name="40% - Акцент1 3 22 3" xfId="4242"/>
    <cellStyle name="40% - Акцент1 3 22 3 2" xfId="4243"/>
    <cellStyle name="40% - Акцент1 3 22 4" xfId="4244"/>
    <cellStyle name="40% - Акцент1 3 23" xfId="4245"/>
    <cellStyle name="40% - Акцент1 3 23 2" xfId="4246"/>
    <cellStyle name="40% - Акцент1 3 23 2 2" xfId="4247"/>
    <cellStyle name="40% - Акцент1 3 23 2 2 2" xfId="4248"/>
    <cellStyle name="40% - Акцент1 3 23 2 3" xfId="4249"/>
    <cellStyle name="40% - Акцент1 3 23 3" xfId="4250"/>
    <cellStyle name="40% - Акцент1 3 23 3 2" xfId="4251"/>
    <cellStyle name="40% - Акцент1 3 23 4" xfId="4252"/>
    <cellStyle name="40% - Акцент1 3 24" xfId="4253"/>
    <cellStyle name="40% - Акцент1 3 24 2" xfId="4254"/>
    <cellStyle name="40% - Акцент1 3 24 2 2" xfId="4255"/>
    <cellStyle name="40% - Акцент1 3 24 2 2 2" xfId="4256"/>
    <cellStyle name="40% - Акцент1 3 24 2 3" xfId="4257"/>
    <cellStyle name="40% - Акцент1 3 24 3" xfId="4258"/>
    <cellStyle name="40% - Акцент1 3 24 3 2" xfId="4259"/>
    <cellStyle name="40% - Акцент1 3 24 4" xfId="4260"/>
    <cellStyle name="40% - Акцент1 3 25" xfId="4261"/>
    <cellStyle name="40% - Акцент1 3 3" xfId="4262"/>
    <cellStyle name="40% - Акцент1 3 3 2" xfId="4263"/>
    <cellStyle name="40% - Акцент1 3 3 2 2" xfId="4264"/>
    <cellStyle name="40% - Акцент1 3 3 2 2 2" xfId="4265"/>
    <cellStyle name="40% - Акцент1 3 3 2 3" xfId="4266"/>
    <cellStyle name="40% - Акцент1 3 3 3" xfId="4267"/>
    <cellStyle name="40% - Акцент1 3 3 3 2" xfId="4268"/>
    <cellStyle name="40% - Акцент1 3 3 4" xfId="4269"/>
    <cellStyle name="40% - Акцент1 3 4" xfId="4270"/>
    <cellStyle name="40% - Акцент1 3 4 2" xfId="4271"/>
    <cellStyle name="40% - Акцент1 3 4 2 2" xfId="4272"/>
    <cellStyle name="40% - Акцент1 3 4 2 2 2" xfId="4273"/>
    <cellStyle name="40% - Акцент1 3 4 2 3" xfId="4274"/>
    <cellStyle name="40% - Акцент1 3 4 3" xfId="4275"/>
    <cellStyle name="40% - Акцент1 3 4 3 2" xfId="4276"/>
    <cellStyle name="40% - Акцент1 3 4 4" xfId="4277"/>
    <cellStyle name="40% - Акцент1 3 5" xfId="4278"/>
    <cellStyle name="40% - Акцент1 3 5 2" xfId="4279"/>
    <cellStyle name="40% - Акцент1 3 5 2 2" xfId="4280"/>
    <cellStyle name="40% - Акцент1 3 5 2 2 2" xfId="4281"/>
    <cellStyle name="40% - Акцент1 3 5 2 3" xfId="4282"/>
    <cellStyle name="40% - Акцент1 3 5 3" xfId="4283"/>
    <cellStyle name="40% - Акцент1 3 5 3 2" xfId="4284"/>
    <cellStyle name="40% - Акцент1 3 5 4" xfId="4285"/>
    <cellStyle name="40% - Акцент1 3 6" xfId="4286"/>
    <cellStyle name="40% - Акцент1 3 6 2" xfId="4287"/>
    <cellStyle name="40% - Акцент1 3 6 2 2" xfId="4288"/>
    <cellStyle name="40% - Акцент1 3 6 2 2 2" xfId="4289"/>
    <cellStyle name="40% - Акцент1 3 6 2 3" xfId="4290"/>
    <cellStyle name="40% - Акцент1 3 6 3" xfId="4291"/>
    <cellStyle name="40% - Акцент1 3 6 3 2" xfId="4292"/>
    <cellStyle name="40% - Акцент1 3 6 4" xfId="4293"/>
    <cellStyle name="40% - Акцент1 3 7" xfId="4294"/>
    <cellStyle name="40% - Акцент1 3 7 2" xfId="4295"/>
    <cellStyle name="40% - Акцент1 3 7 2 2" xfId="4296"/>
    <cellStyle name="40% - Акцент1 3 7 2 2 2" xfId="4297"/>
    <cellStyle name="40% - Акцент1 3 7 2 3" xfId="4298"/>
    <cellStyle name="40% - Акцент1 3 7 3" xfId="4299"/>
    <cellStyle name="40% - Акцент1 3 7 3 2" xfId="4300"/>
    <cellStyle name="40% - Акцент1 3 7 4" xfId="4301"/>
    <cellStyle name="40% - Акцент1 3 8" xfId="4302"/>
    <cellStyle name="40% - Акцент1 3 8 2" xfId="4303"/>
    <cellStyle name="40% - Акцент1 3 8 2 2" xfId="4304"/>
    <cellStyle name="40% - Акцент1 3 8 2 2 2" xfId="4305"/>
    <cellStyle name="40% - Акцент1 3 8 2 3" xfId="4306"/>
    <cellStyle name="40% - Акцент1 3 8 3" xfId="4307"/>
    <cellStyle name="40% - Акцент1 3 8 3 2" xfId="4308"/>
    <cellStyle name="40% - Акцент1 3 8 4" xfId="4309"/>
    <cellStyle name="40% - Акцент1 3 9" xfId="4310"/>
    <cellStyle name="40% - Акцент1 3 9 2" xfId="4311"/>
    <cellStyle name="40% - Акцент1 3 9 2 2" xfId="4312"/>
    <cellStyle name="40% - Акцент1 3 9 2 2 2" xfId="4313"/>
    <cellStyle name="40% - Акцент1 3 9 2 3" xfId="4314"/>
    <cellStyle name="40% - Акцент1 3 9 3" xfId="4315"/>
    <cellStyle name="40% - Акцент1 3 9 3 2" xfId="4316"/>
    <cellStyle name="40% - Акцент1 3 9 4" xfId="4317"/>
    <cellStyle name="40% - Акцент1 4" xfId="4318"/>
    <cellStyle name="40% - Акцент1 4 2" xfId="4319"/>
    <cellStyle name="40% - Акцент1 4 2 2" xfId="4320"/>
    <cellStyle name="40% - Акцент1 4 3" xfId="4321"/>
    <cellStyle name="40% - Акцент1 5" xfId="4322"/>
    <cellStyle name="40% - Акцент1 5 2" xfId="4323"/>
    <cellStyle name="40% - Акцент1 5 2 2" xfId="4324"/>
    <cellStyle name="40% - Акцент1 5 3" xfId="4325"/>
    <cellStyle name="40% - Акцент1 6" xfId="4326"/>
    <cellStyle name="40% - Акцент1 6 2" xfId="4327"/>
    <cellStyle name="40% - Акцент1 7" xfId="4328"/>
    <cellStyle name="40% - Акцент1 7 2" xfId="4329"/>
    <cellStyle name="40% - Акцент1 7 2 2" xfId="4330"/>
    <cellStyle name="40% - Акцент1 7 2 2 2" xfId="4331"/>
    <cellStyle name="40% - Акцент1 7 2 3" xfId="4332"/>
    <cellStyle name="40% - Акцент1 7 3" xfId="4333"/>
    <cellStyle name="40% - Акцент1 7 3 2" xfId="4334"/>
    <cellStyle name="40% - Акцент1 7 4" xfId="4335"/>
    <cellStyle name="40% - Акцент1 8" xfId="4336"/>
    <cellStyle name="40% - Акцент1 8 2" xfId="4337"/>
    <cellStyle name="40% - Акцент1 8 2 2" xfId="4338"/>
    <cellStyle name="40% - Акцент1 8 2 2 2" xfId="4339"/>
    <cellStyle name="40% - Акцент1 8 2 3" xfId="4340"/>
    <cellStyle name="40% - Акцент1 8 3" xfId="4341"/>
    <cellStyle name="40% - Акцент1 8 3 2" xfId="4342"/>
    <cellStyle name="40% - Акцент1 8 4" xfId="4343"/>
    <cellStyle name="40% - Акцент1 9" xfId="4344"/>
    <cellStyle name="40% - Акцент1 9 2" xfId="4345"/>
    <cellStyle name="40% - Акцент1 9 2 2" xfId="4346"/>
    <cellStyle name="40% - Акцент1 9 2 2 2" xfId="4347"/>
    <cellStyle name="40% - Акцент1 9 2 3" xfId="4348"/>
    <cellStyle name="40% - Акцент1 9 3" xfId="4349"/>
    <cellStyle name="40% - Акцент1 9 3 2" xfId="4350"/>
    <cellStyle name="40% - Акцент1 9 4" xfId="4351"/>
    <cellStyle name="40% - Акцент2 10" xfId="4352"/>
    <cellStyle name="40% - Акцент2 10 2" xfId="4353"/>
    <cellStyle name="40% - Акцент2 10 2 2" xfId="4354"/>
    <cellStyle name="40% - Акцент2 10 2 2 2" xfId="4355"/>
    <cellStyle name="40% - Акцент2 10 2 3" xfId="4356"/>
    <cellStyle name="40% - Акцент2 10 3" xfId="4357"/>
    <cellStyle name="40% - Акцент2 10 3 2" xfId="4358"/>
    <cellStyle name="40% - Акцент2 10 4" xfId="4359"/>
    <cellStyle name="40% - Акцент2 11" xfId="4360"/>
    <cellStyle name="40% - Акцент2 11 2" xfId="4361"/>
    <cellStyle name="40% - Акцент2 11 2 2" xfId="4362"/>
    <cellStyle name="40% - Акцент2 11 2 2 2" xfId="4363"/>
    <cellStyle name="40% - Акцент2 11 2 3" xfId="4364"/>
    <cellStyle name="40% - Акцент2 11 3" xfId="4365"/>
    <cellStyle name="40% - Акцент2 11 3 2" xfId="4366"/>
    <cellStyle name="40% - Акцент2 11 4" xfId="4367"/>
    <cellStyle name="40% - Акцент2 12" xfId="4368"/>
    <cellStyle name="40% - Акцент2 12 2" xfId="4369"/>
    <cellStyle name="40% - Акцент2 12 2 2" xfId="4370"/>
    <cellStyle name="40% - Акцент2 12 2 2 2" xfId="4371"/>
    <cellStyle name="40% - Акцент2 12 2 3" xfId="4372"/>
    <cellStyle name="40% - Акцент2 12 3" xfId="4373"/>
    <cellStyle name="40% - Акцент2 12 3 2" xfId="4374"/>
    <cellStyle name="40% - Акцент2 12 4" xfId="4375"/>
    <cellStyle name="40% - Акцент2 13" xfId="4376"/>
    <cellStyle name="40% - Акцент2 13 2" xfId="4377"/>
    <cellStyle name="40% - Акцент2 13 2 2" xfId="4378"/>
    <cellStyle name="40% - Акцент2 13 2 2 2" xfId="4379"/>
    <cellStyle name="40% - Акцент2 13 2 3" xfId="4380"/>
    <cellStyle name="40% - Акцент2 13 3" xfId="4381"/>
    <cellStyle name="40% - Акцент2 13 3 2" xfId="4382"/>
    <cellStyle name="40% - Акцент2 13 4" xfId="4383"/>
    <cellStyle name="40% - Акцент2 14" xfId="4384"/>
    <cellStyle name="40% - Акцент2 14 2" xfId="4385"/>
    <cellStyle name="40% - Акцент2 14 2 2" xfId="4386"/>
    <cellStyle name="40% - Акцент2 14 2 2 2" xfId="4387"/>
    <cellStyle name="40% - Акцент2 14 2 3" xfId="4388"/>
    <cellStyle name="40% - Акцент2 14 3" xfId="4389"/>
    <cellStyle name="40% - Акцент2 14 3 2" xfId="4390"/>
    <cellStyle name="40% - Акцент2 14 4" xfId="4391"/>
    <cellStyle name="40% - Акцент2 15" xfId="4392"/>
    <cellStyle name="40% - Акцент2 15 2" xfId="4393"/>
    <cellStyle name="40% - Акцент2 15 2 2" xfId="4394"/>
    <cellStyle name="40% - Акцент2 15 2 2 2" xfId="4395"/>
    <cellStyle name="40% - Акцент2 15 2 3" xfId="4396"/>
    <cellStyle name="40% - Акцент2 15 3" xfId="4397"/>
    <cellStyle name="40% - Акцент2 15 3 2" xfId="4398"/>
    <cellStyle name="40% - Акцент2 15 4" xfId="4399"/>
    <cellStyle name="40% - Акцент2 16" xfId="4400"/>
    <cellStyle name="40% - Акцент2 16 2" xfId="4401"/>
    <cellStyle name="40% - Акцент2 16 2 2" xfId="4402"/>
    <cellStyle name="40% - Акцент2 16 2 2 2" xfId="4403"/>
    <cellStyle name="40% - Акцент2 16 2 3" xfId="4404"/>
    <cellStyle name="40% - Акцент2 16 3" xfId="4405"/>
    <cellStyle name="40% - Акцент2 16 3 2" xfId="4406"/>
    <cellStyle name="40% - Акцент2 16 4" xfId="4407"/>
    <cellStyle name="40% - Акцент2 17" xfId="4408"/>
    <cellStyle name="40% - Акцент2 17 2" xfId="4409"/>
    <cellStyle name="40% - Акцент2 17 2 2" xfId="4410"/>
    <cellStyle name="40% - Акцент2 17 2 2 2" xfId="4411"/>
    <cellStyle name="40% - Акцент2 17 2 3" xfId="4412"/>
    <cellStyle name="40% - Акцент2 17 3" xfId="4413"/>
    <cellStyle name="40% - Акцент2 17 3 2" xfId="4414"/>
    <cellStyle name="40% - Акцент2 17 4" xfId="4415"/>
    <cellStyle name="40% - Акцент2 18" xfId="4416"/>
    <cellStyle name="40% - Акцент2 18 2" xfId="4417"/>
    <cellStyle name="40% - Акцент2 18 2 2" xfId="4418"/>
    <cellStyle name="40% - Акцент2 18 3" xfId="4419"/>
    <cellStyle name="40% - Акцент2 19" xfId="4420"/>
    <cellStyle name="40% - Акцент2 19 2" xfId="4421"/>
    <cellStyle name="40% - Акцент2 2" xfId="4422"/>
    <cellStyle name="40% - Акцент2 2 10" xfId="4423"/>
    <cellStyle name="40% - Акцент2 2 10 2" xfId="4424"/>
    <cellStyle name="40% - Акцент2 2 10 2 2" xfId="4425"/>
    <cellStyle name="40% - Акцент2 2 10 2 2 2" xfId="4426"/>
    <cellStyle name="40% - Акцент2 2 10 2 3" xfId="4427"/>
    <cellStyle name="40% - Акцент2 2 10 3" xfId="4428"/>
    <cellStyle name="40% - Акцент2 2 10 3 2" xfId="4429"/>
    <cellStyle name="40% - Акцент2 2 10 4" xfId="4430"/>
    <cellStyle name="40% - Акцент2 2 11" xfId="4431"/>
    <cellStyle name="40% - Акцент2 2 11 2" xfId="4432"/>
    <cellStyle name="40% - Акцент2 2 11 2 2" xfId="4433"/>
    <cellStyle name="40% - Акцент2 2 11 2 2 2" xfId="4434"/>
    <cellStyle name="40% - Акцент2 2 11 2 3" xfId="4435"/>
    <cellStyle name="40% - Акцент2 2 11 3" xfId="4436"/>
    <cellStyle name="40% - Акцент2 2 11 3 2" xfId="4437"/>
    <cellStyle name="40% - Акцент2 2 11 4" xfId="4438"/>
    <cellStyle name="40% - Акцент2 2 12" xfId="4439"/>
    <cellStyle name="40% - Акцент2 2 12 2" xfId="4440"/>
    <cellStyle name="40% - Акцент2 2 12 2 2" xfId="4441"/>
    <cellStyle name="40% - Акцент2 2 12 2 2 2" xfId="4442"/>
    <cellStyle name="40% - Акцент2 2 12 2 3" xfId="4443"/>
    <cellStyle name="40% - Акцент2 2 12 3" xfId="4444"/>
    <cellStyle name="40% - Акцент2 2 12 3 2" xfId="4445"/>
    <cellStyle name="40% - Акцент2 2 12 4" xfId="4446"/>
    <cellStyle name="40% - Акцент2 2 13" xfId="4447"/>
    <cellStyle name="40% - Акцент2 2 13 2" xfId="4448"/>
    <cellStyle name="40% - Акцент2 2 13 2 2" xfId="4449"/>
    <cellStyle name="40% - Акцент2 2 13 2 2 2" xfId="4450"/>
    <cellStyle name="40% - Акцент2 2 13 2 3" xfId="4451"/>
    <cellStyle name="40% - Акцент2 2 13 3" xfId="4452"/>
    <cellStyle name="40% - Акцент2 2 13 3 2" xfId="4453"/>
    <cellStyle name="40% - Акцент2 2 13 4" xfId="4454"/>
    <cellStyle name="40% - Акцент2 2 14" xfId="4455"/>
    <cellStyle name="40% - Акцент2 2 14 2" xfId="4456"/>
    <cellStyle name="40% - Акцент2 2 14 2 2" xfId="4457"/>
    <cellStyle name="40% - Акцент2 2 14 2 2 2" xfId="4458"/>
    <cellStyle name="40% - Акцент2 2 14 2 3" xfId="4459"/>
    <cellStyle name="40% - Акцент2 2 14 3" xfId="4460"/>
    <cellStyle name="40% - Акцент2 2 14 3 2" xfId="4461"/>
    <cellStyle name="40% - Акцент2 2 14 4" xfId="4462"/>
    <cellStyle name="40% - Акцент2 2 15" xfId="4463"/>
    <cellStyle name="40% - Акцент2 2 15 2" xfId="4464"/>
    <cellStyle name="40% - Акцент2 2 15 2 2" xfId="4465"/>
    <cellStyle name="40% - Акцент2 2 15 2 2 2" xfId="4466"/>
    <cellStyle name="40% - Акцент2 2 15 2 3" xfId="4467"/>
    <cellStyle name="40% - Акцент2 2 15 3" xfId="4468"/>
    <cellStyle name="40% - Акцент2 2 15 3 2" xfId="4469"/>
    <cellStyle name="40% - Акцент2 2 15 4" xfId="4470"/>
    <cellStyle name="40% - Акцент2 2 16" xfId="4471"/>
    <cellStyle name="40% - Акцент2 2 16 2" xfId="4472"/>
    <cellStyle name="40% - Акцент2 2 16 2 2" xfId="4473"/>
    <cellStyle name="40% - Акцент2 2 16 2 2 2" xfId="4474"/>
    <cellStyle name="40% - Акцент2 2 16 2 3" xfId="4475"/>
    <cellStyle name="40% - Акцент2 2 16 3" xfId="4476"/>
    <cellStyle name="40% - Акцент2 2 16 3 2" xfId="4477"/>
    <cellStyle name="40% - Акцент2 2 16 4" xfId="4478"/>
    <cellStyle name="40% - Акцент2 2 17" xfId="4479"/>
    <cellStyle name="40% - Акцент2 2 17 2" xfId="4480"/>
    <cellStyle name="40% - Акцент2 2 17 2 2" xfId="4481"/>
    <cellStyle name="40% - Акцент2 2 17 2 2 2" xfId="4482"/>
    <cellStyle name="40% - Акцент2 2 17 2 3" xfId="4483"/>
    <cellStyle name="40% - Акцент2 2 17 3" xfId="4484"/>
    <cellStyle name="40% - Акцент2 2 17 3 2" xfId="4485"/>
    <cellStyle name="40% - Акцент2 2 17 4" xfId="4486"/>
    <cellStyle name="40% - Акцент2 2 18" xfId="4487"/>
    <cellStyle name="40% - Акцент2 2 18 2" xfId="4488"/>
    <cellStyle name="40% - Акцент2 2 18 2 2" xfId="4489"/>
    <cellStyle name="40% - Акцент2 2 18 2 2 2" xfId="4490"/>
    <cellStyle name="40% - Акцент2 2 18 2 3" xfId="4491"/>
    <cellStyle name="40% - Акцент2 2 18 3" xfId="4492"/>
    <cellStyle name="40% - Акцент2 2 18 3 2" xfId="4493"/>
    <cellStyle name="40% - Акцент2 2 18 4" xfId="4494"/>
    <cellStyle name="40% - Акцент2 2 19" xfId="4495"/>
    <cellStyle name="40% - Акцент2 2 19 2" xfId="4496"/>
    <cellStyle name="40% - Акцент2 2 19 2 2" xfId="4497"/>
    <cellStyle name="40% - Акцент2 2 19 2 2 2" xfId="4498"/>
    <cellStyle name="40% - Акцент2 2 19 2 3" xfId="4499"/>
    <cellStyle name="40% - Акцент2 2 19 3" xfId="4500"/>
    <cellStyle name="40% - Акцент2 2 19 3 2" xfId="4501"/>
    <cellStyle name="40% - Акцент2 2 19 4" xfId="4502"/>
    <cellStyle name="40% - Акцент2 2 2" xfId="4503"/>
    <cellStyle name="40% - Акцент2 2 2 2" xfId="4504"/>
    <cellStyle name="40% - Акцент2 2 20" xfId="4505"/>
    <cellStyle name="40% - Акцент2 2 20 2" xfId="4506"/>
    <cellStyle name="40% - Акцент2 2 20 2 2" xfId="4507"/>
    <cellStyle name="40% - Акцент2 2 20 2 2 2" xfId="4508"/>
    <cellStyle name="40% - Акцент2 2 20 2 3" xfId="4509"/>
    <cellStyle name="40% - Акцент2 2 20 3" xfId="4510"/>
    <cellStyle name="40% - Акцент2 2 20 3 2" xfId="4511"/>
    <cellStyle name="40% - Акцент2 2 20 4" xfId="4512"/>
    <cellStyle name="40% - Акцент2 2 21" xfId="4513"/>
    <cellStyle name="40% - Акцент2 2 21 2" xfId="4514"/>
    <cellStyle name="40% - Акцент2 2 21 2 2" xfId="4515"/>
    <cellStyle name="40% - Акцент2 2 21 2 2 2" xfId="4516"/>
    <cellStyle name="40% - Акцент2 2 21 2 3" xfId="4517"/>
    <cellStyle name="40% - Акцент2 2 21 3" xfId="4518"/>
    <cellStyle name="40% - Акцент2 2 21 3 2" xfId="4519"/>
    <cellStyle name="40% - Акцент2 2 21 4" xfId="4520"/>
    <cellStyle name="40% - Акцент2 2 22" xfId="4521"/>
    <cellStyle name="40% - Акцент2 2 22 2" xfId="4522"/>
    <cellStyle name="40% - Акцент2 2 22 2 2" xfId="4523"/>
    <cellStyle name="40% - Акцент2 2 22 2 2 2" xfId="4524"/>
    <cellStyle name="40% - Акцент2 2 22 2 3" xfId="4525"/>
    <cellStyle name="40% - Акцент2 2 22 3" xfId="4526"/>
    <cellStyle name="40% - Акцент2 2 22 3 2" xfId="4527"/>
    <cellStyle name="40% - Акцент2 2 22 4" xfId="4528"/>
    <cellStyle name="40% - Акцент2 2 23" xfId="4529"/>
    <cellStyle name="40% - Акцент2 2 23 2" xfId="4530"/>
    <cellStyle name="40% - Акцент2 2 23 2 2" xfId="4531"/>
    <cellStyle name="40% - Акцент2 2 23 2 2 2" xfId="4532"/>
    <cellStyle name="40% - Акцент2 2 23 2 3" xfId="4533"/>
    <cellStyle name="40% - Акцент2 2 23 3" xfId="4534"/>
    <cellStyle name="40% - Акцент2 2 23 3 2" xfId="4535"/>
    <cellStyle name="40% - Акцент2 2 23 4" xfId="4536"/>
    <cellStyle name="40% - Акцент2 2 24" xfId="4537"/>
    <cellStyle name="40% - Акцент2 2 24 2" xfId="4538"/>
    <cellStyle name="40% - Акцент2 2 24 2 2" xfId="4539"/>
    <cellStyle name="40% - Акцент2 2 24 2 2 2" xfId="4540"/>
    <cellStyle name="40% - Акцент2 2 24 2 3" xfId="4541"/>
    <cellStyle name="40% - Акцент2 2 24 3" xfId="4542"/>
    <cellStyle name="40% - Акцент2 2 24 3 2" xfId="4543"/>
    <cellStyle name="40% - Акцент2 2 24 4" xfId="4544"/>
    <cellStyle name="40% - Акцент2 2 25" xfId="4545"/>
    <cellStyle name="40% - Акцент2 2 3" xfId="4546"/>
    <cellStyle name="40% - Акцент2 2 3 2" xfId="4547"/>
    <cellStyle name="40% - Акцент2 2 3 2 2" xfId="4548"/>
    <cellStyle name="40% - Акцент2 2 3 2 2 2" xfId="4549"/>
    <cellStyle name="40% - Акцент2 2 3 2 3" xfId="4550"/>
    <cellStyle name="40% - Акцент2 2 3 3" xfId="4551"/>
    <cellStyle name="40% - Акцент2 2 3 3 2" xfId="4552"/>
    <cellStyle name="40% - Акцент2 2 3 4" xfId="4553"/>
    <cellStyle name="40% - Акцент2 2 4" xfId="4554"/>
    <cellStyle name="40% - Акцент2 2 4 2" xfId="4555"/>
    <cellStyle name="40% - Акцент2 2 4 2 2" xfId="4556"/>
    <cellStyle name="40% - Акцент2 2 4 2 2 2" xfId="4557"/>
    <cellStyle name="40% - Акцент2 2 4 2 3" xfId="4558"/>
    <cellStyle name="40% - Акцент2 2 4 3" xfId="4559"/>
    <cellStyle name="40% - Акцент2 2 4 3 2" xfId="4560"/>
    <cellStyle name="40% - Акцент2 2 4 4" xfId="4561"/>
    <cellStyle name="40% - Акцент2 2 5" xfId="4562"/>
    <cellStyle name="40% - Акцент2 2 5 2" xfId="4563"/>
    <cellStyle name="40% - Акцент2 2 5 2 2" xfId="4564"/>
    <cellStyle name="40% - Акцент2 2 5 2 2 2" xfId="4565"/>
    <cellStyle name="40% - Акцент2 2 5 2 3" xfId="4566"/>
    <cellStyle name="40% - Акцент2 2 5 3" xfId="4567"/>
    <cellStyle name="40% - Акцент2 2 5 3 2" xfId="4568"/>
    <cellStyle name="40% - Акцент2 2 5 4" xfId="4569"/>
    <cellStyle name="40% - Акцент2 2 6" xfId="4570"/>
    <cellStyle name="40% - Акцент2 2 6 2" xfId="4571"/>
    <cellStyle name="40% - Акцент2 2 6 2 2" xfId="4572"/>
    <cellStyle name="40% - Акцент2 2 6 2 2 2" xfId="4573"/>
    <cellStyle name="40% - Акцент2 2 6 2 3" xfId="4574"/>
    <cellStyle name="40% - Акцент2 2 6 3" xfId="4575"/>
    <cellStyle name="40% - Акцент2 2 6 3 2" xfId="4576"/>
    <cellStyle name="40% - Акцент2 2 6 4" xfId="4577"/>
    <cellStyle name="40% - Акцент2 2 7" xfId="4578"/>
    <cellStyle name="40% - Акцент2 2 7 2" xfId="4579"/>
    <cellStyle name="40% - Акцент2 2 7 2 2" xfId="4580"/>
    <cellStyle name="40% - Акцент2 2 7 2 2 2" xfId="4581"/>
    <cellStyle name="40% - Акцент2 2 7 2 3" xfId="4582"/>
    <cellStyle name="40% - Акцент2 2 7 3" xfId="4583"/>
    <cellStyle name="40% - Акцент2 2 7 3 2" xfId="4584"/>
    <cellStyle name="40% - Акцент2 2 7 4" xfId="4585"/>
    <cellStyle name="40% - Акцент2 2 8" xfId="4586"/>
    <cellStyle name="40% - Акцент2 2 8 2" xfId="4587"/>
    <cellStyle name="40% - Акцент2 2 8 2 2" xfId="4588"/>
    <cellStyle name="40% - Акцент2 2 8 2 2 2" xfId="4589"/>
    <cellStyle name="40% - Акцент2 2 8 2 3" xfId="4590"/>
    <cellStyle name="40% - Акцент2 2 8 3" xfId="4591"/>
    <cellStyle name="40% - Акцент2 2 8 3 2" xfId="4592"/>
    <cellStyle name="40% - Акцент2 2 8 4" xfId="4593"/>
    <cellStyle name="40% - Акцент2 2 9" xfId="4594"/>
    <cellStyle name="40% - Акцент2 2 9 2" xfId="4595"/>
    <cellStyle name="40% - Акцент2 2 9 2 2" xfId="4596"/>
    <cellStyle name="40% - Акцент2 2 9 2 2 2" xfId="4597"/>
    <cellStyle name="40% - Акцент2 2 9 2 3" xfId="4598"/>
    <cellStyle name="40% - Акцент2 2 9 3" xfId="4599"/>
    <cellStyle name="40% - Акцент2 2 9 3 2" xfId="4600"/>
    <cellStyle name="40% - Акцент2 2 9 4" xfId="4601"/>
    <cellStyle name="40% - Акцент2 3" xfId="4602"/>
    <cellStyle name="40% - Акцент2 3 10" xfId="4603"/>
    <cellStyle name="40% - Акцент2 3 10 2" xfId="4604"/>
    <cellStyle name="40% - Акцент2 3 10 2 2" xfId="4605"/>
    <cellStyle name="40% - Акцент2 3 10 2 2 2" xfId="4606"/>
    <cellStyle name="40% - Акцент2 3 10 2 3" xfId="4607"/>
    <cellStyle name="40% - Акцент2 3 10 3" xfId="4608"/>
    <cellStyle name="40% - Акцент2 3 10 3 2" xfId="4609"/>
    <cellStyle name="40% - Акцент2 3 10 4" xfId="4610"/>
    <cellStyle name="40% - Акцент2 3 11" xfId="4611"/>
    <cellStyle name="40% - Акцент2 3 11 2" xfId="4612"/>
    <cellStyle name="40% - Акцент2 3 11 2 2" xfId="4613"/>
    <cellStyle name="40% - Акцент2 3 11 2 2 2" xfId="4614"/>
    <cellStyle name="40% - Акцент2 3 11 2 3" xfId="4615"/>
    <cellStyle name="40% - Акцент2 3 11 3" xfId="4616"/>
    <cellStyle name="40% - Акцент2 3 11 3 2" xfId="4617"/>
    <cellStyle name="40% - Акцент2 3 11 4" xfId="4618"/>
    <cellStyle name="40% - Акцент2 3 12" xfId="4619"/>
    <cellStyle name="40% - Акцент2 3 12 2" xfId="4620"/>
    <cellStyle name="40% - Акцент2 3 12 2 2" xfId="4621"/>
    <cellStyle name="40% - Акцент2 3 12 2 2 2" xfId="4622"/>
    <cellStyle name="40% - Акцент2 3 12 2 3" xfId="4623"/>
    <cellStyle name="40% - Акцент2 3 12 3" xfId="4624"/>
    <cellStyle name="40% - Акцент2 3 12 3 2" xfId="4625"/>
    <cellStyle name="40% - Акцент2 3 12 4" xfId="4626"/>
    <cellStyle name="40% - Акцент2 3 13" xfId="4627"/>
    <cellStyle name="40% - Акцент2 3 13 2" xfId="4628"/>
    <cellStyle name="40% - Акцент2 3 13 2 2" xfId="4629"/>
    <cellStyle name="40% - Акцент2 3 13 2 2 2" xfId="4630"/>
    <cellStyle name="40% - Акцент2 3 13 2 3" xfId="4631"/>
    <cellStyle name="40% - Акцент2 3 13 3" xfId="4632"/>
    <cellStyle name="40% - Акцент2 3 13 3 2" xfId="4633"/>
    <cellStyle name="40% - Акцент2 3 13 4" xfId="4634"/>
    <cellStyle name="40% - Акцент2 3 14" xfId="4635"/>
    <cellStyle name="40% - Акцент2 3 14 2" xfId="4636"/>
    <cellStyle name="40% - Акцент2 3 14 2 2" xfId="4637"/>
    <cellStyle name="40% - Акцент2 3 14 2 2 2" xfId="4638"/>
    <cellStyle name="40% - Акцент2 3 14 2 3" xfId="4639"/>
    <cellStyle name="40% - Акцент2 3 14 3" xfId="4640"/>
    <cellStyle name="40% - Акцент2 3 14 3 2" xfId="4641"/>
    <cellStyle name="40% - Акцент2 3 14 4" xfId="4642"/>
    <cellStyle name="40% - Акцент2 3 15" xfId="4643"/>
    <cellStyle name="40% - Акцент2 3 15 2" xfId="4644"/>
    <cellStyle name="40% - Акцент2 3 15 2 2" xfId="4645"/>
    <cellStyle name="40% - Акцент2 3 15 2 2 2" xfId="4646"/>
    <cellStyle name="40% - Акцент2 3 15 2 3" xfId="4647"/>
    <cellStyle name="40% - Акцент2 3 15 3" xfId="4648"/>
    <cellStyle name="40% - Акцент2 3 15 3 2" xfId="4649"/>
    <cellStyle name="40% - Акцент2 3 15 4" xfId="4650"/>
    <cellStyle name="40% - Акцент2 3 16" xfId="4651"/>
    <cellStyle name="40% - Акцент2 3 16 2" xfId="4652"/>
    <cellStyle name="40% - Акцент2 3 16 2 2" xfId="4653"/>
    <cellStyle name="40% - Акцент2 3 16 2 2 2" xfId="4654"/>
    <cellStyle name="40% - Акцент2 3 16 2 3" xfId="4655"/>
    <cellStyle name="40% - Акцент2 3 16 3" xfId="4656"/>
    <cellStyle name="40% - Акцент2 3 16 3 2" xfId="4657"/>
    <cellStyle name="40% - Акцент2 3 16 4" xfId="4658"/>
    <cellStyle name="40% - Акцент2 3 17" xfId="4659"/>
    <cellStyle name="40% - Акцент2 3 17 2" xfId="4660"/>
    <cellStyle name="40% - Акцент2 3 17 2 2" xfId="4661"/>
    <cellStyle name="40% - Акцент2 3 17 2 2 2" xfId="4662"/>
    <cellStyle name="40% - Акцент2 3 17 2 3" xfId="4663"/>
    <cellStyle name="40% - Акцент2 3 17 3" xfId="4664"/>
    <cellStyle name="40% - Акцент2 3 17 3 2" xfId="4665"/>
    <cellStyle name="40% - Акцент2 3 17 4" xfId="4666"/>
    <cellStyle name="40% - Акцент2 3 18" xfId="4667"/>
    <cellStyle name="40% - Акцент2 3 18 2" xfId="4668"/>
    <cellStyle name="40% - Акцент2 3 18 2 2" xfId="4669"/>
    <cellStyle name="40% - Акцент2 3 18 2 2 2" xfId="4670"/>
    <cellStyle name="40% - Акцент2 3 18 2 3" xfId="4671"/>
    <cellStyle name="40% - Акцент2 3 18 3" xfId="4672"/>
    <cellStyle name="40% - Акцент2 3 18 3 2" xfId="4673"/>
    <cellStyle name="40% - Акцент2 3 18 4" xfId="4674"/>
    <cellStyle name="40% - Акцент2 3 19" xfId="4675"/>
    <cellStyle name="40% - Акцент2 3 19 2" xfId="4676"/>
    <cellStyle name="40% - Акцент2 3 19 2 2" xfId="4677"/>
    <cellStyle name="40% - Акцент2 3 19 2 2 2" xfId="4678"/>
    <cellStyle name="40% - Акцент2 3 19 2 3" xfId="4679"/>
    <cellStyle name="40% - Акцент2 3 19 3" xfId="4680"/>
    <cellStyle name="40% - Акцент2 3 19 3 2" xfId="4681"/>
    <cellStyle name="40% - Акцент2 3 19 4" xfId="4682"/>
    <cellStyle name="40% - Акцент2 3 2" xfId="4683"/>
    <cellStyle name="40% - Акцент2 3 2 2" xfId="4684"/>
    <cellStyle name="40% - Акцент2 3 20" xfId="4685"/>
    <cellStyle name="40% - Акцент2 3 20 2" xfId="4686"/>
    <cellStyle name="40% - Акцент2 3 20 2 2" xfId="4687"/>
    <cellStyle name="40% - Акцент2 3 20 2 2 2" xfId="4688"/>
    <cellStyle name="40% - Акцент2 3 20 2 3" xfId="4689"/>
    <cellStyle name="40% - Акцент2 3 20 3" xfId="4690"/>
    <cellStyle name="40% - Акцент2 3 20 3 2" xfId="4691"/>
    <cellStyle name="40% - Акцент2 3 20 4" xfId="4692"/>
    <cellStyle name="40% - Акцент2 3 21" xfId="4693"/>
    <cellStyle name="40% - Акцент2 3 21 2" xfId="4694"/>
    <cellStyle name="40% - Акцент2 3 21 2 2" xfId="4695"/>
    <cellStyle name="40% - Акцент2 3 21 2 2 2" xfId="4696"/>
    <cellStyle name="40% - Акцент2 3 21 2 3" xfId="4697"/>
    <cellStyle name="40% - Акцент2 3 21 3" xfId="4698"/>
    <cellStyle name="40% - Акцент2 3 21 3 2" xfId="4699"/>
    <cellStyle name="40% - Акцент2 3 21 4" xfId="4700"/>
    <cellStyle name="40% - Акцент2 3 22" xfId="4701"/>
    <cellStyle name="40% - Акцент2 3 22 2" xfId="4702"/>
    <cellStyle name="40% - Акцент2 3 22 2 2" xfId="4703"/>
    <cellStyle name="40% - Акцент2 3 22 2 2 2" xfId="4704"/>
    <cellStyle name="40% - Акцент2 3 22 2 3" xfId="4705"/>
    <cellStyle name="40% - Акцент2 3 22 3" xfId="4706"/>
    <cellStyle name="40% - Акцент2 3 22 3 2" xfId="4707"/>
    <cellStyle name="40% - Акцент2 3 22 4" xfId="4708"/>
    <cellStyle name="40% - Акцент2 3 23" xfId="4709"/>
    <cellStyle name="40% - Акцент2 3 23 2" xfId="4710"/>
    <cellStyle name="40% - Акцент2 3 23 2 2" xfId="4711"/>
    <cellStyle name="40% - Акцент2 3 23 2 2 2" xfId="4712"/>
    <cellStyle name="40% - Акцент2 3 23 2 3" xfId="4713"/>
    <cellStyle name="40% - Акцент2 3 23 3" xfId="4714"/>
    <cellStyle name="40% - Акцент2 3 23 3 2" xfId="4715"/>
    <cellStyle name="40% - Акцент2 3 23 4" xfId="4716"/>
    <cellStyle name="40% - Акцент2 3 24" xfId="4717"/>
    <cellStyle name="40% - Акцент2 3 24 2" xfId="4718"/>
    <cellStyle name="40% - Акцент2 3 24 2 2" xfId="4719"/>
    <cellStyle name="40% - Акцент2 3 24 2 2 2" xfId="4720"/>
    <cellStyle name="40% - Акцент2 3 24 2 3" xfId="4721"/>
    <cellStyle name="40% - Акцент2 3 24 3" xfId="4722"/>
    <cellStyle name="40% - Акцент2 3 24 3 2" xfId="4723"/>
    <cellStyle name="40% - Акцент2 3 24 4" xfId="4724"/>
    <cellStyle name="40% - Акцент2 3 25" xfId="4725"/>
    <cellStyle name="40% - Акцент2 3 3" xfId="4726"/>
    <cellStyle name="40% - Акцент2 3 3 2" xfId="4727"/>
    <cellStyle name="40% - Акцент2 3 3 2 2" xfId="4728"/>
    <cellStyle name="40% - Акцент2 3 3 2 2 2" xfId="4729"/>
    <cellStyle name="40% - Акцент2 3 3 2 3" xfId="4730"/>
    <cellStyle name="40% - Акцент2 3 3 3" xfId="4731"/>
    <cellStyle name="40% - Акцент2 3 3 3 2" xfId="4732"/>
    <cellStyle name="40% - Акцент2 3 3 4" xfId="4733"/>
    <cellStyle name="40% - Акцент2 3 4" xfId="4734"/>
    <cellStyle name="40% - Акцент2 3 4 2" xfId="4735"/>
    <cellStyle name="40% - Акцент2 3 4 2 2" xfId="4736"/>
    <cellStyle name="40% - Акцент2 3 4 2 2 2" xfId="4737"/>
    <cellStyle name="40% - Акцент2 3 4 2 3" xfId="4738"/>
    <cellStyle name="40% - Акцент2 3 4 3" xfId="4739"/>
    <cellStyle name="40% - Акцент2 3 4 3 2" xfId="4740"/>
    <cellStyle name="40% - Акцент2 3 4 4" xfId="4741"/>
    <cellStyle name="40% - Акцент2 3 5" xfId="4742"/>
    <cellStyle name="40% - Акцент2 3 5 2" xfId="4743"/>
    <cellStyle name="40% - Акцент2 3 5 2 2" xfId="4744"/>
    <cellStyle name="40% - Акцент2 3 5 2 2 2" xfId="4745"/>
    <cellStyle name="40% - Акцент2 3 5 2 3" xfId="4746"/>
    <cellStyle name="40% - Акцент2 3 5 3" xfId="4747"/>
    <cellStyle name="40% - Акцент2 3 5 3 2" xfId="4748"/>
    <cellStyle name="40% - Акцент2 3 5 4" xfId="4749"/>
    <cellStyle name="40% - Акцент2 3 6" xfId="4750"/>
    <cellStyle name="40% - Акцент2 3 6 2" xfId="4751"/>
    <cellStyle name="40% - Акцент2 3 6 2 2" xfId="4752"/>
    <cellStyle name="40% - Акцент2 3 6 2 2 2" xfId="4753"/>
    <cellStyle name="40% - Акцент2 3 6 2 3" xfId="4754"/>
    <cellStyle name="40% - Акцент2 3 6 3" xfId="4755"/>
    <cellStyle name="40% - Акцент2 3 6 3 2" xfId="4756"/>
    <cellStyle name="40% - Акцент2 3 6 4" xfId="4757"/>
    <cellStyle name="40% - Акцент2 3 7" xfId="4758"/>
    <cellStyle name="40% - Акцент2 3 7 2" xfId="4759"/>
    <cellStyle name="40% - Акцент2 3 7 2 2" xfId="4760"/>
    <cellStyle name="40% - Акцент2 3 7 2 2 2" xfId="4761"/>
    <cellStyle name="40% - Акцент2 3 7 2 3" xfId="4762"/>
    <cellStyle name="40% - Акцент2 3 7 3" xfId="4763"/>
    <cellStyle name="40% - Акцент2 3 7 3 2" xfId="4764"/>
    <cellStyle name="40% - Акцент2 3 7 4" xfId="4765"/>
    <cellStyle name="40% - Акцент2 3 8" xfId="4766"/>
    <cellStyle name="40% - Акцент2 3 8 2" xfId="4767"/>
    <cellStyle name="40% - Акцент2 3 8 2 2" xfId="4768"/>
    <cellStyle name="40% - Акцент2 3 8 2 2 2" xfId="4769"/>
    <cellStyle name="40% - Акцент2 3 8 2 3" xfId="4770"/>
    <cellStyle name="40% - Акцент2 3 8 3" xfId="4771"/>
    <cellStyle name="40% - Акцент2 3 8 3 2" xfId="4772"/>
    <cellStyle name="40% - Акцент2 3 8 4" xfId="4773"/>
    <cellStyle name="40% - Акцент2 3 9" xfId="4774"/>
    <cellStyle name="40% - Акцент2 3 9 2" xfId="4775"/>
    <cellStyle name="40% - Акцент2 3 9 2 2" xfId="4776"/>
    <cellStyle name="40% - Акцент2 3 9 2 2 2" xfId="4777"/>
    <cellStyle name="40% - Акцент2 3 9 2 3" xfId="4778"/>
    <cellStyle name="40% - Акцент2 3 9 3" xfId="4779"/>
    <cellStyle name="40% - Акцент2 3 9 3 2" xfId="4780"/>
    <cellStyle name="40% - Акцент2 3 9 4" xfId="4781"/>
    <cellStyle name="40% - Акцент2 4" xfId="4782"/>
    <cellStyle name="40% - Акцент2 4 2" xfId="4783"/>
    <cellStyle name="40% - Акцент2 4 2 2" xfId="4784"/>
    <cellStyle name="40% - Акцент2 4 3" xfId="4785"/>
    <cellStyle name="40% - Акцент2 5" xfId="4786"/>
    <cellStyle name="40% - Акцент2 5 2" xfId="4787"/>
    <cellStyle name="40% - Акцент2 5 2 2" xfId="4788"/>
    <cellStyle name="40% - Акцент2 5 3" xfId="4789"/>
    <cellStyle name="40% - Акцент2 6" xfId="4790"/>
    <cellStyle name="40% - Акцент2 6 2" xfId="4791"/>
    <cellStyle name="40% - Акцент2 7" xfId="4792"/>
    <cellStyle name="40% - Акцент2 7 2" xfId="4793"/>
    <cellStyle name="40% - Акцент2 7 2 2" xfId="4794"/>
    <cellStyle name="40% - Акцент2 7 2 2 2" xfId="4795"/>
    <cellStyle name="40% - Акцент2 7 2 3" xfId="4796"/>
    <cellStyle name="40% - Акцент2 7 3" xfId="4797"/>
    <cellStyle name="40% - Акцент2 7 3 2" xfId="4798"/>
    <cellStyle name="40% - Акцент2 7 4" xfId="4799"/>
    <cellStyle name="40% - Акцент2 8" xfId="4800"/>
    <cellStyle name="40% - Акцент2 8 2" xfId="4801"/>
    <cellStyle name="40% - Акцент2 8 2 2" xfId="4802"/>
    <cellStyle name="40% - Акцент2 8 2 2 2" xfId="4803"/>
    <cellStyle name="40% - Акцент2 8 2 3" xfId="4804"/>
    <cellStyle name="40% - Акцент2 8 3" xfId="4805"/>
    <cellStyle name="40% - Акцент2 8 3 2" xfId="4806"/>
    <cellStyle name="40% - Акцент2 8 4" xfId="4807"/>
    <cellStyle name="40% - Акцент2 9" xfId="4808"/>
    <cellStyle name="40% - Акцент2 9 2" xfId="4809"/>
    <cellStyle name="40% - Акцент2 9 2 2" xfId="4810"/>
    <cellStyle name="40% - Акцент2 9 2 2 2" xfId="4811"/>
    <cellStyle name="40% - Акцент2 9 2 3" xfId="4812"/>
    <cellStyle name="40% - Акцент2 9 3" xfId="4813"/>
    <cellStyle name="40% - Акцент2 9 3 2" xfId="4814"/>
    <cellStyle name="40% - Акцент2 9 4" xfId="4815"/>
    <cellStyle name="40% - Акцент3 10" xfId="4816"/>
    <cellStyle name="40% - Акцент3 10 2" xfId="4817"/>
    <cellStyle name="40% - Акцент3 10 2 2" xfId="4818"/>
    <cellStyle name="40% - Акцент3 10 2 2 2" xfId="4819"/>
    <cellStyle name="40% - Акцент3 10 2 3" xfId="4820"/>
    <cellStyle name="40% - Акцент3 10 3" xfId="4821"/>
    <cellStyle name="40% - Акцент3 10 3 2" xfId="4822"/>
    <cellStyle name="40% - Акцент3 10 4" xfId="4823"/>
    <cellStyle name="40% - Акцент3 11" xfId="4824"/>
    <cellStyle name="40% - Акцент3 11 2" xfId="4825"/>
    <cellStyle name="40% - Акцент3 11 2 2" xfId="4826"/>
    <cellStyle name="40% - Акцент3 11 2 2 2" xfId="4827"/>
    <cellStyle name="40% - Акцент3 11 2 3" xfId="4828"/>
    <cellStyle name="40% - Акцент3 11 3" xfId="4829"/>
    <cellStyle name="40% - Акцент3 11 3 2" xfId="4830"/>
    <cellStyle name="40% - Акцент3 11 4" xfId="4831"/>
    <cellStyle name="40% - Акцент3 12" xfId="4832"/>
    <cellStyle name="40% - Акцент3 12 2" xfId="4833"/>
    <cellStyle name="40% - Акцент3 12 2 2" xfId="4834"/>
    <cellStyle name="40% - Акцент3 12 2 2 2" xfId="4835"/>
    <cellStyle name="40% - Акцент3 12 2 3" xfId="4836"/>
    <cellStyle name="40% - Акцент3 12 3" xfId="4837"/>
    <cellStyle name="40% - Акцент3 12 3 2" xfId="4838"/>
    <cellStyle name="40% - Акцент3 12 4" xfId="4839"/>
    <cellStyle name="40% - Акцент3 13" xfId="4840"/>
    <cellStyle name="40% - Акцент3 13 2" xfId="4841"/>
    <cellStyle name="40% - Акцент3 13 2 2" xfId="4842"/>
    <cellStyle name="40% - Акцент3 13 2 2 2" xfId="4843"/>
    <cellStyle name="40% - Акцент3 13 2 3" xfId="4844"/>
    <cellStyle name="40% - Акцент3 13 3" xfId="4845"/>
    <cellStyle name="40% - Акцент3 13 3 2" xfId="4846"/>
    <cellStyle name="40% - Акцент3 13 4" xfId="4847"/>
    <cellStyle name="40% - Акцент3 14" xfId="4848"/>
    <cellStyle name="40% - Акцент3 14 2" xfId="4849"/>
    <cellStyle name="40% - Акцент3 14 2 2" xfId="4850"/>
    <cellStyle name="40% - Акцент3 14 2 2 2" xfId="4851"/>
    <cellStyle name="40% - Акцент3 14 2 3" xfId="4852"/>
    <cellStyle name="40% - Акцент3 14 3" xfId="4853"/>
    <cellStyle name="40% - Акцент3 14 3 2" xfId="4854"/>
    <cellStyle name="40% - Акцент3 14 4" xfId="4855"/>
    <cellStyle name="40% - Акцент3 15" xfId="4856"/>
    <cellStyle name="40% - Акцент3 15 2" xfId="4857"/>
    <cellStyle name="40% - Акцент3 15 2 2" xfId="4858"/>
    <cellStyle name="40% - Акцент3 15 2 2 2" xfId="4859"/>
    <cellStyle name="40% - Акцент3 15 2 3" xfId="4860"/>
    <cellStyle name="40% - Акцент3 15 3" xfId="4861"/>
    <cellStyle name="40% - Акцент3 15 3 2" xfId="4862"/>
    <cellStyle name="40% - Акцент3 15 4" xfId="4863"/>
    <cellStyle name="40% - Акцент3 16" xfId="4864"/>
    <cellStyle name="40% - Акцент3 16 2" xfId="4865"/>
    <cellStyle name="40% - Акцент3 16 2 2" xfId="4866"/>
    <cellStyle name="40% - Акцент3 16 2 2 2" xfId="4867"/>
    <cellStyle name="40% - Акцент3 16 2 3" xfId="4868"/>
    <cellStyle name="40% - Акцент3 16 3" xfId="4869"/>
    <cellStyle name="40% - Акцент3 16 3 2" xfId="4870"/>
    <cellStyle name="40% - Акцент3 16 4" xfId="4871"/>
    <cellStyle name="40% - Акцент3 17" xfId="4872"/>
    <cellStyle name="40% - Акцент3 17 2" xfId="4873"/>
    <cellStyle name="40% - Акцент3 17 2 2" xfId="4874"/>
    <cellStyle name="40% - Акцент3 17 2 2 2" xfId="4875"/>
    <cellStyle name="40% - Акцент3 17 2 3" xfId="4876"/>
    <cellStyle name="40% - Акцент3 17 3" xfId="4877"/>
    <cellStyle name="40% - Акцент3 17 3 2" xfId="4878"/>
    <cellStyle name="40% - Акцент3 17 4" xfId="4879"/>
    <cellStyle name="40% - Акцент3 18" xfId="4880"/>
    <cellStyle name="40% - Акцент3 18 2" xfId="4881"/>
    <cellStyle name="40% - Акцент3 18 2 2" xfId="4882"/>
    <cellStyle name="40% - Акцент3 18 3" xfId="4883"/>
    <cellStyle name="40% - Акцент3 19" xfId="4884"/>
    <cellStyle name="40% - Акцент3 19 2" xfId="4885"/>
    <cellStyle name="40% - Акцент3 2" xfId="4886"/>
    <cellStyle name="40% - Акцент3 2 10" xfId="4887"/>
    <cellStyle name="40% - Акцент3 2 10 2" xfId="4888"/>
    <cellStyle name="40% - Акцент3 2 10 2 2" xfId="4889"/>
    <cellStyle name="40% - Акцент3 2 10 2 2 2" xfId="4890"/>
    <cellStyle name="40% - Акцент3 2 10 2 3" xfId="4891"/>
    <cellStyle name="40% - Акцент3 2 10 3" xfId="4892"/>
    <cellStyle name="40% - Акцент3 2 10 3 2" xfId="4893"/>
    <cellStyle name="40% - Акцент3 2 10 4" xfId="4894"/>
    <cellStyle name="40% - Акцент3 2 11" xfId="4895"/>
    <cellStyle name="40% - Акцент3 2 11 2" xfId="4896"/>
    <cellStyle name="40% - Акцент3 2 11 2 2" xfId="4897"/>
    <cellStyle name="40% - Акцент3 2 11 2 2 2" xfId="4898"/>
    <cellStyle name="40% - Акцент3 2 11 2 3" xfId="4899"/>
    <cellStyle name="40% - Акцент3 2 11 3" xfId="4900"/>
    <cellStyle name="40% - Акцент3 2 11 3 2" xfId="4901"/>
    <cellStyle name="40% - Акцент3 2 11 4" xfId="4902"/>
    <cellStyle name="40% - Акцент3 2 12" xfId="4903"/>
    <cellStyle name="40% - Акцент3 2 12 2" xfId="4904"/>
    <cellStyle name="40% - Акцент3 2 12 2 2" xfId="4905"/>
    <cellStyle name="40% - Акцент3 2 12 2 2 2" xfId="4906"/>
    <cellStyle name="40% - Акцент3 2 12 2 3" xfId="4907"/>
    <cellStyle name="40% - Акцент3 2 12 3" xfId="4908"/>
    <cellStyle name="40% - Акцент3 2 12 3 2" xfId="4909"/>
    <cellStyle name="40% - Акцент3 2 12 4" xfId="4910"/>
    <cellStyle name="40% - Акцент3 2 13" xfId="4911"/>
    <cellStyle name="40% - Акцент3 2 13 2" xfId="4912"/>
    <cellStyle name="40% - Акцент3 2 13 2 2" xfId="4913"/>
    <cellStyle name="40% - Акцент3 2 13 2 2 2" xfId="4914"/>
    <cellStyle name="40% - Акцент3 2 13 2 3" xfId="4915"/>
    <cellStyle name="40% - Акцент3 2 13 3" xfId="4916"/>
    <cellStyle name="40% - Акцент3 2 13 3 2" xfId="4917"/>
    <cellStyle name="40% - Акцент3 2 13 4" xfId="4918"/>
    <cellStyle name="40% - Акцент3 2 14" xfId="4919"/>
    <cellStyle name="40% - Акцент3 2 14 2" xfId="4920"/>
    <cellStyle name="40% - Акцент3 2 14 2 2" xfId="4921"/>
    <cellStyle name="40% - Акцент3 2 14 2 2 2" xfId="4922"/>
    <cellStyle name="40% - Акцент3 2 14 2 3" xfId="4923"/>
    <cellStyle name="40% - Акцент3 2 14 3" xfId="4924"/>
    <cellStyle name="40% - Акцент3 2 14 3 2" xfId="4925"/>
    <cellStyle name="40% - Акцент3 2 14 4" xfId="4926"/>
    <cellStyle name="40% - Акцент3 2 15" xfId="4927"/>
    <cellStyle name="40% - Акцент3 2 15 2" xfId="4928"/>
    <cellStyle name="40% - Акцент3 2 15 2 2" xfId="4929"/>
    <cellStyle name="40% - Акцент3 2 15 2 2 2" xfId="4930"/>
    <cellStyle name="40% - Акцент3 2 15 2 3" xfId="4931"/>
    <cellStyle name="40% - Акцент3 2 15 3" xfId="4932"/>
    <cellStyle name="40% - Акцент3 2 15 3 2" xfId="4933"/>
    <cellStyle name="40% - Акцент3 2 15 4" xfId="4934"/>
    <cellStyle name="40% - Акцент3 2 16" xfId="4935"/>
    <cellStyle name="40% - Акцент3 2 16 2" xfId="4936"/>
    <cellStyle name="40% - Акцент3 2 16 2 2" xfId="4937"/>
    <cellStyle name="40% - Акцент3 2 16 2 2 2" xfId="4938"/>
    <cellStyle name="40% - Акцент3 2 16 2 3" xfId="4939"/>
    <cellStyle name="40% - Акцент3 2 16 3" xfId="4940"/>
    <cellStyle name="40% - Акцент3 2 16 3 2" xfId="4941"/>
    <cellStyle name="40% - Акцент3 2 16 4" xfId="4942"/>
    <cellStyle name="40% - Акцент3 2 17" xfId="4943"/>
    <cellStyle name="40% - Акцент3 2 17 2" xfId="4944"/>
    <cellStyle name="40% - Акцент3 2 17 2 2" xfId="4945"/>
    <cellStyle name="40% - Акцент3 2 17 2 2 2" xfId="4946"/>
    <cellStyle name="40% - Акцент3 2 17 2 3" xfId="4947"/>
    <cellStyle name="40% - Акцент3 2 17 3" xfId="4948"/>
    <cellStyle name="40% - Акцент3 2 17 3 2" xfId="4949"/>
    <cellStyle name="40% - Акцент3 2 17 4" xfId="4950"/>
    <cellStyle name="40% - Акцент3 2 18" xfId="4951"/>
    <cellStyle name="40% - Акцент3 2 18 2" xfId="4952"/>
    <cellStyle name="40% - Акцент3 2 18 2 2" xfId="4953"/>
    <cellStyle name="40% - Акцент3 2 18 2 2 2" xfId="4954"/>
    <cellStyle name="40% - Акцент3 2 18 2 3" xfId="4955"/>
    <cellStyle name="40% - Акцент3 2 18 3" xfId="4956"/>
    <cellStyle name="40% - Акцент3 2 18 3 2" xfId="4957"/>
    <cellStyle name="40% - Акцент3 2 18 4" xfId="4958"/>
    <cellStyle name="40% - Акцент3 2 19" xfId="4959"/>
    <cellStyle name="40% - Акцент3 2 19 2" xfId="4960"/>
    <cellStyle name="40% - Акцент3 2 19 2 2" xfId="4961"/>
    <cellStyle name="40% - Акцент3 2 19 2 2 2" xfId="4962"/>
    <cellStyle name="40% - Акцент3 2 19 2 3" xfId="4963"/>
    <cellStyle name="40% - Акцент3 2 19 3" xfId="4964"/>
    <cellStyle name="40% - Акцент3 2 19 3 2" xfId="4965"/>
    <cellStyle name="40% - Акцент3 2 19 4" xfId="4966"/>
    <cellStyle name="40% - Акцент3 2 2" xfId="4967"/>
    <cellStyle name="40% - Акцент3 2 2 2" xfId="4968"/>
    <cellStyle name="40% - Акцент3 2 20" xfId="4969"/>
    <cellStyle name="40% - Акцент3 2 20 2" xfId="4970"/>
    <cellStyle name="40% - Акцент3 2 20 2 2" xfId="4971"/>
    <cellStyle name="40% - Акцент3 2 20 2 2 2" xfId="4972"/>
    <cellStyle name="40% - Акцент3 2 20 2 3" xfId="4973"/>
    <cellStyle name="40% - Акцент3 2 20 3" xfId="4974"/>
    <cellStyle name="40% - Акцент3 2 20 3 2" xfId="4975"/>
    <cellStyle name="40% - Акцент3 2 20 4" xfId="4976"/>
    <cellStyle name="40% - Акцент3 2 21" xfId="4977"/>
    <cellStyle name="40% - Акцент3 2 21 2" xfId="4978"/>
    <cellStyle name="40% - Акцент3 2 21 2 2" xfId="4979"/>
    <cellStyle name="40% - Акцент3 2 21 2 2 2" xfId="4980"/>
    <cellStyle name="40% - Акцент3 2 21 2 3" xfId="4981"/>
    <cellStyle name="40% - Акцент3 2 21 3" xfId="4982"/>
    <cellStyle name="40% - Акцент3 2 21 3 2" xfId="4983"/>
    <cellStyle name="40% - Акцент3 2 21 4" xfId="4984"/>
    <cellStyle name="40% - Акцент3 2 22" xfId="4985"/>
    <cellStyle name="40% - Акцент3 2 22 2" xfId="4986"/>
    <cellStyle name="40% - Акцент3 2 22 2 2" xfId="4987"/>
    <cellStyle name="40% - Акцент3 2 22 2 2 2" xfId="4988"/>
    <cellStyle name="40% - Акцент3 2 22 2 3" xfId="4989"/>
    <cellStyle name="40% - Акцент3 2 22 3" xfId="4990"/>
    <cellStyle name="40% - Акцент3 2 22 3 2" xfId="4991"/>
    <cellStyle name="40% - Акцент3 2 22 4" xfId="4992"/>
    <cellStyle name="40% - Акцент3 2 23" xfId="4993"/>
    <cellStyle name="40% - Акцент3 2 23 2" xfId="4994"/>
    <cellStyle name="40% - Акцент3 2 23 2 2" xfId="4995"/>
    <cellStyle name="40% - Акцент3 2 23 2 2 2" xfId="4996"/>
    <cellStyle name="40% - Акцент3 2 23 2 3" xfId="4997"/>
    <cellStyle name="40% - Акцент3 2 23 3" xfId="4998"/>
    <cellStyle name="40% - Акцент3 2 23 3 2" xfId="4999"/>
    <cellStyle name="40% - Акцент3 2 23 4" xfId="5000"/>
    <cellStyle name="40% - Акцент3 2 24" xfId="5001"/>
    <cellStyle name="40% - Акцент3 2 24 2" xfId="5002"/>
    <cellStyle name="40% - Акцент3 2 24 2 2" xfId="5003"/>
    <cellStyle name="40% - Акцент3 2 24 2 2 2" xfId="5004"/>
    <cellStyle name="40% - Акцент3 2 24 2 3" xfId="5005"/>
    <cellStyle name="40% - Акцент3 2 24 3" xfId="5006"/>
    <cellStyle name="40% - Акцент3 2 24 3 2" xfId="5007"/>
    <cellStyle name="40% - Акцент3 2 24 4" xfId="5008"/>
    <cellStyle name="40% - Акцент3 2 25" xfId="5009"/>
    <cellStyle name="40% - Акцент3 2 3" xfId="5010"/>
    <cellStyle name="40% - Акцент3 2 3 2" xfId="5011"/>
    <cellStyle name="40% - Акцент3 2 3 2 2" xfId="5012"/>
    <cellStyle name="40% - Акцент3 2 3 2 2 2" xfId="5013"/>
    <cellStyle name="40% - Акцент3 2 3 2 3" xfId="5014"/>
    <cellStyle name="40% - Акцент3 2 3 3" xfId="5015"/>
    <cellStyle name="40% - Акцент3 2 3 3 2" xfId="5016"/>
    <cellStyle name="40% - Акцент3 2 3 4" xfId="5017"/>
    <cellStyle name="40% - Акцент3 2 4" xfId="5018"/>
    <cellStyle name="40% - Акцент3 2 4 2" xfId="5019"/>
    <cellStyle name="40% - Акцент3 2 4 2 2" xfId="5020"/>
    <cellStyle name="40% - Акцент3 2 4 2 2 2" xfId="5021"/>
    <cellStyle name="40% - Акцент3 2 4 2 3" xfId="5022"/>
    <cellStyle name="40% - Акцент3 2 4 3" xfId="5023"/>
    <cellStyle name="40% - Акцент3 2 4 3 2" xfId="5024"/>
    <cellStyle name="40% - Акцент3 2 4 4" xfId="5025"/>
    <cellStyle name="40% - Акцент3 2 5" xfId="5026"/>
    <cellStyle name="40% - Акцент3 2 5 2" xfId="5027"/>
    <cellStyle name="40% - Акцент3 2 5 2 2" xfId="5028"/>
    <cellStyle name="40% - Акцент3 2 5 2 2 2" xfId="5029"/>
    <cellStyle name="40% - Акцент3 2 5 2 3" xfId="5030"/>
    <cellStyle name="40% - Акцент3 2 5 3" xfId="5031"/>
    <cellStyle name="40% - Акцент3 2 5 3 2" xfId="5032"/>
    <cellStyle name="40% - Акцент3 2 5 4" xfId="5033"/>
    <cellStyle name="40% - Акцент3 2 6" xfId="5034"/>
    <cellStyle name="40% - Акцент3 2 6 2" xfId="5035"/>
    <cellStyle name="40% - Акцент3 2 6 2 2" xfId="5036"/>
    <cellStyle name="40% - Акцент3 2 6 2 2 2" xfId="5037"/>
    <cellStyle name="40% - Акцент3 2 6 2 3" xfId="5038"/>
    <cellStyle name="40% - Акцент3 2 6 3" xfId="5039"/>
    <cellStyle name="40% - Акцент3 2 6 3 2" xfId="5040"/>
    <cellStyle name="40% - Акцент3 2 6 4" xfId="5041"/>
    <cellStyle name="40% - Акцент3 2 7" xfId="5042"/>
    <cellStyle name="40% - Акцент3 2 7 2" xfId="5043"/>
    <cellStyle name="40% - Акцент3 2 7 2 2" xfId="5044"/>
    <cellStyle name="40% - Акцент3 2 7 2 2 2" xfId="5045"/>
    <cellStyle name="40% - Акцент3 2 7 2 3" xfId="5046"/>
    <cellStyle name="40% - Акцент3 2 7 3" xfId="5047"/>
    <cellStyle name="40% - Акцент3 2 7 3 2" xfId="5048"/>
    <cellStyle name="40% - Акцент3 2 7 4" xfId="5049"/>
    <cellStyle name="40% - Акцент3 2 8" xfId="5050"/>
    <cellStyle name="40% - Акцент3 2 8 2" xfId="5051"/>
    <cellStyle name="40% - Акцент3 2 8 2 2" xfId="5052"/>
    <cellStyle name="40% - Акцент3 2 8 2 2 2" xfId="5053"/>
    <cellStyle name="40% - Акцент3 2 8 2 3" xfId="5054"/>
    <cellStyle name="40% - Акцент3 2 8 3" xfId="5055"/>
    <cellStyle name="40% - Акцент3 2 8 3 2" xfId="5056"/>
    <cellStyle name="40% - Акцент3 2 8 4" xfId="5057"/>
    <cellStyle name="40% - Акцент3 2 9" xfId="5058"/>
    <cellStyle name="40% - Акцент3 2 9 2" xfId="5059"/>
    <cellStyle name="40% - Акцент3 2 9 2 2" xfId="5060"/>
    <cellStyle name="40% - Акцент3 2 9 2 2 2" xfId="5061"/>
    <cellStyle name="40% - Акцент3 2 9 2 3" xfId="5062"/>
    <cellStyle name="40% - Акцент3 2 9 3" xfId="5063"/>
    <cellStyle name="40% - Акцент3 2 9 3 2" xfId="5064"/>
    <cellStyle name="40% - Акцент3 2 9 4" xfId="5065"/>
    <cellStyle name="40% - Акцент3 3" xfId="5066"/>
    <cellStyle name="40% - Акцент3 3 10" xfId="5067"/>
    <cellStyle name="40% - Акцент3 3 10 2" xfId="5068"/>
    <cellStyle name="40% - Акцент3 3 10 2 2" xfId="5069"/>
    <cellStyle name="40% - Акцент3 3 10 2 2 2" xfId="5070"/>
    <cellStyle name="40% - Акцент3 3 10 2 3" xfId="5071"/>
    <cellStyle name="40% - Акцент3 3 10 3" xfId="5072"/>
    <cellStyle name="40% - Акцент3 3 10 3 2" xfId="5073"/>
    <cellStyle name="40% - Акцент3 3 10 4" xfId="5074"/>
    <cellStyle name="40% - Акцент3 3 11" xfId="5075"/>
    <cellStyle name="40% - Акцент3 3 11 2" xfId="5076"/>
    <cellStyle name="40% - Акцент3 3 11 2 2" xfId="5077"/>
    <cellStyle name="40% - Акцент3 3 11 2 2 2" xfId="5078"/>
    <cellStyle name="40% - Акцент3 3 11 2 3" xfId="5079"/>
    <cellStyle name="40% - Акцент3 3 11 3" xfId="5080"/>
    <cellStyle name="40% - Акцент3 3 11 3 2" xfId="5081"/>
    <cellStyle name="40% - Акцент3 3 11 4" xfId="5082"/>
    <cellStyle name="40% - Акцент3 3 12" xfId="5083"/>
    <cellStyle name="40% - Акцент3 3 12 2" xfId="5084"/>
    <cellStyle name="40% - Акцент3 3 12 2 2" xfId="5085"/>
    <cellStyle name="40% - Акцент3 3 12 2 2 2" xfId="5086"/>
    <cellStyle name="40% - Акцент3 3 12 2 3" xfId="5087"/>
    <cellStyle name="40% - Акцент3 3 12 3" xfId="5088"/>
    <cellStyle name="40% - Акцент3 3 12 3 2" xfId="5089"/>
    <cellStyle name="40% - Акцент3 3 12 4" xfId="5090"/>
    <cellStyle name="40% - Акцент3 3 13" xfId="5091"/>
    <cellStyle name="40% - Акцент3 3 13 2" xfId="5092"/>
    <cellStyle name="40% - Акцент3 3 13 2 2" xfId="5093"/>
    <cellStyle name="40% - Акцент3 3 13 2 2 2" xfId="5094"/>
    <cellStyle name="40% - Акцент3 3 13 2 3" xfId="5095"/>
    <cellStyle name="40% - Акцент3 3 13 3" xfId="5096"/>
    <cellStyle name="40% - Акцент3 3 13 3 2" xfId="5097"/>
    <cellStyle name="40% - Акцент3 3 13 4" xfId="5098"/>
    <cellStyle name="40% - Акцент3 3 14" xfId="5099"/>
    <cellStyle name="40% - Акцент3 3 14 2" xfId="5100"/>
    <cellStyle name="40% - Акцент3 3 14 2 2" xfId="5101"/>
    <cellStyle name="40% - Акцент3 3 14 2 2 2" xfId="5102"/>
    <cellStyle name="40% - Акцент3 3 14 2 3" xfId="5103"/>
    <cellStyle name="40% - Акцент3 3 14 3" xfId="5104"/>
    <cellStyle name="40% - Акцент3 3 14 3 2" xfId="5105"/>
    <cellStyle name="40% - Акцент3 3 14 4" xfId="5106"/>
    <cellStyle name="40% - Акцент3 3 15" xfId="5107"/>
    <cellStyle name="40% - Акцент3 3 15 2" xfId="5108"/>
    <cellStyle name="40% - Акцент3 3 15 2 2" xfId="5109"/>
    <cellStyle name="40% - Акцент3 3 15 2 2 2" xfId="5110"/>
    <cellStyle name="40% - Акцент3 3 15 2 3" xfId="5111"/>
    <cellStyle name="40% - Акцент3 3 15 3" xfId="5112"/>
    <cellStyle name="40% - Акцент3 3 15 3 2" xfId="5113"/>
    <cellStyle name="40% - Акцент3 3 15 4" xfId="5114"/>
    <cellStyle name="40% - Акцент3 3 16" xfId="5115"/>
    <cellStyle name="40% - Акцент3 3 16 2" xfId="5116"/>
    <cellStyle name="40% - Акцент3 3 16 2 2" xfId="5117"/>
    <cellStyle name="40% - Акцент3 3 16 2 2 2" xfId="5118"/>
    <cellStyle name="40% - Акцент3 3 16 2 3" xfId="5119"/>
    <cellStyle name="40% - Акцент3 3 16 3" xfId="5120"/>
    <cellStyle name="40% - Акцент3 3 16 3 2" xfId="5121"/>
    <cellStyle name="40% - Акцент3 3 16 4" xfId="5122"/>
    <cellStyle name="40% - Акцент3 3 17" xfId="5123"/>
    <cellStyle name="40% - Акцент3 3 17 2" xfId="5124"/>
    <cellStyle name="40% - Акцент3 3 17 2 2" xfId="5125"/>
    <cellStyle name="40% - Акцент3 3 17 2 2 2" xfId="5126"/>
    <cellStyle name="40% - Акцент3 3 17 2 3" xfId="5127"/>
    <cellStyle name="40% - Акцент3 3 17 3" xfId="5128"/>
    <cellStyle name="40% - Акцент3 3 17 3 2" xfId="5129"/>
    <cellStyle name="40% - Акцент3 3 17 4" xfId="5130"/>
    <cellStyle name="40% - Акцент3 3 18" xfId="5131"/>
    <cellStyle name="40% - Акцент3 3 18 2" xfId="5132"/>
    <cellStyle name="40% - Акцент3 3 18 2 2" xfId="5133"/>
    <cellStyle name="40% - Акцент3 3 18 2 2 2" xfId="5134"/>
    <cellStyle name="40% - Акцент3 3 18 2 3" xfId="5135"/>
    <cellStyle name="40% - Акцент3 3 18 3" xfId="5136"/>
    <cellStyle name="40% - Акцент3 3 18 3 2" xfId="5137"/>
    <cellStyle name="40% - Акцент3 3 18 4" xfId="5138"/>
    <cellStyle name="40% - Акцент3 3 19" xfId="5139"/>
    <cellStyle name="40% - Акцент3 3 19 2" xfId="5140"/>
    <cellStyle name="40% - Акцент3 3 19 2 2" xfId="5141"/>
    <cellStyle name="40% - Акцент3 3 19 2 2 2" xfId="5142"/>
    <cellStyle name="40% - Акцент3 3 19 2 3" xfId="5143"/>
    <cellStyle name="40% - Акцент3 3 19 3" xfId="5144"/>
    <cellStyle name="40% - Акцент3 3 19 3 2" xfId="5145"/>
    <cellStyle name="40% - Акцент3 3 19 4" xfId="5146"/>
    <cellStyle name="40% - Акцент3 3 2" xfId="5147"/>
    <cellStyle name="40% - Акцент3 3 2 2" xfId="5148"/>
    <cellStyle name="40% - Акцент3 3 20" xfId="5149"/>
    <cellStyle name="40% - Акцент3 3 20 2" xfId="5150"/>
    <cellStyle name="40% - Акцент3 3 20 2 2" xfId="5151"/>
    <cellStyle name="40% - Акцент3 3 20 2 2 2" xfId="5152"/>
    <cellStyle name="40% - Акцент3 3 20 2 3" xfId="5153"/>
    <cellStyle name="40% - Акцент3 3 20 3" xfId="5154"/>
    <cellStyle name="40% - Акцент3 3 20 3 2" xfId="5155"/>
    <cellStyle name="40% - Акцент3 3 20 4" xfId="5156"/>
    <cellStyle name="40% - Акцент3 3 21" xfId="5157"/>
    <cellStyle name="40% - Акцент3 3 21 2" xfId="5158"/>
    <cellStyle name="40% - Акцент3 3 21 2 2" xfId="5159"/>
    <cellStyle name="40% - Акцент3 3 21 2 2 2" xfId="5160"/>
    <cellStyle name="40% - Акцент3 3 21 2 3" xfId="5161"/>
    <cellStyle name="40% - Акцент3 3 21 3" xfId="5162"/>
    <cellStyle name="40% - Акцент3 3 21 3 2" xfId="5163"/>
    <cellStyle name="40% - Акцент3 3 21 4" xfId="5164"/>
    <cellStyle name="40% - Акцент3 3 22" xfId="5165"/>
    <cellStyle name="40% - Акцент3 3 22 2" xfId="5166"/>
    <cellStyle name="40% - Акцент3 3 22 2 2" xfId="5167"/>
    <cellStyle name="40% - Акцент3 3 22 2 2 2" xfId="5168"/>
    <cellStyle name="40% - Акцент3 3 22 2 3" xfId="5169"/>
    <cellStyle name="40% - Акцент3 3 22 3" xfId="5170"/>
    <cellStyle name="40% - Акцент3 3 22 3 2" xfId="5171"/>
    <cellStyle name="40% - Акцент3 3 22 4" xfId="5172"/>
    <cellStyle name="40% - Акцент3 3 23" xfId="5173"/>
    <cellStyle name="40% - Акцент3 3 23 2" xfId="5174"/>
    <cellStyle name="40% - Акцент3 3 23 2 2" xfId="5175"/>
    <cellStyle name="40% - Акцент3 3 23 2 2 2" xfId="5176"/>
    <cellStyle name="40% - Акцент3 3 23 2 3" xfId="5177"/>
    <cellStyle name="40% - Акцент3 3 23 3" xfId="5178"/>
    <cellStyle name="40% - Акцент3 3 23 3 2" xfId="5179"/>
    <cellStyle name="40% - Акцент3 3 23 4" xfId="5180"/>
    <cellStyle name="40% - Акцент3 3 24" xfId="5181"/>
    <cellStyle name="40% - Акцент3 3 24 2" xfId="5182"/>
    <cellStyle name="40% - Акцент3 3 24 2 2" xfId="5183"/>
    <cellStyle name="40% - Акцент3 3 24 2 2 2" xfId="5184"/>
    <cellStyle name="40% - Акцент3 3 24 2 3" xfId="5185"/>
    <cellStyle name="40% - Акцент3 3 24 3" xfId="5186"/>
    <cellStyle name="40% - Акцент3 3 24 3 2" xfId="5187"/>
    <cellStyle name="40% - Акцент3 3 24 4" xfId="5188"/>
    <cellStyle name="40% - Акцент3 3 25" xfId="5189"/>
    <cellStyle name="40% - Акцент3 3 3" xfId="5190"/>
    <cellStyle name="40% - Акцент3 3 3 2" xfId="5191"/>
    <cellStyle name="40% - Акцент3 3 3 2 2" xfId="5192"/>
    <cellStyle name="40% - Акцент3 3 3 2 2 2" xfId="5193"/>
    <cellStyle name="40% - Акцент3 3 3 2 3" xfId="5194"/>
    <cellStyle name="40% - Акцент3 3 3 3" xfId="5195"/>
    <cellStyle name="40% - Акцент3 3 3 3 2" xfId="5196"/>
    <cellStyle name="40% - Акцент3 3 3 4" xfId="5197"/>
    <cellStyle name="40% - Акцент3 3 4" xfId="5198"/>
    <cellStyle name="40% - Акцент3 3 4 2" xfId="5199"/>
    <cellStyle name="40% - Акцент3 3 4 2 2" xfId="5200"/>
    <cellStyle name="40% - Акцент3 3 4 2 2 2" xfId="5201"/>
    <cellStyle name="40% - Акцент3 3 4 2 3" xfId="5202"/>
    <cellStyle name="40% - Акцент3 3 4 3" xfId="5203"/>
    <cellStyle name="40% - Акцент3 3 4 3 2" xfId="5204"/>
    <cellStyle name="40% - Акцент3 3 4 4" xfId="5205"/>
    <cellStyle name="40% - Акцент3 3 5" xfId="5206"/>
    <cellStyle name="40% - Акцент3 3 5 2" xfId="5207"/>
    <cellStyle name="40% - Акцент3 3 5 2 2" xfId="5208"/>
    <cellStyle name="40% - Акцент3 3 5 2 2 2" xfId="5209"/>
    <cellStyle name="40% - Акцент3 3 5 2 3" xfId="5210"/>
    <cellStyle name="40% - Акцент3 3 5 3" xfId="5211"/>
    <cellStyle name="40% - Акцент3 3 5 3 2" xfId="5212"/>
    <cellStyle name="40% - Акцент3 3 5 4" xfId="5213"/>
    <cellStyle name="40% - Акцент3 3 6" xfId="5214"/>
    <cellStyle name="40% - Акцент3 3 6 2" xfId="5215"/>
    <cellStyle name="40% - Акцент3 3 6 2 2" xfId="5216"/>
    <cellStyle name="40% - Акцент3 3 6 2 2 2" xfId="5217"/>
    <cellStyle name="40% - Акцент3 3 6 2 3" xfId="5218"/>
    <cellStyle name="40% - Акцент3 3 6 3" xfId="5219"/>
    <cellStyle name="40% - Акцент3 3 6 3 2" xfId="5220"/>
    <cellStyle name="40% - Акцент3 3 6 4" xfId="5221"/>
    <cellStyle name="40% - Акцент3 3 7" xfId="5222"/>
    <cellStyle name="40% - Акцент3 3 7 2" xfId="5223"/>
    <cellStyle name="40% - Акцент3 3 7 2 2" xfId="5224"/>
    <cellStyle name="40% - Акцент3 3 7 2 2 2" xfId="5225"/>
    <cellStyle name="40% - Акцент3 3 7 2 3" xfId="5226"/>
    <cellStyle name="40% - Акцент3 3 7 3" xfId="5227"/>
    <cellStyle name="40% - Акцент3 3 7 3 2" xfId="5228"/>
    <cellStyle name="40% - Акцент3 3 7 4" xfId="5229"/>
    <cellStyle name="40% - Акцент3 3 8" xfId="5230"/>
    <cellStyle name="40% - Акцент3 3 8 2" xfId="5231"/>
    <cellStyle name="40% - Акцент3 3 8 2 2" xfId="5232"/>
    <cellStyle name="40% - Акцент3 3 8 2 2 2" xfId="5233"/>
    <cellStyle name="40% - Акцент3 3 8 2 3" xfId="5234"/>
    <cellStyle name="40% - Акцент3 3 8 3" xfId="5235"/>
    <cellStyle name="40% - Акцент3 3 8 3 2" xfId="5236"/>
    <cellStyle name="40% - Акцент3 3 8 4" xfId="5237"/>
    <cellStyle name="40% - Акцент3 3 9" xfId="5238"/>
    <cellStyle name="40% - Акцент3 3 9 2" xfId="5239"/>
    <cellStyle name="40% - Акцент3 3 9 2 2" xfId="5240"/>
    <cellStyle name="40% - Акцент3 3 9 2 2 2" xfId="5241"/>
    <cellStyle name="40% - Акцент3 3 9 2 3" xfId="5242"/>
    <cellStyle name="40% - Акцент3 3 9 3" xfId="5243"/>
    <cellStyle name="40% - Акцент3 3 9 3 2" xfId="5244"/>
    <cellStyle name="40% - Акцент3 3 9 4" xfId="5245"/>
    <cellStyle name="40% - Акцент3 4" xfId="5246"/>
    <cellStyle name="40% - Акцент3 4 10" xfId="5247"/>
    <cellStyle name="40% - Акцент3 4 10 2" xfId="5248"/>
    <cellStyle name="40% - Акцент3 4 10 2 2" xfId="5249"/>
    <cellStyle name="40% - Акцент3 4 10 2 2 2" xfId="5250"/>
    <cellStyle name="40% - Акцент3 4 10 2 3" xfId="5251"/>
    <cellStyle name="40% - Акцент3 4 10 3" xfId="5252"/>
    <cellStyle name="40% - Акцент3 4 10 3 2" xfId="5253"/>
    <cellStyle name="40% - Акцент3 4 10 4" xfId="5254"/>
    <cellStyle name="40% - Акцент3 4 11" xfId="5255"/>
    <cellStyle name="40% - Акцент3 4 11 2" xfId="5256"/>
    <cellStyle name="40% - Акцент3 4 11 2 2" xfId="5257"/>
    <cellStyle name="40% - Акцент3 4 11 2 2 2" xfId="5258"/>
    <cellStyle name="40% - Акцент3 4 11 2 3" xfId="5259"/>
    <cellStyle name="40% - Акцент3 4 11 3" xfId="5260"/>
    <cellStyle name="40% - Акцент3 4 11 3 2" xfId="5261"/>
    <cellStyle name="40% - Акцент3 4 11 4" xfId="5262"/>
    <cellStyle name="40% - Акцент3 4 12" xfId="5263"/>
    <cellStyle name="40% - Акцент3 4 12 2" xfId="5264"/>
    <cellStyle name="40% - Акцент3 4 12 2 2" xfId="5265"/>
    <cellStyle name="40% - Акцент3 4 12 2 2 2" xfId="5266"/>
    <cellStyle name="40% - Акцент3 4 12 2 3" xfId="5267"/>
    <cellStyle name="40% - Акцент3 4 12 3" xfId="5268"/>
    <cellStyle name="40% - Акцент3 4 12 3 2" xfId="5269"/>
    <cellStyle name="40% - Акцент3 4 12 4" xfId="5270"/>
    <cellStyle name="40% - Акцент3 4 13" xfId="5271"/>
    <cellStyle name="40% - Акцент3 4 13 2" xfId="5272"/>
    <cellStyle name="40% - Акцент3 4 13 2 2" xfId="5273"/>
    <cellStyle name="40% - Акцент3 4 13 2 2 2" xfId="5274"/>
    <cellStyle name="40% - Акцент3 4 13 2 3" xfId="5275"/>
    <cellStyle name="40% - Акцент3 4 13 3" xfId="5276"/>
    <cellStyle name="40% - Акцент3 4 13 3 2" xfId="5277"/>
    <cellStyle name="40% - Акцент3 4 13 4" xfId="5278"/>
    <cellStyle name="40% - Акцент3 4 14" xfId="5279"/>
    <cellStyle name="40% - Акцент3 4 14 2" xfId="5280"/>
    <cellStyle name="40% - Акцент3 4 14 2 2" xfId="5281"/>
    <cellStyle name="40% - Акцент3 4 14 2 2 2" xfId="5282"/>
    <cellStyle name="40% - Акцент3 4 14 2 3" xfId="5283"/>
    <cellStyle name="40% - Акцент3 4 14 3" xfId="5284"/>
    <cellStyle name="40% - Акцент3 4 14 3 2" xfId="5285"/>
    <cellStyle name="40% - Акцент3 4 14 4" xfId="5286"/>
    <cellStyle name="40% - Акцент3 4 15" xfId="5287"/>
    <cellStyle name="40% - Акцент3 4 15 2" xfId="5288"/>
    <cellStyle name="40% - Акцент3 4 15 2 2" xfId="5289"/>
    <cellStyle name="40% - Акцент3 4 15 2 2 2" xfId="5290"/>
    <cellStyle name="40% - Акцент3 4 15 2 3" xfId="5291"/>
    <cellStyle name="40% - Акцент3 4 15 3" xfId="5292"/>
    <cellStyle name="40% - Акцент3 4 15 3 2" xfId="5293"/>
    <cellStyle name="40% - Акцент3 4 15 4" xfId="5294"/>
    <cellStyle name="40% - Акцент3 4 16" xfId="5295"/>
    <cellStyle name="40% - Акцент3 4 16 2" xfId="5296"/>
    <cellStyle name="40% - Акцент3 4 16 2 2" xfId="5297"/>
    <cellStyle name="40% - Акцент3 4 16 2 2 2" xfId="5298"/>
    <cellStyle name="40% - Акцент3 4 16 2 3" xfId="5299"/>
    <cellStyle name="40% - Акцент3 4 16 3" xfId="5300"/>
    <cellStyle name="40% - Акцент3 4 16 3 2" xfId="5301"/>
    <cellStyle name="40% - Акцент3 4 16 4" xfId="5302"/>
    <cellStyle name="40% - Акцент3 4 17" xfId="5303"/>
    <cellStyle name="40% - Акцент3 4 17 2" xfId="5304"/>
    <cellStyle name="40% - Акцент3 4 17 2 2" xfId="5305"/>
    <cellStyle name="40% - Акцент3 4 17 2 2 2" xfId="5306"/>
    <cellStyle name="40% - Акцент3 4 17 2 3" xfId="5307"/>
    <cellStyle name="40% - Акцент3 4 17 3" xfId="5308"/>
    <cellStyle name="40% - Акцент3 4 17 3 2" xfId="5309"/>
    <cellStyle name="40% - Акцент3 4 17 4" xfId="5310"/>
    <cellStyle name="40% - Акцент3 4 18" xfId="5311"/>
    <cellStyle name="40% - Акцент3 4 18 2" xfId="5312"/>
    <cellStyle name="40% - Акцент3 4 18 2 2" xfId="5313"/>
    <cellStyle name="40% - Акцент3 4 18 2 2 2" xfId="5314"/>
    <cellStyle name="40% - Акцент3 4 18 2 3" xfId="5315"/>
    <cellStyle name="40% - Акцент3 4 18 3" xfId="5316"/>
    <cellStyle name="40% - Акцент3 4 18 3 2" xfId="5317"/>
    <cellStyle name="40% - Акцент3 4 18 4" xfId="5318"/>
    <cellStyle name="40% - Акцент3 4 19" xfId="5319"/>
    <cellStyle name="40% - Акцент3 4 19 2" xfId="5320"/>
    <cellStyle name="40% - Акцент3 4 19 2 2" xfId="5321"/>
    <cellStyle name="40% - Акцент3 4 19 2 2 2" xfId="5322"/>
    <cellStyle name="40% - Акцент3 4 19 2 3" xfId="5323"/>
    <cellStyle name="40% - Акцент3 4 19 3" xfId="5324"/>
    <cellStyle name="40% - Акцент3 4 19 3 2" xfId="5325"/>
    <cellStyle name="40% - Акцент3 4 19 4" xfId="5326"/>
    <cellStyle name="40% - Акцент3 4 2" xfId="5327"/>
    <cellStyle name="40% - Акцент3 4 2 2" xfId="5328"/>
    <cellStyle name="40% - Акцент3 4 20" xfId="5329"/>
    <cellStyle name="40% - Акцент3 4 20 2" xfId="5330"/>
    <cellStyle name="40% - Акцент3 4 20 2 2" xfId="5331"/>
    <cellStyle name="40% - Акцент3 4 20 2 2 2" xfId="5332"/>
    <cellStyle name="40% - Акцент3 4 20 2 3" xfId="5333"/>
    <cellStyle name="40% - Акцент3 4 20 3" xfId="5334"/>
    <cellStyle name="40% - Акцент3 4 20 3 2" xfId="5335"/>
    <cellStyle name="40% - Акцент3 4 20 4" xfId="5336"/>
    <cellStyle name="40% - Акцент3 4 21" xfId="5337"/>
    <cellStyle name="40% - Акцент3 4 21 2" xfId="5338"/>
    <cellStyle name="40% - Акцент3 4 21 2 2" xfId="5339"/>
    <cellStyle name="40% - Акцент3 4 21 2 2 2" xfId="5340"/>
    <cellStyle name="40% - Акцент3 4 21 2 3" xfId="5341"/>
    <cellStyle name="40% - Акцент3 4 21 3" xfId="5342"/>
    <cellStyle name="40% - Акцент3 4 21 3 2" xfId="5343"/>
    <cellStyle name="40% - Акцент3 4 21 4" xfId="5344"/>
    <cellStyle name="40% - Акцент3 4 22" xfId="5345"/>
    <cellStyle name="40% - Акцент3 4 22 2" xfId="5346"/>
    <cellStyle name="40% - Акцент3 4 22 2 2" xfId="5347"/>
    <cellStyle name="40% - Акцент3 4 22 2 2 2" xfId="5348"/>
    <cellStyle name="40% - Акцент3 4 22 2 3" xfId="5349"/>
    <cellStyle name="40% - Акцент3 4 22 3" xfId="5350"/>
    <cellStyle name="40% - Акцент3 4 22 3 2" xfId="5351"/>
    <cellStyle name="40% - Акцент3 4 22 4" xfId="5352"/>
    <cellStyle name="40% - Акцент3 4 23" xfId="5353"/>
    <cellStyle name="40% - Акцент3 4 23 2" xfId="5354"/>
    <cellStyle name="40% - Акцент3 4 23 2 2" xfId="5355"/>
    <cellStyle name="40% - Акцент3 4 23 2 2 2" xfId="5356"/>
    <cellStyle name="40% - Акцент3 4 23 2 3" xfId="5357"/>
    <cellStyle name="40% - Акцент3 4 23 3" xfId="5358"/>
    <cellStyle name="40% - Акцент3 4 23 3 2" xfId="5359"/>
    <cellStyle name="40% - Акцент3 4 23 4" xfId="5360"/>
    <cellStyle name="40% - Акцент3 4 24" xfId="5361"/>
    <cellStyle name="40% - Акцент3 4 24 2" xfId="5362"/>
    <cellStyle name="40% - Акцент3 4 24 2 2" xfId="5363"/>
    <cellStyle name="40% - Акцент3 4 24 2 2 2" xfId="5364"/>
    <cellStyle name="40% - Акцент3 4 24 2 3" xfId="5365"/>
    <cellStyle name="40% - Акцент3 4 24 3" xfId="5366"/>
    <cellStyle name="40% - Акцент3 4 24 3 2" xfId="5367"/>
    <cellStyle name="40% - Акцент3 4 24 4" xfId="5368"/>
    <cellStyle name="40% - Акцент3 4 25" xfId="5369"/>
    <cellStyle name="40% - Акцент3 4 3" xfId="5370"/>
    <cellStyle name="40% - Акцент3 4 3 2" xfId="5371"/>
    <cellStyle name="40% - Акцент3 4 3 2 2" xfId="5372"/>
    <cellStyle name="40% - Акцент3 4 3 2 2 2" xfId="5373"/>
    <cellStyle name="40% - Акцент3 4 3 2 3" xfId="5374"/>
    <cellStyle name="40% - Акцент3 4 3 3" xfId="5375"/>
    <cellStyle name="40% - Акцент3 4 3 3 2" xfId="5376"/>
    <cellStyle name="40% - Акцент3 4 3 4" xfId="5377"/>
    <cellStyle name="40% - Акцент3 4 4" xfId="5378"/>
    <cellStyle name="40% - Акцент3 4 4 2" xfId="5379"/>
    <cellStyle name="40% - Акцент3 4 4 2 2" xfId="5380"/>
    <cellStyle name="40% - Акцент3 4 4 2 2 2" xfId="5381"/>
    <cellStyle name="40% - Акцент3 4 4 2 3" xfId="5382"/>
    <cellStyle name="40% - Акцент3 4 4 3" xfId="5383"/>
    <cellStyle name="40% - Акцент3 4 4 3 2" xfId="5384"/>
    <cellStyle name="40% - Акцент3 4 4 4" xfId="5385"/>
    <cellStyle name="40% - Акцент3 4 5" xfId="5386"/>
    <cellStyle name="40% - Акцент3 4 5 2" xfId="5387"/>
    <cellStyle name="40% - Акцент3 4 5 2 2" xfId="5388"/>
    <cellStyle name="40% - Акцент3 4 5 2 2 2" xfId="5389"/>
    <cellStyle name="40% - Акцент3 4 5 2 3" xfId="5390"/>
    <cellStyle name="40% - Акцент3 4 5 3" xfId="5391"/>
    <cellStyle name="40% - Акцент3 4 5 3 2" xfId="5392"/>
    <cellStyle name="40% - Акцент3 4 5 4" xfId="5393"/>
    <cellStyle name="40% - Акцент3 4 6" xfId="5394"/>
    <cellStyle name="40% - Акцент3 4 6 2" xfId="5395"/>
    <cellStyle name="40% - Акцент3 4 6 2 2" xfId="5396"/>
    <cellStyle name="40% - Акцент3 4 6 2 2 2" xfId="5397"/>
    <cellStyle name="40% - Акцент3 4 6 2 3" xfId="5398"/>
    <cellStyle name="40% - Акцент3 4 6 3" xfId="5399"/>
    <cellStyle name="40% - Акцент3 4 6 3 2" xfId="5400"/>
    <cellStyle name="40% - Акцент3 4 6 4" xfId="5401"/>
    <cellStyle name="40% - Акцент3 4 7" xfId="5402"/>
    <cellStyle name="40% - Акцент3 4 7 2" xfId="5403"/>
    <cellStyle name="40% - Акцент3 4 7 2 2" xfId="5404"/>
    <cellStyle name="40% - Акцент3 4 7 2 2 2" xfId="5405"/>
    <cellStyle name="40% - Акцент3 4 7 2 3" xfId="5406"/>
    <cellStyle name="40% - Акцент3 4 7 3" xfId="5407"/>
    <cellStyle name="40% - Акцент3 4 7 3 2" xfId="5408"/>
    <cellStyle name="40% - Акцент3 4 7 4" xfId="5409"/>
    <cellStyle name="40% - Акцент3 4 8" xfId="5410"/>
    <cellStyle name="40% - Акцент3 4 8 2" xfId="5411"/>
    <cellStyle name="40% - Акцент3 4 8 2 2" xfId="5412"/>
    <cellStyle name="40% - Акцент3 4 8 2 2 2" xfId="5413"/>
    <cellStyle name="40% - Акцент3 4 8 2 3" xfId="5414"/>
    <cellStyle name="40% - Акцент3 4 8 3" xfId="5415"/>
    <cellStyle name="40% - Акцент3 4 8 3 2" xfId="5416"/>
    <cellStyle name="40% - Акцент3 4 8 4" xfId="5417"/>
    <cellStyle name="40% - Акцент3 4 9" xfId="5418"/>
    <cellStyle name="40% - Акцент3 4 9 2" xfId="5419"/>
    <cellStyle name="40% - Акцент3 4 9 2 2" xfId="5420"/>
    <cellStyle name="40% - Акцент3 4 9 2 2 2" xfId="5421"/>
    <cellStyle name="40% - Акцент3 4 9 2 3" xfId="5422"/>
    <cellStyle name="40% - Акцент3 4 9 3" xfId="5423"/>
    <cellStyle name="40% - Акцент3 4 9 3 2" xfId="5424"/>
    <cellStyle name="40% - Акцент3 4 9 4" xfId="5425"/>
    <cellStyle name="40% - Акцент3 5" xfId="5426"/>
    <cellStyle name="40% - Акцент3 5 2" xfId="5427"/>
    <cellStyle name="40% - Акцент3 5 2 2" xfId="5428"/>
    <cellStyle name="40% - Акцент3 5 3" xfId="5429"/>
    <cellStyle name="40% - Акцент3 6" xfId="5430"/>
    <cellStyle name="40% - Акцент3 6 2" xfId="5431"/>
    <cellStyle name="40% - Акцент3 7" xfId="5432"/>
    <cellStyle name="40% - Акцент3 7 2" xfId="5433"/>
    <cellStyle name="40% - Акцент3 7 2 2" xfId="5434"/>
    <cellStyle name="40% - Акцент3 7 2 2 2" xfId="5435"/>
    <cellStyle name="40% - Акцент3 7 2 3" xfId="5436"/>
    <cellStyle name="40% - Акцент3 7 3" xfId="5437"/>
    <cellStyle name="40% - Акцент3 7 3 2" xfId="5438"/>
    <cellStyle name="40% - Акцент3 7 4" xfId="5439"/>
    <cellStyle name="40% - Акцент3 8" xfId="5440"/>
    <cellStyle name="40% - Акцент3 8 2" xfId="5441"/>
    <cellStyle name="40% - Акцент3 8 2 2" xfId="5442"/>
    <cellStyle name="40% - Акцент3 8 2 2 2" xfId="5443"/>
    <cellStyle name="40% - Акцент3 8 2 3" xfId="5444"/>
    <cellStyle name="40% - Акцент3 8 3" xfId="5445"/>
    <cellStyle name="40% - Акцент3 8 3 2" xfId="5446"/>
    <cellStyle name="40% - Акцент3 8 4" xfId="5447"/>
    <cellStyle name="40% - Акцент3 9" xfId="5448"/>
    <cellStyle name="40% - Акцент3 9 2" xfId="5449"/>
    <cellStyle name="40% - Акцент3 9 2 2" xfId="5450"/>
    <cellStyle name="40% - Акцент3 9 2 2 2" xfId="5451"/>
    <cellStyle name="40% - Акцент3 9 2 3" xfId="5452"/>
    <cellStyle name="40% - Акцент3 9 3" xfId="5453"/>
    <cellStyle name="40% - Акцент3 9 3 2" xfId="5454"/>
    <cellStyle name="40% - Акцент3 9 4" xfId="5455"/>
    <cellStyle name="40% - Акцент4 10" xfId="5456"/>
    <cellStyle name="40% - Акцент4 10 2" xfId="5457"/>
    <cellStyle name="40% - Акцент4 10 2 2" xfId="5458"/>
    <cellStyle name="40% - Акцент4 10 2 2 2" xfId="5459"/>
    <cellStyle name="40% - Акцент4 10 2 3" xfId="5460"/>
    <cellStyle name="40% - Акцент4 10 3" xfId="5461"/>
    <cellStyle name="40% - Акцент4 10 3 2" xfId="5462"/>
    <cellStyle name="40% - Акцент4 10 4" xfId="5463"/>
    <cellStyle name="40% - Акцент4 11" xfId="5464"/>
    <cellStyle name="40% - Акцент4 11 2" xfId="5465"/>
    <cellStyle name="40% - Акцент4 11 2 2" xfId="5466"/>
    <cellStyle name="40% - Акцент4 11 2 2 2" xfId="5467"/>
    <cellStyle name="40% - Акцент4 11 2 3" xfId="5468"/>
    <cellStyle name="40% - Акцент4 11 3" xfId="5469"/>
    <cellStyle name="40% - Акцент4 11 3 2" xfId="5470"/>
    <cellStyle name="40% - Акцент4 11 4" xfId="5471"/>
    <cellStyle name="40% - Акцент4 12" xfId="5472"/>
    <cellStyle name="40% - Акцент4 12 2" xfId="5473"/>
    <cellStyle name="40% - Акцент4 12 2 2" xfId="5474"/>
    <cellStyle name="40% - Акцент4 12 2 2 2" xfId="5475"/>
    <cellStyle name="40% - Акцент4 12 2 3" xfId="5476"/>
    <cellStyle name="40% - Акцент4 12 3" xfId="5477"/>
    <cellStyle name="40% - Акцент4 12 3 2" xfId="5478"/>
    <cellStyle name="40% - Акцент4 12 4" xfId="5479"/>
    <cellStyle name="40% - Акцент4 13" xfId="5480"/>
    <cellStyle name="40% - Акцент4 13 2" xfId="5481"/>
    <cellStyle name="40% - Акцент4 13 2 2" xfId="5482"/>
    <cellStyle name="40% - Акцент4 13 2 2 2" xfId="5483"/>
    <cellStyle name="40% - Акцент4 13 2 3" xfId="5484"/>
    <cellStyle name="40% - Акцент4 13 3" xfId="5485"/>
    <cellStyle name="40% - Акцент4 13 3 2" xfId="5486"/>
    <cellStyle name="40% - Акцент4 13 4" xfId="5487"/>
    <cellStyle name="40% - Акцент4 14" xfId="5488"/>
    <cellStyle name="40% - Акцент4 14 2" xfId="5489"/>
    <cellStyle name="40% - Акцент4 14 2 2" xfId="5490"/>
    <cellStyle name="40% - Акцент4 14 2 2 2" xfId="5491"/>
    <cellStyle name="40% - Акцент4 14 2 3" xfId="5492"/>
    <cellStyle name="40% - Акцент4 14 3" xfId="5493"/>
    <cellStyle name="40% - Акцент4 14 3 2" xfId="5494"/>
    <cellStyle name="40% - Акцент4 14 4" xfId="5495"/>
    <cellStyle name="40% - Акцент4 15" xfId="5496"/>
    <cellStyle name="40% - Акцент4 15 2" xfId="5497"/>
    <cellStyle name="40% - Акцент4 15 2 2" xfId="5498"/>
    <cellStyle name="40% - Акцент4 15 2 2 2" xfId="5499"/>
    <cellStyle name="40% - Акцент4 15 2 3" xfId="5500"/>
    <cellStyle name="40% - Акцент4 15 3" xfId="5501"/>
    <cellStyle name="40% - Акцент4 15 3 2" xfId="5502"/>
    <cellStyle name="40% - Акцент4 15 4" xfId="5503"/>
    <cellStyle name="40% - Акцент4 16" xfId="5504"/>
    <cellStyle name="40% - Акцент4 16 2" xfId="5505"/>
    <cellStyle name="40% - Акцент4 16 2 2" xfId="5506"/>
    <cellStyle name="40% - Акцент4 16 2 2 2" xfId="5507"/>
    <cellStyle name="40% - Акцент4 16 2 3" xfId="5508"/>
    <cellStyle name="40% - Акцент4 16 3" xfId="5509"/>
    <cellStyle name="40% - Акцент4 16 3 2" xfId="5510"/>
    <cellStyle name="40% - Акцент4 16 4" xfId="5511"/>
    <cellStyle name="40% - Акцент4 17" xfId="5512"/>
    <cellStyle name="40% - Акцент4 17 2" xfId="5513"/>
    <cellStyle name="40% - Акцент4 17 2 2" xfId="5514"/>
    <cellStyle name="40% - Акцент4 17 2 2 2" xfId="5515"/>
    <cellStyle name="40% - Акцент4 17 2 3" xfId="5516"/>
    <cellStyle name="40% - Акцент4 17 3" xfId="5517"/>
    <cellStyle name="40% - Акцент4 17 3 2" xfId="5518"/>
    <cellStyle name="40% - Акцент4 17 4" xfId="5519"/>
    <cellStyle name="40% - Акцент4 18" xfId="5520"/>
    <cellStyle name="40% - Акцент4 18 2" xfId="5521"/>
    <cellStyle name="40% - Акцент4 18 2 2" xfId="5522"/>
    <cellStyle name="40% - Акцент4 18 3" xfId="5523"/>
    <cellStyle name="40% - Акцент4 19" xfId="5524"/>
    <cellStyle name="40% - Акцент4 19 2" xfId="5525"/>
    <cellStyle name="40% - Акцент4 2" xfId="5526"/>
    <cellStyle name="40% - Акцент4 2 10" xfId="5527"/>
    <cellStyle name="40% - Акцент4 2 10 2" xfId="5528"/>
    <cellStyle name="40% - Акцент4 2 10 2 2" xfId="5529"/>
    <cellStyle name="40% - Акцент4 2 10 2 2 2" xfId="5530"/>
    <cellStyle name="40% - Акцент4 2 10 2 3" xfId="5531"/>
    <cellStyle name="40% - Акцент4 2 10 3" xfId="5532"/>
    <cellStyle name="40% - Акцент4 2 10 3 2" xfId="5533"/>
    <cellStyle name="40% - Акцент4 2 10 4" xfId="5534"/>
    <cellStyle name="40% - Акцент4 2 11" xfId="5535"/>
    <cellStyle name="40% - Акцент4 2 11 2" xfId="5536"/>
    <cellStyle name="40% - Акцент4 2 11 2 2" xfId="5537"/>
    <cellStyle name="40% - Акцент4 2 11 2 2 2" xfId="5538"/>
    <cellStyle name="40% - Акцент4 2 11 2 3" xfId="5539"/>
    <cellStyle name="40% - Акцент4 2 11 3" xfId="5540"/>
    <cellStyle name="40% - Акцент4 2 11 3 2" xfId="5541"/>
    <cellStyle name="40% - Акцент4 2 11 4" xfId="5542"/>
    <cellStyle name="40% - Акцент4 2 12" xfId="5543"/>
    <cellStyle name="40% - Акцент4 2 12 2" xfId="5544"/>
    <cellStyle name="40% - Акцент4 2 12 2 2" xfId="5545"/>
    <cellStyle name="40% - Акцент4 2 12 2 2 2" xfId="5546"/>
    <cellStyle name="40% - Акцент4 2 12 2 3" xfId="5547"/>
    <cellStyle name="40% - Акцент4 2 12 3" xfId="5548"/>
    <cellStyle name="40% - Акцент4 2 12 3 2" xfId="5549"/>
    <cellStyle name="40% - Акцент4 2 12 4" xfId="5550"/>
    <cellStyle name="40% - Акцент4 2 13" xfId="5551"/>
    <cellStyle name="40% - Акцент4 2 13 2" xfId="5552"/>
    <cellStyle name="40% - Акцент4 2 13 2 2" xfId="5553"/>
    <cellStyle name="40% - Акцент4 2 13 2 2 2" xfId="5554"/>
    <cellStyle name="40% - Акцент4 2 13 2 3" xfId="5555"/>
    <cellStyle name="40% - Акцент4 2 13 3" xfId="5556"/>
    <cellStyle name="40% - Акцент4 2 13 3 2" xfId="5557"/>
    <cellStyle name="40% - Акцент4 2 13 4" xfId="5558"/>
    <cellStyle name="40% - Акцент4 2 14" xfId="5559"/>
    <cellStyle name="40% - Акцент4 2 14 2" xfId="5560"/>
    <cellStyle name="40% - Акцент4 2 14 2 2" xfId="5561"/>
    <cellStyle name="40% - Акцент4 2 14 2 2 2" xfId="5562"/>
    <cellStyle name="40% - Акцент4 2 14 2 3" xfId="5563"/>
    <cellStyle name="40% - Акцент4 2 14 3" xfId="5564"/>
    <cellStyle name="40% - Акцент4 2 14 3 2" xfId="5565"/>
    <cellStyle name="40% - Акцент4 2 14 4" xfId="5566"/>
    <cellStyle name="40% - Акцент4 2 15" xfId="5567"/>
    <cellStyle name="40% - Акцент4 2 15 2" xfId="5568"/>
    <cellStyle name="40% - Акцент4 2 15 2 2" xfId="5569"/>
    <cellStyle name="40% - Акцент4 2 15 2 2 2" xfId="5570"/>
    <cellStyle name="40% - Акцент4 2 15 2 3" xfId="5571"/>
    <cellStyle name="40% - Акцент4 2 15 3" xfId="5572"/>
    <cellStyle name="40% - Акцент4 2 15 3 2" xfId="5573"/>
    <cellStyle name="40% - Акцент4 2 15 4" xfId="5574"/>
    <cellStyle name="40% - Акцент4 2 16" xfId="5575"/>
    <cellStyle name="40% - Акцент4 2 16 2" xfId="5576"/>
    <cellStyle name="40% - Акцент4 2 16 2 2" xfId="5577"/>
    <cellStyle name="40% - Акцент4 2 16 2 2 2" xfId="5578"/>
    <cellStyle name="40% - Акцент4 2 16 2 3" xfId="5579"/>
    <cellStyle name="40% - Акцент4 2 16 3" xfId="5580"/>
    <cellStyle name="40% - Акцент4 2 16 3 2" xfId="5581"/>
    <cellStyle name="40% - Акцент4 2 16 4" xfId="5582"/>
    <cellStyle name="40% - Акцент4 2 17" xfId="5583"/>
    <cellStyle name="40% - Акцент4 2 17 2" xfId="5584"/>
    <cellStyle name="40% - Акцент4 2 17 2 2" xfId="5585"/>
    <cellStyle name="40% - Акцент4 2 17 2 2 2" xfId="5586"/>
    <cellStyle name="40% - Акцент4 2 17 2 3" xfId="5587"/>
    <cellStyle name="40% - Акцент4 2 17 3" xfId="5588"/>
    <cellStyle name="40% - Акцент4 2 17 3 2" xfId="5589"/>
    <cellStyle name="40% - Акцент4 2 17 4" xfId="5590"/>
    <cellStyle name="40% - Акцент4 2 18" xfId="5591"/>
    <cellStyle name="40% - Акцент4 2 18 2" xfId="5592"/>
    <cellStyle name="40% - Акцент4 2 18 2 2" xfId="5593"/>
    <cellStyle name="40% - Акцент4 2 18 2 2 2" xfId="5594"/>
    <cellStyle name="40% - Акцент4 2 18 2 3" xfId="5595"/>
    <cellStyle name="40% - Акцент4 2 18 3" xfId="5596"/>
    <cellStyle name="40% - Акцент4 2 18 3 2" xfId="5597"/>
    <cellStyle name="40% - Акцент4 2 18 4" xfId="5598"/>
    <cellStyle name="40% - Акцент4 2 19" xfId="5599"/>
    <cellStyle name="40% - Акцент4 2 19 2" xfId="5600"/>
    <cellStyle name="40% - Акцент4 2 19 2 2" xfId="5601"/>
    <cellStyle name="40% - Акцент4 2 19 2 2 2" xfId="5602"/>
    <cellStyle name="40% - Акцент4 2 19 2 3" xfId="5603"/>
    <cellStyle name="40% - Акцент4 2 19 3" xfId="5604"/>
    <cellStyle name="40% - Акцент4 2 19 3 2" xfId="5605"/>
    <cellStyle name="40% - Акцент4 2 19 4" xfId="5606"/>
    <cellStyle name="40% - Акцент4 2 2" xfId="5607"/>
    <cellStyle name="40% - Акцент4 2 2 2" xfId="5608"/>
    <cellStyle name="40% - Акцент4 2 20" xfId="5609"/>
    <cellStyle name="40% - Акцент4 2 20 2" xfId="5610"/>
    <cellStyle name="40% - Акцент4 2 20 2 2" xfId="5611"/>
    <cellStyle name="40% - Акцент4 2 20 2 2 2" xfId="5612"/>
    <cellStyle name="40% - Акцент4 2 20 2 3" xfId="5613"/>
    <cellStyle name="40% - Акцент4 2 20 3" xfId="5614"/>
    <cellStyle name="40% - Акцент4 2 20 3 2" xfId="5615"/>
    <cellStyle name="40% - Акцент4 2 20 4" xfId="5616"/>
    <cellStyle name="40% - Акцент4 2 21" xfId="5617"/>
    <cellStyle name="40% - Акцент4 2 21 2" xfId="5618"/>
    <cellStyle name="40% - Акцент4 2 21 2 2" xfId="5619"/>
    <cellStyle name="40% - Акцент4 2 21 2 2 2" xfId="5620"/>
    <cellStyle name="40% - Акцент4 2 21 2 3" xfId="5621"/>
    <cellStyle name="40% - Акцент4 2 21 3" xfId="5622"/>
    <cellStyle name="40% - Акцент4 2 21 3 2" xfId="5623"/>
    <cellStyle name="40% - Акцент4 2 21 4" xfId="5624"/>
    <cellStyle name="40% - Акцент4 2 22" xfId="5625"/>
    <cellStyle name="40% - Акцент4 2 22 2" xfId="5626"/>
    <cellStyle name="40% - Акцент4 2 22 2 2" xfId="5627"/>
    <cellStyle name="40% - Акцент4 2 22 2 2 2" xfId="5628"/>
    <cellStyle name="40% - Акцент4 2 22 2 3" xfId="5629"/>
    <cellStyle name="40% - Акцент4 2 22 3" xfId="5630"/>
    <cellStyle name="40% - Акцент4 2 22 3 2" xfId="5631"/>
    <cellStyle name="40% - Акцент4 2 22 4" xfId="5632"/>
    <cellStyle name="40% - Акцент4 2 23" xfId="5633"/>
    <cellStyle name="40% - Акцент4 2 23 2" xfId="5634"/>
    <cellStyle name="40% - Акцент4 2 23 2 2" xfId="5635"/>
    <cellStyle name="40% - Акцент4 2 23 2 2 2" xfId="5636"/>
    <cellStyle name="40% - Акцент4 2 23 2 3" xfId="5637"/>
    <cellStyle name="40% - Акцент4 2 23 3" xfId="5638"/>
    <cellStyle name="40% - Акцент4 2 23 3 2" xfId="5639"/>
    <cellStyle name="40% - Акцент4 2 23 4" xfId="5640"/>
    <cellStyle name="40% - Акцент4 2 24" xfId="5641"/>
    <cellStyle name="40% - Акцент4 2 24 2" xfId="5642"/>
    <cellStyle name="40% - Акцент4 2 24 2 2" xfId="5643"/>
    <cellStyle name="40% - Акцент4 2 24 2 2 2" xfId="5644"/>
    <cellStyle name="40% - Акцент4 2 24 2 3" xfId="5645"/>
    <cellStyle name="40% - Акцент4 2 24 3" xfId="5646"/>
    <cellStyle name="40% - Акцент4 2 24 3 2" xfId="5647"/>
    <cellStyle name="40% - Акцент4 2 24 4" xfId="5648"/>
    <cellStyle name="40% - Акцент4 2 25" xfId="5649"/>
    <cellStyle name="40% - Акцент4 2 3" xfId="5650"/>
    <cellStyle name="40% - Акцент4 2 3 2" xfId="5651"/>
    <cellStyle name="40% - Акцент4 2 3 2 2" xfId="5652"/>
    <cellStyle name="40% - Акцент4 2 3 2 2 2" xfId="5653"/>
    <cellStyle name="40% - Акцент4 2 3 2 3" xfId="5654"/>
    <cellStyle name="40% - Акцент4 2 3 3" xfId="5655"/>
    <cellStyle name="40% - Акцент4 2 3 3 2" xfId="5656"/>
    <cellStyle name="40% - Акцент4 2 3 4" xfId="5657"/>
    <cellStyle name="40% - Акцент4 2 4" xfId="5658"/>
    <cellStyle name="40% - Акцент4 2 4 2" xfId="5659"/>
    <cellStyle name="40% - Акцент4 2 4 2 2" xfId="5660"/>
    <cellStyle name="40% - Акцент4 2 4 2 2 2" xfId="5661"/>
    <cellStyle name="40% - Акцент4 2 4 2 3" xfId="5662"/>
    <cellStyle name="40% - Акцент4 2 4 3" xfId="5663"/>
    <cellStyle name="40% - Акцент4 2 4 3 2" xfId="5664"/>
    <cellStyle name="40% - Акцент4 2 4 4" xfId="5665"/>
    <cellStyle name="40% - Акцент4 2 5" xfId="5666"/>
    <cellStyle name="40% - Акцент4 2 5 2" xfId="5667"/>
    <cellStyle name="40% - Акцент4 2 5 2 2" xfId="5668"/>
    <cellStyle name="40% - Акцент4 2 5 2 2 2" xfId="5669"/>
    <cellStyle name="40% - Акцент4 2 5 2 3" xfId="5670"/>
    <cellStyle name="40% - Акцент4 2 5 3" xfId="5671"/>
    <cellStyle name="40% - Акцент4 2 5 3 2" xfId="5672"/>
    <cellStyle name="40% - Акцент4 2 5 4" xfId="5673"/>
    <cellStyle name="40% - Акцент4 2 6" xfId="5674"/>
    <cellStyle name="40% - Акцент4 2 6 2" xfId="5675"/>
    <cellStyle name="40% - Акцент4 2 6 2 2" xfId="5676"/>
    <cellStyle name="40% - Акцент4 2 6 2 2 2" xfId="5677"/>
    <cellStyle name="40% - Акцент4 2 6 2 3" xfId="5678"/>
    <cellStyle name="40% - Акцент4 2 6 3" xfId="5679"/>
    <cellStyle name="40% - Акцент4 2 6 3 2" xfId="5680"/>
    <cellStyle name="40% - Акцент4 2 6 4" xfId="5681"/>
    <cellStyle name="40% - Акцент4 2 7" xfId="5682"/>
    <cellStyle name="40% - Акцент4 2 7 2" xfId="5683"/>
    <cellStyle name="40% - Акцент4 2 7 2 2" xfId="5684"/>
    <cellStyle name="40% - Акцент4 2 7 2 2 2" xfId="5685"/>
    <cellStyle name="40% - Акцент4 2 7 2 3" xfId="5686"/>
    <cellStyle name="40% - Акцент4 2 7 3" xfId="5687"/>
    <cellStyle name="40% - Акцент4 2 7 3 2" xfId="5688"/>
    <cellStyle name="40% - Акцент4 2 7 4" xfId="5689"/>
    <cellStyle name="40% - Акцент4 2 8" xfId="5690"/>
    <cellStyle name="40% - Акцент4 2 8 2" xfId="5691"/>
    <cellStyle name="40% - Акцент4 2 8 2 2" xfId="5692"/>
    <cellStyle name="40% - Акцент4 2 8 2 2 2" xfId="5693"/>
    <cellStyle name="40% - Акцент4 2 8 2 3" xfId="5694"/>
    <cellStyle name="40% - Акцент4 2 8 3" xfId="5695"/>
    <cellStyle name="40% - Акцент4 2 8 3 2" xfId="5696"/>
    <cellStyle name="40% - Акцент4 2 8 4" xfId="5697"/>
    <cellStyle name="40% - Акцент4 2 9" xfId="5698"/>
    <cellStyle name="40% - Акцент4 2 9 2" xfId="5699"/>
    <cellStyle name="40% - Акцент4 2 9 2 2" xfId="5700"/>
    <cellStyle name="40% - Акцент4 2 9 2 2 2" xfId="5701"/>
    <cellStyle name="40% - Акцент4 2 9 2 3" xfId="5702"/>
    <cellStyle name="40% - Акцент4 2 9 3" xfId="5703"/>
    <cellStyle name="40% - Акцент4 2 9 3 2" xfId="5704"/>
    <cellStyle name="40% - Акцент4 2 9 4" xfId="5705"/>
    <cellStyle name="40% - Акцент4 3" xfId="5706"/>
    <cellStyle name="40% - Акцент4 3 10" xfId="5707"/>
    <cellStyle name="40% - Акцент4 3 10 2" xfId="5708"/>
    <cellStyle name="40% - Акцент4 3 10 2 2" xfId="5709"/>
    <cellStyle name="40% - Акцент4 3 10 2 2 2" xfId="5710"/>
    <cellStyle name="40% - Акцент4 3 10 2 3" xfId="5711"/>
    <cellStyle name="40% - Акцент4 3 10 3" xfId="5712"/>
    <cellStyle name="40% - Акцент4 3 10 3 2" xfId="5713"/>
    <cellStyle name="40% - Акцент4 3 10 4" xfId="5714"/>
    <cellStyle name="40% - Акцент4 3 11" xfId="5715"/>
    <cellStyle name="40% - Акцент4 3 11 2" xfId="5716"/>
    <cellStyle name="40% - Акцент4 3 11 2 2" xfId="5717"/>
    <cellStyle name="40% - Акцент4 3 11 2 2 2" xfId="5718"/>
    <cellStyle name="40% - Акцент4 3 11 2 3" xfId="5719"/>
    <cellStyle name="40% - Акцент4 3 11 3" xfId="5720"/>
    <cellStyle name="40% - Акцент4 3 11 3 2" xfId="5721"/>
    <cellStyle name="40% - Акцент4 3 11 4" xfId="5722"/>
    <cellStyle name="40% - Акцент4 3 12" xfId="5723"/>
    <cellStyle name="40% - Акцент4 3 12 2" xfId="5724"/>
    <cellStyle name="40% - Акцент4 3 12 2 2" xfId="5725"/>
    <cellStyle name="40% - Акцент4 3 12 2 2 2" xfId="5726"/>
    <cellStyle name="40% - Акцент4 3 12 2 3" xfId="5727"/>
    <cellStyle name="40% - Акцент4 3 12 3" xfId="5728"/>
    <cellStyle name="40% - Акцент4 3 12 3 2" xfId="5729"/>
    <cellStyle name="40% - Акцент4 3 12 4" xfId="5730"/>
    <cellStyle name="40% - Акцент4 3 13" xfId="5731"/>
    <cellStyle name="40% - Акцент4 3 13 2" xfId="5732"/>
    <cellStyle name="40% - Акцент4 3 13 2 2" xfId="5733"/>
    <cellStyle name="40% - Акцент4 3 13 2 2 2" xfId="5734"/>
    <cellStyle name="40% - Акцент4 3 13 2 3" xfId="5735"/>
    <cellStyle name="40% - Акцент4 3 13 3" xfId="5736"/>
    <cellStyle name="40% - Акцент4 3 13 3 2" xfId="5737"/>
    <cellStyle name="40% - Акцент4 3 13 4" xfId="5738"/>
    <cellStyle name="40% - Акцент4 3 14" xfId="5739"/>
    <cellStyle name="40% - Акцент4 3 14 2" xfId="5740"/>
    <cellStyle name="40% - Акцент4 3 14 2 2" xfId="5741"/>
    <cellStyle name="40% - Акцент4 3 14 2 2 2" xfId="5742"/>
    <cellStyle name="40% - Акцент4 3 14 2 3" xfId="5743"/>
    <cellStyle name="40% - Акцент4 3 14 3" xfId="5744"/>
    <cellStyle name="40% - Акцент4 3 14 3 2" xfId="5745"/>
    <cellStyle name="40% - Акцент4 3 14 4" xfId="5746"/>
    <cellStyle name="40% - Акцент4 3 15" xfId="5747"/>
    <cellStyle name="40% - Акцент4 3 15 2" xfId="5748"/>
    <cellStyle name="40% - Акцент4 3 15 2 2" xfId="5749"/>
    <cellStyle name="40% - Акцент4 3 15 2 2 2" xfId="5750"/>
    <cellStyle name="40% - Акцент4 3 15 2 3" xfId="5751"/>
    <cellStyle name="40% - Акцент4 3 15 3" xfId="5752"/>
    <cellStyle name="40% - Акцент4 3 15 3 2" xfId="5753"/>
    <cellStyle name="40% - Акцент4 3 15 4" xfId="5754"/>
    <cellStyle name="40% - Акцент4 3 16" xfId="5755"/>
    <cellStyle name="40% - Акцент4 3 16 2" xfId="5756"/>
    <cellStyle name="40% - Акцент4 3 16 2 2" xfId="5757"/>
    <cellStyle name="40% - Акцент4 3 16 2 2 2" xfId="5758"/>
    <cellStyle name="40% - Акцент4 3 16 2 3" xfId="5759"/>
    <cellStyle name="40% - Акцент4 3 16 3" xfId="5760"/>
    <cellStyle name="40% - Акцент4 3 16 3 2" xfId="5761"/>
    <cellStyle name="40% - Акцент4 3 16 4" xfId="5762"/>
    <cellStyle name="40% - Акцент4 3 17" xfId="5763"/>
    <cellStyle name="40% - Акцент4 3 17 2" xfId="5764"/>
    <cellStyle name="40% - Акцент4 3 17 2 2" xfId="5765"/>
    <cellStyle name="40% - Акцент4 3 17 2 2 2" xfId="5766"/>
    <cellStyle name="40% - Акцент4 3 17 2 3" xfId="5767"/>
    <cellStyle name="40% - Акцент4 3 17 3" xfId="5768"/>
    <cellStyle name="40% - Акцент4 3 17 3 2" xfId="5769"/>
    <cellStyle name="40% - Акцент4 3 17 4" xfId="5770"/>
    <cellStyle name="40% - Акцент4 3 18" xfId="5771"/>
    <cellStyle name="40% - Акцент4 3 18 2" xfId="5772"/>
    <cellStyle name="40% - Акцент4 3 18 2 2" xfId="5773"/>
    <cellStyle name="40% - Акцент4 3 18 2 2 2" xfId="5774"/>
    <cellStyle name="40% - Акцент4 3 18 2 3" xfId="5775"/>
    <cellStyle name="40% - Акцент4 3 18 3" xfId="5776"/>
    <cellStyle name="40% - Акцент4 3 18 3 2" xfId="5777"/>
    <cellStyle name="40% - Акцент4 3 18 4" xfId="5778"/>
    <cellStyle name="40% - Акцент4 3 19" xfId="5779"/>
    <cellStyle name="40% - Акцент4 3 19 2" xfId="5780"/>
    <cellStyle name="40% - Акцент4 3 19 2 2" xfId="5781"/>
    <cellStyle name="40% - Акцент4 3 19 2 2 2" xfId="5782"/>
    <cellStyle name="40% - Акцент4 3 19 2 3" xfId="5783"/>
    <cellStyle name="40% - Акцент4 3 19 3" xfId="5784"/>
    <cellStyle name="40% - Акцент4 3 19 3 2" xfId="5785"/>
    <cellStyle name="40% - Акцент4 3 19 4" xfId="5786"/>
    <cellStyle name="40% - Акцент4 3 2" xfId="5787"/>
    <cellStyle name="40% - Акцент4 3 2 2" xfId="5788"/>
    <cellStyle name="40% - Акцент4 3 20" xfId="5789"/>
    <cellStyle name="40% - Акцент4 3 20 2" xfId="5790"/>
    <cellStyle name="40% - Акцент4 3 20 2 2" xfId="5791"/>
    <cellStyle name="40% - Акцент4 3 20 2 2 2" xfId="5792"/>
    <cellStyle name="40% - Акцент4 3 20 2 3" xfId="5793"/>
    <cellStyle name="40% - Акцент4 3 20 3" xfId="5794"/>
    <cellStyle name="40% - Акцент4 3 20 3 2" xfId="5795"/>
    <cellStyle name="40% - Акцент4 3 20 4" xfId="5796"/>
    <cellStyle name="40% - Акцент4 3 21" xfId="5797"/>
    <cellStyle name="40% - Акцент4 3 21 2" xfId="5798"/>
    <cellStyle name="40% - Акцент4 3 21 2 2" xfId="5799"/>
    <cellStyle name="40% - Акцент4 3 21 2 2 2" xfId="5800"/>
    <cellStyle name="40% - Акцент4 3 21 2 3" xfId="5801"/>
    <cellStyle name="40% - Акцент4 3 21 3" xfId="5802"/>
    <cellStyle name="40% - Акцент4 3 21 3 2" xfId="5803"/>
    <cellStyle name="40% - Акцент4 3 21 4" xfId="5804"/>
    <cellStyle name="40% - Акцент4 3 22" xfId="5805"/>
    <cellStyle name="40% - Акцент4 3 22 2" xfId="5806"/>
    <cellStyle name="40% - Акцент4 3 22 2 2" xfId="5807"/>
    <cellStyle name="40% - Акцент4 3 22 2 2 2" xfId="5808"/>
    <cellStyle name="40% - Акцент4 3 22 2 3" xfId="5809"/>
    <cellStyle name="40% - Акцент4 3 22 3" xfId="5810"/>
    <cellStyle name="40% - Акцент4 3 22 3 2" xfId="5811"/>
    <cellStyle name="40% - Акцент4 3 22 4" xfId="5812"/>
    <cellStyle name="40% - Акцент4 3 23" xfId="5813"/>
    <cellStyle name="40% - Акцент4 3 23 2" xfId="5814"/>
    <cellStyle name="40% - Акцент4 3 23 2 2" xfId="5815"/>
    <cellStyle name="40% - Акцент4 3 23 2 2 2" xfId="5816"/>
    <cellStyle name="40% - Акцент4 3 23 2 3" xfId="5817"/>
    <cellStyle name="40% - Акцент4 3 23 3" xfId="5818"/>
    <cellStyle name="40% - Акцент4 3 23 3 2" xfId="5819"/>
    <cellStyle name="40% - Акцент4 3 23 4" xfId="5820"/>
    <cellStyle name="40% - Акцент4 3 24" xfId="5821"/>
    <cellStyle name="40% - Акцент4 3 24 2" xfId="5822"/>
    <cellStyle name="40% - Акцент4 3 24 2 2" xfId="5823"/>
    <cellStyle name="40% - Акцент4 3 24 2 2 2" xfId="5824"/>
    <cellStyle name="40% - Акцент4 3 24 2 3" xfId="5825"/>
    <cellStyle name="40% - Акцент4 3 24 3" xfId="5826"/>
    <cellStyle name="40% - Акцент4 3 24 3 2" xfId="5827"/>
    <cellStyle name="40% - Акцент4 3 24 4" xfId="5828"/>
    <cellStyle name="40% - Акцент4 3 25" xfId="5829"/>
    <cellStyle name="40% - Акцент4 3 3" xfId="5830"/>
    <cellStyle name="40% - Акцент4 3 3 2" xfId="5831"/>
    <cellStyle name="40% - Акцент4 3 3 2 2" xfId="5832"/>
    <cellStyle name="40% - Акцент4 3 3 2 2 2" xfId="5833"/>
    <cellStyle name="40% - Акцент4 3 3 2 3" xfId="5834"/>
    <cellStyle name="40% - Акцент4 3 3 3" xfId="5835"/>
    <cellStyle name="40% - Акцент4 3 3 3 2" xfId="5836"/>
    <cellStyle name="40% - Акцент4 3 3 4" xfId="5837"/>
    <cellStyle name="40% - Акцент4 3 4" xfId="5838"/>
    <cellStyle name="40% - Акцент4 3 4 2" xfId="5839"/>
    <cellStyle name="40% - Акцент4 3 4 2 2" xfId="5840"/>
    <cellStyle name="40% - Акцент4 3 4 2 2 2" xfId="5841"/>
    <cellStyle name="40% - Акцент4 3 4 2 3" xfId="5842"/>
    <cellStyle name="40% - Акцент4 3 4 3" xfId="5843"/>
    <cellStyle name="40% - Акцент4 3 4 3 2" xfId="5844"/>
    <cellStyle name="40% - Акцент4 3 4 4" xfId="5845"/>
    <cellStyle name="40% - Акцент4 3 5" xfId="5846"/>
    <cellStyle name="40% - Акцент4 3 5 2" xfId="5847"/>
    <cellStyle name="40% - Акцент4 3 5 2 2" xfId="5848"/>
    <cellStyle name="40% - Акцент4 3 5 2 2 2" xfId="5849"/>
    <cellStyle name="40% - Акцент4 3 5 2 3" xfId="5850"/>
    <cellStyle name="40% - Акцент4 3 5 3" xfId="5851"/>
    <cellStyle name="40% - Акцент4 3 5 3 2" xfId="5852"/>
    <cellStyle name="40% - Акцент4 3 5 4" xfId="5853"/>
    <cellStyle name="40% - Акцент4 3 6" xfId="5854"/>
    <cellStyle name="40% - Акцент4 3 6 2" xfId="5855"/>
    <cellStyle name="40% - Акцент4 3 6 2 2" xfId="5856"/>
    <cellStyle name="40% - Акцент4 3 6 2 2 2" xfId="5857"/>
    <cellStyle name="40% - Акцент4 3 6 2 3" xfId="5858"/>
    <cellStyle name="40% - Акцент4 3 6 3" xfId="5859"/>
    <cellStyle name="40% - Акцент4 3 6 3 2" xfId="5860"/>
    <cellStyle name="40% - Акцент4 3 6 4" xfId="5861"/>
    <cellStyle name="40% - Акцент4 3 7" xfId="5862"/>
    <cellStyle name="40% - Акцент4 3 7 2" xfId="5863"/>
    <cellStyle name="40% - Акцент4 3 7 2 2" xfId="5864"/>
    <cellStyle name="40% - Акцент4 3 7 2 2 2" xfId="5865"/>
    <cellStyle name="40% - Акцент4 3 7 2 3" xfId="5866"/>
    <cellStyle name="40% - Акцент4 3 7 3" xfId="5867"/>
    <cellStyle name="40% - Акцент4 3 7 3 2" xfId="5868"/>
    <cellStyle name="40% - Акцент4 3 7 4" xfId="5869"/>
    <cellStyle name="40% - Акцент4 3 8" xfId="5870"/>
    <cellStyle name="40% - Акцент4 3 8 2" xfId="5871"/>
    <cellStyle name="40% - Акцент4 3 8 2 2" xfId="5872"/>
    <cellStyle name="40% - Акцент4 3 8 2 2 2" xfId="5873"/>
    <cellStyle name="40% - Акцент4 3 8 2 3" xfId="5874"/>
    <cellStyle name="40% - Акцент4 3 8 3" xfId="5875"/>
    <cellStyle name="40% - Акцент4 3 8 3 2" xfId="5876"/>
    <cellStyle name="40% - Акцент4 3 8 4" xfId="5877"/>
    <cellStyle name="40% - Акцент4 3 9" xfId="5878"/>
    <cellStyle name="40% - Акцент4 3 9 2" xfId="5879"/>
    <cellStyle name="40% - Акцент4 3 9 2 2" xfId="5880"/>
    <cellStyle name="40% - Акцент4 3 9 2 2 2" xfId="5881"/>
    <cellStyle name="40% - Акцент4 3 9 2 3" xfId="5882"/>
    <cellStyle name="40% - Акцент4 3 9 3" xfId="5883"/>
    <cellStyle name="40% - Акцент4 3 9 3 2" xfId="5884"/>
    <cellStyle name="40% - Акцент4 3 9 4" xfId="5885"/>
    <cellStyle name="40% - Акцент4 4" xfId="5886"/>
    <cellStyle name="40% - Акцент4 4 2" xfId="5887"/>
    <cellStyle name="40% - Акцент4 4 2 2" xfId="5888"/>
    <cellStyle name="40% - Акцент4 4 3" xfId="5889"/>
    <cellStyle name="40% - Акцент4 5" xfId="5890"/>
    <cellStyle name="40% - Акцент4 5 2" xfId="5891"/>
    <cellStyle name="40% - Акцент4 5 2 2" xfId="5892"/>
    <cellStyle name="40% - Акцент4 5 3" xfId="5893"/>
    <cellStyle name="40% - Акцент4 6" xfId="5894"/>
    <cellStyle name="40% - Акцент4 6 2" xfId="5895"/>
    <cellStyle name="40% - Акцент4 7" xfId="5896"/>
    <cellStyle name="40% - Акцент4 7 2" xfId="5897"/>
    <cellStyle name="40% - Акцент4 7 2 2" xfId="5898"/>
    <cellStyle name="40% - Акцент4 7 2 2 2" xfId="5899"/>
    <cellStyle name="40% - Акцент4 7 2 3" xfId="5900"/>
    <cellStyle name="40% - Акцент4 7 3" xfId="5901"/>
    <cellStyle name="40% - Акцент4 7 3 2" xfId="5902"/>
    <cellStyle name="40% - Акцент4 7 4" xfId="5903"/>
    <cellStyle name="40% - Акцент4 8" xfId="5904"/>
    <cellStyle name="40% - Акцент4 8 2" xfId="5905"/>
    <cellStyle name="40% - Акцент4 8 2 2" xfId="5906"/>
    <cellStyle name="40% - Акцент4 8 2 2 2" xfId="5907"/>
    <cellStyle name="40% - Акцент4 8 2 3" xfId="5908"/>
    <cellStyle name="40% - Акцент4 8 3" xfId="5909"/>
    <cellStyle name="40% - Акцент4 8 3 2" xfId="5910"/>
    <cellStyle name="40% - Акцент4 8 4" xfId="5911"/>
    <cellStyle name="40% - Акцент4 9" xfId="5912"/>
    <cellStyle name="40% - Акцент4 9 2" xfId="5913"/>
    <cellStyle name="40% - Акцент4 9 2 2" xfId="5914"/>
    <cellStyle name="40% - Акцент4 9 2 2 2" xfId="5915"/>
    <cellStyle name="40% - Акцент4 9 2 3" xfId="5916"/>
    <cellStyle name="40% - Акцент4 9 3" xfId="5917"/>
    <cellStyle name="40% - Акцент4 9 3 2" xfId="5918"/>
    <cellStyle name="40% - Акцент4 9 4" xfId="5919"/>
    <cellStyle name="40% - Акцент5 10" xfId="5920"/>
    <cellStyle name="40% - Акцент5 10 2" xfId="5921"/>
    <cellStyle name="40% - Акцент5 10 2 2" xfId="5922"/>
    <cellStyle name="40% - Акцент5 10 2 2 2" xfId="5923"/>
    <cellStyle name="40% - Акцент5 10 2 3" xfId="5924"/>
    <cellStyle name="40% - Акцент5 10 3" xfId="5925"/>
    <cellStyle name="40% - Акцент5 10 3 2" xfId="5926"/>
    <cellStyle name="40% - Акцент5 10 4" xfId="5927"/>
    <cellStyle name="40% - Акцент5 11" xfId="5928"/>
    <cellStyle name="40% - Акцент5 11 2" xfId="5929"/>
    <cellStyle name="40% - Акцент5 11 2 2" xfId="5930"/>
    <cellStyle name="40% - Акцент5 11 2 2 2" xfId="5931"/>
    <cellStyle name="40% - Акцент5 11 2 3" xfId="5932"/>
    <cellStyle name="40% - Акцент5 11 3" xfId="5933"/>
    <cellStyle name="40% - Акцент5 11 3 2" xfId="5934"/>
    <cellStyle name="40% - Акцент5 11 4" xfId="5935"/>
    <cellStyle name="40% - Акцент5 12" xfId="5936"/>
    <cellStyle name="40% - Акцент5 12 2" xfId="5937"/>
    <cellStyle name="40% - Акцент5 12 2 2" xfId="5938"/>
    <cellStyle name="40% - Акцент5 12 2 2 2" xfId="5939"/>
    <cellStyle name="40% - Акцент5 12 2 3" xfId="5940"/>
    <cellStyle name="40% - Акцент5 12 3" xfId="5941"/>
    <cellStyle name="40% - Акцент5 12 3 2" xfId="5942"/>
    <cellStyle name="40% - Акцент5 12 4" xfId="5943"/>
    <cellStyle name="40% - Акцент5 13" xfId="5944"/>
    <cellStyle name="40% - Акцент5 13 2" xfId="5945"/>
    <cellStyle name="40% - Акцент5 13 2 2" xfId="5946"/>
    <cellStyle name="40% - Акцент5 13 2 2 2" xfId="5947"/>
    <cellStyle name="40% - Акцент5 13 2 3" xfId="5948"/>
    <cellStyle name="40% - Акцент5 13 3" xfId="5949"/>
    <cellStyle name="40% - Акцент5 13 3 2" xfId="5950"/>
    <cellStyle name="40% - Акцент5 13 4" xfId="5951"/>
    <cellStyle name="40% - Акцент5 14" xfId="5952"/>
    <cellStyle name="40% - Акцент5 14 2" xfId="5953"/>
    <cellStyle name="40% - Акцент5 14 2 2" xfId="5954"/>
    <cellStyle name="40% - Акцент5 14 2 2 2" xfId="5955"/>
    <cellStyle name="40% - Акцент5 14 2 3" xfId="5956"/>
    <cellStyle name="40% - Акцент5 14 3" xfId="5957"/>
    <cellStyle name="40% - Акцент5 14 3 2" xfId="5958"/>
    <cellStyle name="40% - Акцент5 14 4" xfId="5959"/>
    <cellStyle name="40% - Акцент5 15" xfId="5960"/>
    <cellStyle name="40% - Акцент5 15 2" xfId="5961"/>
    <cellStyle name="40% - Акцент5 15 2 2" xfId="5962"/>
    <cellStyle name="40% - Акцент5 15 2 2 2" xfId="5963"/>
    <cellStyle name="40% - Акцент5 15 2 3" xfId="5964"/>
    <cellStyle name="40% - Акцент5 15 3" xfId="5965"/>
    <cellStyle name="40% - Акцент5 15 3 2" xfId="5966"/>
    <cellStyle name="40% - Акцент5 15 4" xfId="5967"/>
    <cellStyle name="40% - Акцент5 16" xfId="5968"/>
    <cellStyle name="40% - Акцент5 16 2" xfId="5969"/>
    <cellStyle name="40% - Акцент5 16 2 2" xfId="5970"/>
    <cellStyle name="40% - Акцент5 16 2 2 2" xfId="5971"/>
    <cellStyle name="40% - Акцент5 16 2 3" xfId="5972"/>
    <cellStyle name="40% - Акцент5 16 3" xfId="5973"/>
    <cellStyle name="40% - Акцент5 16 3 2" xfId="5974"/>
    <cellStyle name="40% - Акцент5 16 4" xfId="5975"/>
    <cellStyle name="40% - Акцент5 17" xfId="5976"/>
    <cellStyle name="40% - Акцент5 17 2" xfId="5977"/>
    <cellStyle name="40% - Акцент5 17 2 2" xfId="5978"/>
    <cellStyle name="40% - Акцент5 17 2 2 2" xfId="5979"/>
    <cellStyle name="40% - Акцент5 17 2 3" xfId="5980"/>
    <cellStyle name="40% - Акцент5 17 3" xfId="5981"/>
    <cellStyle name="40% - Акцент5 17 3 2" xfId="5982"/>
    <cellStyle name="40% - Акцент5 17 4" xfId="5983"/>
    <cellStyle name="40% - Акцент5 18" xfId="5984"/>
    <cellStyle name="40% - Акцент5 18 2" xfId="5985"/>
    <cellStyle name="40% - Акцент5 18 2 2" xfId="5986"/>
    <cellStyle name="40% - Акцент5 18 3" xfId="5987"/>
    <cellStyle name="40% - Акцент5 19" xfId="5988"/>
    <cellStyle name="40% - Акцент5 19 2" xfId="5989"/>
    <cellStyle name="40% - Акцент5 2" xfId="5990"/>
    <cellStyle name="40% - Акцент5 2 10" xfId="5991"/>
    <cellStyle name="40% - Акцент5 2 10 2" xfId="5992"/>
    <cellStyle name="40% - Акцент5 2 10 2 2" xfId="5993"/>
    <cellStyle name="40% - Акцент5 2 10 2 2 2" xfId="5994"/>
    <cellStyle name="40% - Акцент5 2 10 2 3" xfId="5995"/>
    <cellStyle name="40% - Акцент5 2 10 3" xfId="5996"/>
    <cellStyle name="40% - Акцент5 2 10 3 2" xfId="5997"/>
    <cellStyle name="40% - Акцент5 2 10 4" xfId="5998"/>
    <cellStyle name="40% - Акцент5 2 11" xfId="5999"/>
    <cellStyle name="40% - Акцент5 2 11 2" xfId="6000"/>
    <cellStyle name="40% - Акцент5 2 11 2 2" xfId="6001"/>
    <cellStyle name="40% - Акцент5 2 11 2 2 2" xfId="6002"/>
    <cellStyle name="40% - Акцент5 2 11 2 3" xfId="6003"/>
    <cellStyle name="40% - Акцент5 2 11 3" xfId="6004"/>
    <cellStyle name="40% - Акцент5 2 11 3 2" xfId="6005"/>
    <cellStyle name="40% - Акцент5 2 11 4" xfId="6006"/>
    <cellStyle name="40% - Акцент5 2 12" xfId="6007"/>
    <cellStyle name="40% - Акцент5 2 12 2" xfId="6008"/>
    <cellStyle name="40% - Акцент5 2 12 2 2" xfId="6009"/>
    <cellStyle name="40% - Акцент5 2 12 2 2 2" xfId="6010"/>
    <cellStyle name="40% - Акцент5 2 12 2 3" xfId="6011"/>
    <cellStyle name="40% - Акцент5 2 12 3" xfId="6012"/>
    <cellStyle name="40% - Акцент5 2 12 3 2" xfId="6013"/>
    <cellStyle name="40% - Акцент5 2 12 4" xfId="6014"/>
    <cellStyle name="40% - Акцент5 2 13" xfId="6015"/>
    <cellStyle name="40% - Акцент5 2 13 2" xfId="6016"/>
    <cellStyle name="40% - Акцент5 2 13 2 2" xfId="6017"/>
    <cellStyle name="40% - Акцент5 2 13 2 2 2" xfId="6018"/>
    <cellStyle name="40% - Акцент5 2 13 2 3" xfId="6019"/>
    <cellStyle name="40% - Акцент5 2 13 3" xfId="6020"/>
    <cellStyle name="40% - Акцент5 2 13 3 2" xfId="6021"/>
    <cellStyle name="40% - Акцент5 2 13 4" xfId="6022"/>
    <cellStyle name="40% - Акцент5 2 14" xfId="6023"/>
    <cellStyle name="40% - Акцент5 2 14 2" xfId="6024"/>
    <cellStyle name="40% - Акцент5 2 14 2 2" xfId="6025"/>
    <cellStyle name="40% - Акцент5 2 14 2 2 2" xfId="6026"/>
    <cellStyle name="40% - Акцент5 2 14 2 3" xfId="6027"/>
    <cellStyle name="40% - Акцент5 2 14 3" xfId="6028"/>
    <cellStyle name="40% - Акцент5 2 14 3 2" xfId="6029"/>
    <cellStyle name="40% - Акцент5 2 14 4" xfId="6030"/>
    <cellStyle name="40% - Акцент5 2 15" xfId="6031"/>
    <cellStyle name="40% - Акцент5 2 15 2" xfId="6032"/>
    <cellStyle name="40% - Акцент5 2 15 2 2" xfId="6033"/>
    <cellStyle name="40% - Акцент5 2 15 2 2 2" xfId="6034"/>
    <cellStyle name="40% - Акцент5 2 15 2 3" xfId="6035"/>
    <cellStyle name="40% - Акцент5 2 15 3" xfId="6036"/>
    <cellStyle name="40% - Акцент5 2 15 3 2" xfId="6037"/>
    <cellStyle name="40% - Акцент5 2 15 4" xfId="6038"/>
    <cellStyle name="40% - Акцент5 2 16" xfId="6039"/>
    <cellStyle name="40% - Акцент5 2 16 2" xfId="6040"/>
    <cellStyle name="40% - Акцент5 2 16 2 2" xfId="6041"/>
    <cellStyle name="40% - Акцент5 2 16 2 2 2" xfId="6042"/>
    <cellStyle name="40% - Акцент5 2 16 2 3" xfId="6043"/>
    <cellStyle name="40% - Акцент5 2 16 3" xfId="6044"/>
    <cellStyle name="40% - Акцент5 2 16 3 2" xfId="6045"/>
    <cellStyle name="40% - Акцент5 2 16 4" xfId="6046"/>
    <cellStyle name="40% - Акцент5 2 17" xfId="6047"/>
    <cellStyle name="40% - Акцент5 2 17 2" xfId="6048"/>
    <cellStyle name="40% - Акцент5 2 17 2 2" xfId="6049"/>
    <cellStyle name="40% - Акцент5 2 17 2 2 2" xfId="6050"/>
    <cellStyle name="40% - Акцент5 2 17 2 3" xfId="6051"/>
    <cellStyle name="40% - Акцент5 2 17 3" xfId="6052"/>
    <cellStyle name="40% - Акцент5 2 17 3 2" xfId="6053"/>
    <cellStyle name="40% - Акцент5 2 17 4" xfId="6054"/>
    <cellStyle name="40% - Акцент5 2 18" xfId="6055"/>
    <cellStyle name="40% - Акцент5 2 18 2" xfId="6056"/>
    <cellStyle name="40% - Акцент5 2 18 2 2" xfId="6057"/>
    <cellStyle name="40% - Акцент5 2 18 2 2 2" xfId="6058"/>
    <cellStyle name="40% - Акцент5 2 18 2 3" xfId="6059"/>
    <cellStyle name="40% - Акцент5 2 18 3" xfId="6060"/>
    <cellStyle name="40% - Акцент5 2 18 3 2" xfId="6061"/>
    <cellStyle name="40% - Акцент5 2 18 4" xfId="6062"/>
    <cellStyle name="40% - Акцент5 2 19" xfId="6063"/>
    <cellStyle name="40% - Акцент5 2 19 2" xfId="6064"/>
    <cellStyle name="40% - Акцент5 2 19 2 2" xfId="6065"/>
    <cellStyle name="40% - Акцент5 2 19 2 2 2" xfId="6066"/>
    <cellStyle name="40% - Акцент5 2 19 2 3" xfId="6067"/>
    <cellStyle name="40% - Акцент5 2 19 3" xfId="6068"/>
    <cellStyle name="40% - Акцент5 2 19 3 2" xfId="6069"/>
    <cellStyle name="40% - Акцент5 2 19 4" xfId="6070"/>
    <cellStyle name="40% - Акцент5 2 2" xfId="6071"/>
    <cellStyle name="40% - Акцент5 2 2 2" xfId="6072"/>
    <cellStyle name="40% - Акцент5 2 20" xfId="6073"/>
    <cellStyle name="40% - Акцент5 2 20 2" xfId="6074"/>
    <cellStyle name="40% - Акцент5 2 20 2 2" xfId="6075"/>
    <cellStyle name="40% - Акцент5 2 20 2 2 2" xfId="6076"/>
    <cellStyle name="40% - Акцент5 2 20 2 3" xfId="6077"/>
    <cellStyle name="40% - Акцент5 2 20 3" xfId="6078"/>
    <cellStyle name="40% - Акцент5 2 20 3 2" xfId="6079"/>
    <cellStyle name="40% - Акцент5 2 20 4" xfId="6080"/>
    <cellStyle name="40% - Акцент5 2 21" xfId="6081"/>
    <cellStyle name="40% - Акцент5 2 21 2" xfId="6082"/>
    <cellStyle name="40% - Акцент5 2 21 2 2" xfId="6083"/>
    <cellStyle name="40% - Акцент5 2 21 2 2 2" xfId="6084"/>
    <cellStyle name="40% - Акцент5 2 21 2 3" xfId="6085"/>
    <cellStyle name="40% - Акцент5 2 21 3" xfId="6086"/>
    <cellStyle name="40% - Акцент5 2 21 3 2" xfId="6087"/>
    <cellStyle name="40% - Акцент5 2 21 4" xfId="6088"/>
    <cellStyle name="40% - Акцент5 2 22" xfId="6089"/>
    <cellStyle name="40% - Акцент5 2 22 2" xfId="6090"/>
    <cellStyle name="40% - Акцент5 2 22 2 2" xfId="6091"/>
    <cellStyle name="40% - Акцент5 2 22 2 2 2" xfId="6092"/>
    <cellStyle name="40% - Акцент5 2 22 2 3" xfId="6093"/>
    <cellStyle name="40% - Акцент5 2 22 3" xfId="6094"/>
    <cellStyle name="40% - Акцент5 2 22 3 2" xfId="6095"/>
    <cellStyle name="40% - Акцент5 2 22 4" xfId="6096"/>
    <cellStyle name="40% - Акцент5 2 23" xfId="6097"/>
    <cellStyle name="40% - Акцент5 2 23 2" xfId="6098"/>
    <cellStyle name="40% - Акцент5 2 23 2 2" xfId="6099"/>
    <cellStyle name="40% - Акцент5 2 23 2 2 2" xfId="6100"/>
    <cellStyle name="40% - Акцент5 2 23 2 3" xfId="6101"/>
    <cellStyle name="40% - Акцент5 2 23 3" xfId="6102"/>
    <cellStyle name="40% - Акцент5 2 23 3 2" xfId="6103"/>
    <cellStyle name="40% - Акцент5 2 23 4" xfId="6104"/>
    <cellStyle name="40% - Акцент5 2 24" xfId="6105"/>
    <cellStyle name="40% - Акцент5 2 24 2" xfId="6106"/>
    <cellStyle name="40% - Акцент5 2 24 2 2" xfId="6107"/>
    <cellStyle name="40% - Акцент5 2 24 2 2 2" xfId="6108"/>
    <cellStyle name="40% - Акцент5 2 24 2 3" xfId="6109"/>
    <cellStyle name="40% - Акцент5 2 24 3" xfId="6110"/>
    <cellStyle name="40% - Акцент5 2 24 3 2" xfId="6111"/>
    <cellStyle name="40% - Акцент5 2 24 4" xfId="6112"/>
    <cellStyle name="40% - Акцент5 2 25" xfId="6113"/>
    <cellStyle name="40% - Акцент5 2 3" xfId="6114"/>
    <cellStyle name="40% - Акцент5 2 3 2" xfId="6115"/>
    <cellStyle name="40% - Акцент5 2 3 2 2" xfId="6116"/>
    <cellStyle name="40% - Акцент5 2 3 2 2 2" xfId="6117"/>
    <cellStyle name="40% - Акцент5 2 3 2 3" xfId="6118"/>
    <cellStyle name="40% - Акцент5 2 3 3" xfId="6119"/>
    <cellStyle name="40% - Акцент5 2 3 3 2" xfId="6120"/>
    <cellStyle name="40% - Акцент5 2 3 4" xfId="6121"/>
    <cellStyle name="40% - Акцент5 2 4" xfId="6122"/>
    <cellStyle name="40% - Акцент5 2 4 2" xfId="6123"/>
    <cellStyle name="40% - Акцент5 2 4 2 2" xfId="6124"/>
    <cellStyle name="40% - Акцент5 2 4 2 2 2" xfId="6125"/>
    <cellStyle name="40% - Акцент5 2 4 2 3" xfId="6126"/>
    <cellStyle name="40% - Акцент5 2 4 3" xfId="6127"/>
    <cellStyle name="40% - Акцент5 2 4 3 2" xfId="6128"/>
    <cellStyle name="40% - Акцент5 2 4 4" xfId="6129"/>
    <cellStyle name="40% - Акцент5 2 5" xfId="6130"/>
    <cellStyle name="40% - Акцент5 2 5 2" xfId="6131"/>
    <cellStyle name="40% - Акцент5 2 5 2 2" xfId="6132"/>
    <cellStyle name="40% - Акцент5 2 5 2 2 2" xfId="6133"/>
    <cellStyle name="40% - Акцент5 2 5 2 3" xfId="6134"/>
    <cellStyle name="40% - Акцент5 2 5 3" xfId="6135"/>
    <cellStyle name="40% - Акцент5 2 5 3 2" xfId="6136"/>
    <cellStyle name="40% - Акцент5 2 5 4" xfId="6137"/>
    <cellStyle name="40% - Акцент5 2 6" xfId="6138"/>
    <cellStyle name="40% - Акцент5 2 6 2" xfId="6139"/>
    <cellStyle name="40% - Акцент5 2 6 2 2" xfId="6140"/>
    <cellStyle name="40% - Акцент5 2 6 2 2 2" xfId="6141"/>
    <cellStyle name="40% - Акцент5 2 6 2 3" xfId="6142"/>
    <cellStyle name="40% - Акцент5 2 6 3" xfId="6143"/>
    <cellStyle name="40% - Акцент5 2 6 3 2" xfId="6144"/>
    <cellStyle name="40% - Акцент5 2 6 4" xfId="6145"/>
    <cellStyle name="40% - Акцент5 2 7" xfId="6146"/>
    <cellStyle name="40% - Акцент5 2 7 2" xfId="6147"/>
    <cellStyle name="40% - Акцент5 2 7 2 2" xfId="6148"/>
    <cellStyle name="40% - Акцент5 2 7 2 2 2" xfId="6149"/>
    <cellStyle name="40% - Акцент5 2 7 2 3" xfId="6150"/>
    <cellStyle name="40% - Акцент5 2 7 3" xfId="6151"/>
    <cellStyle name="40% - Акцент5 2 7 3 2" xfId="6152"/>
    <cellStyle name="40% - Акцент5 2 7 4" xfId="6153"/>
    <cellStyle name="40% - Акцент5 2 8" xfId="6154"/>
    <cellStyle name="40% - Акцент5 2 8 2" xfId="6155"/>
    <cellStyle name="40% - Акцент5 2 8 2 2" xfId="6156"/>
    <cellStyle name="40% - Акцент5 2 8 2 2 2" xfId="6157"/>
    <cellStyle name="40% - Акцент5 2 8 2 3" xfId="6158"/>
    <cellStyle name="40% - Акцент5 2 8 3" xfId="6159"/>
    <cellStyle name="40% - Акцент5 2 8 3 2" xfId="6160"/>
    <cellStyle name="40% - Акцент5 2 8 4" xfId="6161"/>
    <cellStyle name="40% - Акцент5 2 9" xfId="6162"/>
    <cellStyle name="40% - Акцент5 2 9 2" xfId="6163"/>
    <cellStyle name="40% - Акцент5 2 9 2 2" xfId="6164"/>
    <cellStyle name="40% - Акцент5 2 9 2 2 2" xfId="6165"/>
    <cellStyle name="40% - Акцент5 2 9 2 3" xfId="6166"/>
    <cellStyle name="40% - Акцент5 2 9 3" xfId="6167"/>
    <cellStyle name="40% - Акцент5 2 9 3 2" xfId="6168"/>
    <cellStyle name="40% - Акцент5 2 9 4" xfId="6169"/>
    <cellStyle name="40% - Акцент5 3" xfId="6170"/>
    <cellStyle name="40% - Акцент5 3 10" xfId="6171"/>
    <cellStyle name="40% - Акцент5 3 10 2" xfId="6172"/>
    <cellStyle name="40% - Акцент5 3 10 2 2" xfId="6173"/>
    <cellStyle name="40% - Акцент5 3 10 2 2 2" xfId="6174"/>
    <cellStyle name="40% - Акцент5 3 10 2 3" xfId="6175"/>
    <cellStyle name="40% - Акцент5 3 10 3" xfId="6176"/>
    <cellStyle name="40% - Акцент5 3 10 3 2" xfId="6177"/>
    <cellStyle name="40% - Акцент5 3 10 4" xfId="6178"/>
    <cellStyle name="40% - Акцент5 3 11" xfId="6179"/>
    <cellStyle name="40% - Акцент5 3 11 2" xfId="6180"/>
    <cellStyle name="40% - Акцент5 3 11 2 2" xfId="6181"/>
    <cellStyle name="40% - Акцент5 3 11 2 2 2" xfId="6182"/>
    <cellStyle name="40% - Акцент5 3 11 2 3" xfId="6183"/>
    <cellStyle name="40% - Акцент5 3 11 3" xfId="6184"/>
    <cellStyle name="40% - Акцент5 3 11 3 2" xfId="6185"/>
    <cellStyle name="40% - Акцент5 3 11 4" xfId="6186"/>
    <cellStyle name="40% - Акцент5 3 12" xfId="6187"/>
    <cellStyle name="40% - Акцент5 3 12 2" xfId="6188"/>
    <cellStyle name="40% - Акцент5 3 12 2 2" xfId="6189"/>
    <cellStyle name="40% - Акцент5 3 12 2 2 2" xfId="6190"/>
    <cellStyle name="40% - Акцент5 3 12 2 3" xfId="6191"/>
    <cellStyle name="40% - Акцент5 3 12 3" xfId="6192"/>
    <cellStyle name="40% - Акцент5 3 12 3 2" xfId="6193"/>
    <cellStyle name="40% - Акцент5 3 12 4" xfId="6194"/>
    <cellStyle name="40% - Акцент5 3 13" xfId="6195"/>
    <cellStyle name="40% - Акцент5 3 13 2" xfId="6196"/>
    <cellStyle name="40% - Акцент5 3 13 2 2" xfId="6197"/>
    <cellStyle name="40% - Акцент5 3 13 2 2 2" xfId="6198"/>
    <cellStyle name="40% - Акцент5 3 13 2 3" xfId="6199"/>
    <cellStyle name="40% - Акцент5 3 13 3" xfId="6200"/>
    <cellStyle name="40% - Акцент5 3 13 3 2" xfId="6201"/>
    <cellStyle name="40% - Акцент5 3 13 4" xfId="6202"/>
    <cellStyle name="40% - Акцент5 3 14" xfId="6203"/>
    <cellStyle name="40% - Акцент5 3 14 2" xfId="6204"/>
    <cellStyle name="40% - Акцент5 3 14 2 2" xfId="6205"/>
    <cellStyle name="40% - Акцент5 3 14 2 2 2" xfId="6206"/>
    <cellStyle name="40% - Акцент5 3 14 2 3" xfId="6207"/>
    <cellStyle name="40% - Акцент5 3 14 3" xfId="6208"/>
    <cellStyle name="40% - Акцент5 3 14 3 2" xfId="6209"/>
    <cellStyle name="40% - Акцент5 3 14 4" xfId="6210"/>
    <cellStyle name="40% - Акцент5 3 15" xfId="6211"/>
    <cellStyle name="40% - Акцент5 3 15 2" xfId="6212"/>
    <cellStyle name="40% - Акцент5 3 15 2 2" xfId="6213"/>
    <cellStyle name="40% - Акцент5 3 15 2 2 2" xfId="6214"/>
    <cellStyle name="40% - Акцент5 3 15 2 3" xfId="6215"/>
    <cellStyle name="40% - Акцент5 3 15 3" xfId="6216"/>
    <cellStyle name="40% - Акцент5 3 15 3 2" xfId="6217"/>
    <cellStyle name="40% - Акцент5 3 15 4" xfId="6218"/>
    <cellStyle name="40% - Акцент5 3 16" xfId="6219"/>
    <cellStyle name="40% - Акцент5 3 16 2" xfId="6220"/>
    <cellStyle name="40% - Акцент5 3 16 2 2" xfId="6221"/>
    <cellStyle name="40% - Акцент5 3 16 2 2 2" xfId="6222"/>
    <cellStyle name="40% - Акцент5 3 16 2 3" xfId="6223"/>
    <cellStyle name="40% - Акцент5 3 16 3" xfId="6224"/>
    <cellStyle name="40% - Акцент5 3 16 3 2" xfId="6225"/>
    <cellStyle name="40% - Акцент5 3 16 4" xfId="6226"/>
    <cellStyle name="40% - Акцент5 3 17" xfId="6227"/>
    <cellStyle name="40% - Акцент5 3 17 2" xfId="6228"/>
    <cellStyle name="40% - Акцент5 3 17 2 2" xfId="6229"/>
    <cellStyle name="40% - Акцент5 3 17 2 2 2" xfId="6230"/>
    <cellStyle name="40% - Акцент5 3 17 2 3" xfId="6231"/>
    <cellStyle name="40% - Акцент5 3 17 3" xfId="6232"/>
    <cellStyle name="40% - Акцент5 3 17 3 2" xfId="6233"/>
    <cellStyle name="40% - Акцент5 3 17 4" xfId="6234"/>
    <cellStyle name="40% - Акцент5 3 18" xfId="6235"/>
    <cellStyle name="40% - Акцент5 3 18 2" xfId="6236"/>
    <cellStyle name="40% - Акцент5 3 18 2 2" xfId="6237"/>
    <cellStyle name="40% - Акцент5 3 18 2 2 2" xfId="6238"/>
    <cellStyle name="40% - Акцент5 3 18 2 3" xfId="6239"/>
    <cellStyle name="40% - Акцент5 3 18 3" xfId="6240"/>
    <cellStyle name="40% - Акцент5 3 18 3 2" xfId="6241"/>
    <cellStyle name="40% - Акцент5 3 18 4" xfId="6242"/>
    <cellStyle name="40% - Акцент5 3 19" xfId="6243"/>
    <cellStyle name="40% - Акцент5 3 19 2" xfId="6244"/>
    <cellStyle name="40% - Акцент5 3 19 2 2" xfId="6245"/>
    <cellStyle name="40% - Акцент5 3 19 2 2 2" xfId="6246"/>
    <cellStyle name="40% - Акцент5 3 19 2 3" xfId="6247"/>
    <cellStyle name="40% - Акцент5 3 19 3" xfId="6248"/>
    <cellStyle name="40% - Акцент5 3 19 3 2" xfId="6249"/>
    <cellStyle name="40% - Акцент5 3 19 4" xfId="6250"/>
    <cellStyle name="40% - Акцент5 3 2" xfId="6251"/>
    <cellStyle name="40% - Акцент5 3 2 2" xfId="6252"/>
    <cellStyle name="40% - Акцент5 3 20" xfId="6253"/>
    <cellStyle name="40% - Акцент5 3 20 2" xfId="6254"/>
    <cellStyle name="40% - Акцент5 3 20 2 2" xfId="6255"/>
    <cellStyle name="40% - Акцент5 3 20 2 2 2" xfId="6256"/>
    <cellStyle name="40% - Акцент5 3 20 2 3" xfId="6257"/>
    <cellStyle name="40% - Акцент5 3 20 3" xfId="6258"/>
    <cellStyle name="40% - Акцент5 3 20 3 2" xfId="6259"/>
    <cellStyle name="40% - Акцент5 3 20 4" xfId="6260"/>
    <cellStyle name="40% - Акцент5 3 21" xfId="6261"/>
    <cellStyle name="40% - Акцент5 3 21 2" xfId="6262"/>
    <cellStyle name="40% - Акцент5 3 21 2 2" xfId="6263"/>
    <cellStyle name="40% - Акцент5 3 21 2 2 2" xfId="6264"/>
    <cellStyle name="40% - Акцент5 3 21 2 3" xfId="6265"/>
    <cellStyle name="40% - Акцент5 3 21 3" xfId="6266"/>
    <cellStyle name="40% - Акцент5 3 21 3 2" xfId="6267"/>
    <cellStyle name="40% - Акцент5 3 21 4" xfId="6268"/>
    <cellStyle name="40% - Акцент5 3 22" xfId="6269"/>
    <cellStyle name="40% - Акцент5 3 22 2" xfId="6270"/>
    <cellStyle name="40% - Акцент5 3 22 2 2" xfId="6271"/>
    <cellStyle name="40% - Акцент5 3 22 2 2 2" xfId="6272"/>
    <cellStyle name="40% - Акцент5 3 22 2 3" xfId="6273"/>
    <cellStyle name="40% - Акцент5 3 22 3" xfId="6274"/>
    <cellStyle name="40% - Акцент5 3 22 3 2" xfId="6275"/>
    <cellStyle name="40% - Акцент5 3 22 4" xfId="6276"/>
    <cellStyle name="40% - Акцент5 3 23" xfId="6277"/>
    <cellStyle name="40% - Акцент5 3 23 2" xfId="6278"/>
    <cellStyle name="40% - Акцент5 3 23 2 2" xfId="6279"/>
    <cellStyle name="40% - Акцент5 3 23 2 2 2" xfId="6280"/>
    <cellStyle name="40% - Акцент5 3 23 2 3" xfId="6281"/>
    <cellStyle name="40% - Акцент5 3 23 3" xfId="6282"/>
    <cellStyle name="40% - Акцент5 3 23 3 2" xfId="6283"/>
    <cellStyle name="40% - Акцент5 3 23 4" xfId="6284"/>
    <cellStyle name="40% - Акцент5 3 24" xfId="6285"/>
    <cellStyle name="40% - Акцент5 3 24 2" xfId="6286"/>
    <cellStyle name="40% - Акцент5 3 24 2 2" xfId="6287"/>
    <cellStyle name="40% - Акцент5 3 24 2 2 2" xfId="6288"/>
    <cellStyle name="40% - Акцент5 3 24 2 3" xfId="6289"/>
    <cellStyle name="40% - Акцент5 3 24 3" xfId="6290"/>
    <cellStyle name="40% - Акцент5 3 24 3 2" xfId="6291"/>
    <cellStyle name="40% - Акцент5 3 24 4" xfId="6292"/>
    <cellStyle name="40% - Акцент5 3 25" xfId="6293"/>
    <cellStyle name="40% - Акцент5 3 3" xfId="6294"/>
    <cellStyle name="40% - Акцент5 3 3 2" xfId="6295"/>
    <cellStyle name="40% - Акцент5 3 3 2 2" xfId="6296"/>
    <cellStyle name="40% - Акцент5 3 3 2 2 2" xfId="6297"/>
    <cellStyle name="40% - Акцент5 3 3 2 3" xfId="6298"/>
    <cellStyle name="40% - Акцент5 3 3 3" xfId="6299"/>
    <cellStyle name="40% - Акцент5 3 3 3 2" xfId="6300"/>
    <cellStyle name="40% - Акцент5 3 3 4" xfId="6301"/>
    <cellStyle name="40% - Акцент5 3 4" xfId="6302"/>
    <cellStyle name="40% - Акцент5 3 4 2" xfId="6303"/>
    <cellStyle name="40% - Акцент5 3 4 2 2" xfId="6304"/>
    <cellStyle name="40% - Акцент5 3 4 2 2 2" xfId="6305"/>
    <cellStyle name="40% - Акцент5 3 4 2 3" xfId="6306"/>
    <cellStyle name="40% - Акцент5 3 4 3" xfId="6307"/>
    <cellStyle name="40% - Акцент5 3 4 3 2" xfId="6308"/>
    <cellStyle name="40% - Акцент5 3 4 4" xfId="6309"/>
    <cellStyle name="40% - Акцент5 3 5" xfId="6310"/>
    <cellStyle name="40% - Акцент5 3 5 2" xfId="6311"/>
    <cellStyle name="40% - Акцент5 3 5 2 2" xfId="6312"/>
    <cellStyle name="40% - Акцент5 3 5 2 2 2" xfId="6313"/>
    <cellStyle name="40% - Акцент5 3 5 2 3" xfId="6314"/>
    <cellStyle name="40% - Акцент5 3 5 3" xfId="6315"/>
    <cellStyle name="40% - Акцент5 3 5 3 2" xfId="6316"/>
    <cellStyle name="40% - Акцент5 3 5 4" xfId="6317"/>
    <cellStyle name="40% - Акцент5 3 6" xfId="6318"/>
    <cellStyle name="40% - Акцент5 3 6 2" xfId="6319"/>
    <cellStyle name="40% - Акцент5 3 6 2 2" xfId="6320"/>
    <cellStyle name="40% - Акцент5 3 6 2 2 2" xfId="6321"/>
    <cellStyle name="40% - Акцент5 3 6 2 3" xfId="6322"/>
    <cellStyle name="40% - Акцент5 3 6 3" xfId="6323"/>
    <cellStyle name="40% - Акцент5 3 6 3 2" xfId="6324"/>
    <cellStyle name="40% - Акцент5 3 6 4" xfId="6325"/>
    <cellStyle name="40% - Акцент5 3 7" xfId="6326"/>
    <cellStyle name="40% - Акцент5 3 7 2" xfId="6327"/>
    <cellStyle name="40% - Акцент5 3 7 2 2" xfId="6328"/>
    <cellStyle name="40% - Акцент5 3 7 2 2 2" xfId="6329"/>
    <cellStyle name="40% - Акцент5 3 7 2 3" xfId="6330"/>
    <cellStyle name="40% - Акцент5 3 7 3" xfId="6331"/>
    <cellStyle name="40% - Акцент5 3 7 3 2" xfId="6332"/>
    <cellStyle name="40% - Акцент5 3 7 4" xfId="6333"/>
    <cellStyle name="40% - Акцент5 3 8" xfId="6334"/>
    <cellStyle name="40% - Акцент5 3 8 2" xfId="6335"/>
    <cellStyle name="40% - Акцент5 3 8 2 2" xfId="6336"/>
    <cellStyle name="40% - Акцент5 3 8 2 2 2" xfId="6337"/>
    <cellStyle name="40% - Акцент5 3 8 2 3" xfId="6338"/>
    <cellStyle name="40% - Акцент5 3 8 3" xfId="6339"/>
    <cellStyle name="40% - Акцент5 3 8 3 2" xfId="6340"/>
    <cellStyle name="40% - Акцент5 3 8 4" xfId="6341"/>
    <cellStyle name="40% - Акцент5 3 9" xfId="6342"/>
    <cellStyle name="40% - Акцент5 3 9 2" xfId="6343"/>
    <cellStyle name="40% - Акцент5 3 9 2 2" xfId="6344"/>
    <cellStyle name="40% - Акцент5 3 9 2 2 2" xfId="6345"/>
    <cellStyle name="40% - Акцент5 3 9 2 3" xfId="6346"/>
    <cellStyle name="40% - Акцент5 3 9 3" xfId="6347"/>
    <cellStyle name="40% - Акцент5 3 9 3 2" xfId="6348"/>
    <cellStyle name="40% - Акцент5 3 9 4" xfId="6349"/>
    <cellStyle name="40% - Акцент5 4" xfId="6350"/>
    <cellStyle name="40% - Акцент5 4 2" xfId="6351"/>
    <cellStyle name="40% - Акцент5 4 2 2" xfId="6352"/>
    <cellStyle name="40% - Акцент5 4 3" xfId="6353"/>
    <cellStyle name="40% - Акцент5 5" xfId="6354"/>
    <cellStyle name="40% - Акцент5 5 2" xfId="6355"/>
    <cellStyle name="40% - Акцент5 5 2 2" xfId="6356"/>
    <cellStyle name="40% - Акцент5 5 3" xfId="6357"/>
    <cellStyle name="40% - Акцент5 6" xfId="6358"/>
    <cellStyle name="40% - Акцент5 6 2" xfId="6359"/>
    <cellStyle name="40% - Акцент5 7" xfId="6360"/>
    <cellStyle name="40% - Акцент5 7 2" xfId="6361"/>
    <cellStyle name="40% - Акцент5 7 2 2" xfId="6362"/>
    <cellStyle name="40% - Акцент5 7 2 2 2" xfId="6363"/>
    <cellStyle name="40% - Акцент5 7 2 3" xfId="6364"/>
    <cellStyle name="40% - Акцент5 7 3" xfId="6365"/>
    <cellStyle name="40% - Акцент5 7 3 2" xfId="6366"/>
    <cellStyle name="40% - Акцент5 7 4" xfId="6367"/>
    <cellStyle name="40% - Акцент5 8" xfId="6368"/>
    <cellStyle name="40% - Акцент5 8 2" xfId="6369"/>
    <cellStyle name="40% - Акцент5 8 2 2" xfId="6370"/>
    <cellStyle name="40% - Акцент5 8 2 2 2" xfId="6371"/>
    <cellStyle name="40% - Акцент5 8 2 3" xfId="6372"/>
    <cellStyle name="40% - Акцент5 8 3" xfId="6373"/>
    <cellStyle name="40% - Акцент5 8 3 2" xfId="6374"/>
    <cellStyle name="40% - Акцент5 8 4" xfId="6375"/>
    <cellStyle name="40% - Акцент5 9" xfId="6376"/>
    <cellStyle name="40% - Акцент5 9 2" xfId="6377"/>
    <cellStyle name="40% - Акцент5 9 2 2" xfId="6378"/>
    <cellStyle name="40% - Акцент5 9 2 2 2" xfId="6379"/>
    <cellStyle name="40% - Акцент5 9 2 3" xfId="6380"/>
    <cellStyle name="40% - Акцент5 9 3" xfId="6381"/>
    <cellStyle name="40% - Акцент5 9 3 2" xfId="6382"/>
    <cellStyle name="40% - Акцент5 9 4" xfId="6383"/>
    <cellStyle name="40% - Акцент6 10" xfId="6384"/>
    <cellStyle name="40% - Акцент6 10 2" xfId="6385"/>
    <cellStyle name="40% - Акцент6 10 2 2" xfId="6386"/>
    <cellStyle name="40% - Акцент6 10 2 2 2" xfId="6387"/>
    <cellStyle name="40% - Акцент6 10 2 3" xfId="6388"/>
    <cellStyle name="40% - Акцент6 10 3" xfId="6389"/>
    <cellStyle name="40% - Акцент6 10 3 2" xfId="6390"/>
    <cellStyle name="40% - Акцент6 10 4" xfId="6391"/>
    <cellStyle name="40% - Акцент6 11" xfId="6392"/>
    <cellStyle name="40% - Акцент6 11 2" xfId="6393"/>
    <cellStyle name="40% - Акцент6 11 2 2" xfId="6394"/>
    <cellStyle name="40% - Акцент6 11 2 2 2" xfId="6395"/>
    <cellStyle name="40% - Акцент6 11 2 3" xfId="6396"/>
    <cellStyle name="40% - Акцент6 11 3" xfId="6397"/>
    <cellStyle name="40% - Акцент6 11 3 2" xfId="6398"/>
    <cellStyle name="40% - Акцент6 11 4" xfId="6399"/>
    <cellStyle name="40% - Акцент6 12" xfId="6400"/>
    <cellStyle name="40% - Акцент6 12 2" xfId="6401"/>
    <cellStyle name="40% - Акцент6 12 2 2" xfId="6402"/>
    <cellStyle name="40% - Акцент6 12 2 2 2" xfId="6403"/>
    <cellStyle name="40% - Акцент6 12 2 3" xfId="6404"/>
    <cellStyle name="40% - Акцент6 12 3" xfId="6405"/>
    <cellStyle name="40% - Акцент6 12 3 2" xfId="6406"/>
    <cellStyle name="40% - Акцент6 12 4" xfId="6407"/>
    <cellStyle name="40% - Акцент6 13" xfId="6408"/>
    <cellStyle name="40% - Акцент6 13 2" xfId="6409"/>
    <cellStyle name="40% - Акцент6 13 2 2" xfId="6410"/>
    <cellStyle name="40% - Акцент6 13 2 2 2" xfId="6411"/>
    <cellStyle name="40% - Акцент6 13 2 3" xfId="6412"/>
    <cellStyle name="40% - Акцент6 13 3" xfId="6413"/>
    <cellStyle name="40% - Акцент6 13 3 2" xfId="6414"/>
    <cellStyle name="40% - Акцент6 13 4" xfId="6415"/>
    <cellStyle name="40% - Акцент6 14" xfId="6416"/>
    <cellStyle name="40% - Акцент6 14 2" xfId="6417"/>
    <cellStyle name="40% - Акцент6 14 2 2" xfId="6418"/>
    <cellStyle name="40% - Акцент6 14 2 2 2" xfId="6419"/>
    <cellStyle name="40% - Акцент6 14 2 3" xfId="6420"/>
    <cellStyle name="40% - Акцент6 14 3" xfId="6421"/>
    <cellStyle name="40% - Акцент6 14 3 2" xfId="6422"/>
    <cellStyle name="40% - Акцент6 14 4" xfId="6423"/>
    <cellStyle name="40% - Акцент6 15" xfId="6424"/>
    <cellStyle name="40% - Акцент6 15 2" xfId="6425"/>
    <cellStyle name="40% - Акцент6 15 2 2" xfId="6426"/>
    <cellStyle name="40% - Акцент6 15 2 2 2" xfId="6427"/>
    <cellStyle name="40% - Акцент6 15 2 3" xfId="6428"/>
    <cellStyle name="40% - Акцент6 15 3" xfId="6429"/>
    <cellStyle name="40% - Акцент6 15 3 2" xfId="6430"/>
    <cellStyle name="40% - Акцент6 15 4" xfId="6431"/>
    <cellStyle name="40% - Акцент6 16" xfId="6432"/>
    <cellStyle name="40% - Акцент6 16 2" xfId="6433"/>
    <cellStyle name="40% - Акцент6 16 2 2" xfId="6434"/>
    <cellStyle name="40% - Акцент6 16 2 2 2" xfId="6435"/>
    <cellStyle name="40% - Акцент6 16 2 3" xfId="6436"/>
    <cellStyle name="40% - Акцент6 16 3" xfId="6437"/>
    <cellStyle name="40% - Акцент6 16 3 2" xfId="6438"/>
    <cellStyle name="40% - Акцент6 16 4" xfId="6439"/>
    <cellStyle name="40% - Акцент6 17" xfId="6440"/>
    <cellStyle name="40% - Акцент6 17 2" xfId="6441"/>
    <cellStyle name="40% - Акцент6 17 2 2" xfId="6442"/>
    <cellStyle name="40% - Акцент6 17 2 2 2" xfId="6443"/>
    <cellStyle name="40% - Акцент6 17 2 3" xfId="6444"/>
    <cellStyle name="40% - Акцент6 17 3" xfId="6445"/>
    <cellStyle name="40% - Акцент6 17 3 2" xfId="6446"/>
    <cellStyle name="40% - Акцент6 17 4" xfId="6447"/>
    <cellStyle name="40% - Акцент6 18" xfId="6448"/>
    <cellStyle name="40% - Акцент6 18 2" xfId="6449"/>
    <cellStyle name="40% - Акцент6 18 2 2" xfId="6450"/>
    <cellStyle name="40% - Акцент6 18 3" xfId="6451"/>
    <cellStyle name="40% - Акцент6 19" xfId="6452"/>
    <cellStyle name="40% - Акцент6 19 2" xfId="6453"/>
    <cellStyle name="40% - Акцент6 2" xfId="6454"/>
    <cellStyle name="40% - Акцент6 2 10" xfId="6455"/>
    <cellStyle name="40% - Акцент6 2 10 2" xfId="6456"/>
    <cellStyle name="40% - Акцент6 2 10 2 2" xfId="6457"/>
    <cellStyle name="40% - Акцент6 2 10 2 2 2" xfId="6458"/>
    <cellStyle name="40% - Акцент6 2 10 2 3" xfId="6459"/>
    <cellStyle name="40% - Акцент6 2 10 3" xfId="6460"/>
    <cellStyle name="40% - Акцент6 2 10 3 2" xfId="6461"/>
    <cellStyle name="40% - Акцент6 2 10 4" xfId="6462"/>
    <cellStyle name="40% - Акцент6 2 11" xfId="6463"/>
    <cellStyle name="40% - Акцент6 2 11 2" xfId="6464"/>
    <cellStyle name="40% - Акцент6 2 11 2 2" xfId="6465"/>
    <cellStyle name="40% - Акцент6 2 11 2 2 2" xfId="6466"/>
    <cellStyle name="40% - Акцент6 2 11 2 3" xfId="6467"/>
    <cellStyle name="40% - Акцент6 2 11 3" xfId="6468"/>
    <cellStyle name="40% - Акцент6 2 11 3 2" xfId="6469"/>
    <cellStyle name="40% - Акцент6 2 11 4" xfId="6470"/>
    <cellStyle name="40% - Акцент6 2 12" xfId="6471"/>
    <cellStyle name="40% - Акцент6 2 12 2" xfId="6472"/>
    <cellStyle name="40% - Акцент6 2 12 2 2" xfId="6473"/>
    <cellStyle name="40% - Акцент6 2 12 2 2 2" xfId="6474"/>
    <cellStyle name="40% - Акцент6 2 12 2 3" xfId="6475"/>
    <cellStyle name="40% - Акцент6 2 12 3" xfId="6476"/>
    <cellStyle name="40% - Акцент6 2 12 3 2" xfId="6477"/>
    <cellStyle name="40% - Акцент6 2 12 4" xfId="6478"/>
    <cellStyle name="40% - Акцент6 2 13" xfId="6479"/>
    <cellStyle name="40% - Акцент6 2 13 2" xfId="6480"/>
    <cellStyle name="40% - Акцент6 2 13 2 2" xfId="6481"/>
    <cellStyle name="40% - Акцент6 2 13 2 2 2" xfId="6482"/>
    <cellStyle name="40% - Акцент6 2 13 2 3" xfId="6483"/>
    <cellStyle name="40% - Акцент6 2 13 3" xfId="6484"/>
    <cellStyle name="40% - Акцент6 2 13 3 2" xfId="6485"/>
    <cellStyle name="40% - Акцент6 2 13 4" xfId="6486"/>
    <cellStyle name="40% - Акцент6 2 14" xfId="6487"/>
    <cellStyle name="40% - Акцент6 2 14 2" xfId="6488"/>
    <cellStyle name="40% - Акцент6 2 14 2 2" xfId="6489"/>
    <cellStyle name="40% - Акцент6 2 14 2 2 2" xfId="6490"/>
    <cellStyle name="40% - Акцент6 2 14 2 3" xfId="6491"/>
    <cellStyle name="40% - Акцент6 2 14 3" xfId="6492"/>
    <cellStyle name="40% - Акцент6 2 14 3 2" xfId="6493"/>
    <cellStyle name="40% - Акцент6 2 14 4" xfId="6494"/>
    <cellStyle name="40% - Акцент6 2 15" xfId="6495"/>
    <cellStyle name="40% - Акцент6 2 15 2" xfId="6496"/>
    <cellStyle name="40% - Акцент6 2 15 2 2" xfId="6497"/>
    <cellStyle name="40% - Акцент6 2 15 2 2 2" xfId="6498"/>
    <cellStyle name="40% - Акцент6 2 15 2 3" xfId="6499"/>
    <cellStyle name="40% - Акцент6 2 15 3" xfId="6500"/>
    <cellStyle name="40% - Акцент6 2 15 3 2" xfId="6501"/>
    <cellStyle name="40% - Акцент6 2 15 4" xfId="6502"/>
    <cellStyle name="40% - Акцент6 2 16" xfId="6503"/>
    <cellStyle name="40% - Акцент6 2 16 2" xfId="6504"/>
    <cellStyle name="40% - Акцент6 2 16 2 2" xfId="6505"/>
    <cellStyle name="40% - Акцент6 2 16 2 2 2" xfId="6506"/>
    <cellStyle name="40% - Акцент6 2 16 2 3" xfId="6507"/>
    <cellStyle name="40% - Акцент6 2 16 3" xfId="6508"/>
    <cellStyle name="40% - Акцент6 2 16 3 2" xfId="6509"/>
    <cellStyle name="40% - Акцент6 2 16 4" xfId="6510"/>
    <cellStyle name="40% - Акцент6 2 17" xfId="6511"/>
    <cellStyle name="40% - Акцент6 2 17 2" xfId="6512"/>
    <cellStyle name="40% - Акцент6 2 17 2 2" xfId="6513"/>
    <cellStyle name="40% - Акцент6 2 17 2 2 2" xfId="6514"/>
    <cellStyle name="40% - Акцент6 2 17 2 3" xfId="6515"/>
    <cellStyle name="40% - Акцент6 2 17 3" xfId="6516"/>
    <cellStyle name="40% - Акцент6 2 17 3 2" xfId="6517"/>
    <cellStyle name="40% - Акцент6 2 17 4" xfId="6518"/>
    <cellStyle name="40% - Акцент6 2 18" xfId="6519"/>
    <cellStyle name="40% - Акцент6 2 18 2" xfId="6520"/>
    <cellStyle name="40% - Акцент6 2 18 2 2" xfId="6521"/>
    <cellStyle name="40% - Акцент6 2 18 2 2 2" xfId="6522"/>
    <cellStyle name="40% - Акцент6 2 18 2 3" xfId="6523"/>
    <cellStyle name="40% - Акцент6 2 18 3" xfId="6524"/>
    <cellStyle name="40% - Акцент6 2 18 3 2" xfId="6525"/>
    <cellStyle name="40% - Акцент6 2 18 4" xfId="6526"/>
    <cellStyle name="40% - Акцент6 2 19" xfId="6527"/>
    <cellStyle name="40% - Акцент6 2 19 2" xfId="6528"/>
    <cellStyle name="40% - Акцент6 2 19 2 2" xfId="6529"/>
    <cellStyle name="40% - Акцент6 2 19 2 2 2" xfId="6530"/>
    <cellStyle name="40% - Акцент6 2 19 2 3" xfId="6531"/>
    <cellStyle name="40% - Акцент6 2 19 3" xfId="6532"/>
    <cellStyle name="40% - Акцент6 2 19 3 2" xfId="6533"/>
    <cellStyle name="40% - Акцент6 2 19 4" xfId="6534"/>
    <cellStyle name="40% - Акцент6 2 2" xfId="6535"/>
    <cellStyle name="40% - Акцент6 2 2 2" xfId="6536"/>
    <cellStyle name="40% - Акцент6 2 20" xfId="6537"/>
    <cellStyle name="40% - Акцент6 2 20 2" xfId="6538"/>
    <cellStyle name="40% - Акцент6 2 20 2 2" xfId="6539"/>
    <cellStyle name="40% - Акцент6 2 20 2 2 2" xfId="6540"/>
    <cellStyle name="40% - Акцент6 2 20 2 3" xfId="6541"/>
    <cellStyle name="40% - Акцент6 2 20 3" xfId="6542"/>
    <cellStyle name="40% - Акцент6 2 20 3 2" xfId="6543"/>
    <cellStyle name="40% - Акцент6 2 20 4" xfId="6544"/>
    <cellStyle name="40% - Акцент6 2 21" xfId="6545"/>
    <cellStyle name="40% - Акцент6 2 21 2" xfId="6546"/>
    <cellStyle name="40% - Акцент6 2 21 2 2" xfId="6547"/>
    <cellStyle name="40% - Акцент6 2 21 2 2 2" xfId="6548"/>
    <cellStyle name="40% - Акцент6 2 21 2 3" xfId="6549"/>
    <cellStyle name="40% - Акцент6 2 21 3" xfId="6550"/>
    <cellStyle name="40% - Акцент6 2 21 3 2" xfId="6551"/>
    <cellStyle name="40% - Акцент6 2 21 4" xfId="6552"/>
    <cellStyle name="40% - Акцент6 2 22" xfId="6553"/>
    <cellStyle name="40% - Акцент6 2 22 2" xfId="6554"/>
    <cellStyle name="40% - Акцент6 2 22 2 2" xfId="6555"/>
    <cellStyle name="40% - Акцент6 2 22 2 2 2" xfId="6556"/>
    <cellStyle name="40% - Акцент6 2 22 2 3" xfId="6557"/>
    <cellStyle name="40% - Акцент6 2 22 3" xfId="6558"/>
    <cellStyle name="40% - Акцент6 2 22 3 2" xfId="6559"/>
    <cellStyle name="40% - Акцент6 2 22 4" xfId="6560"/>
    <cellStyle name="40% - Акцент6 2 23" xfId="6561"/>
    <cellStyle name="40% - Акцент6 2 23 2" xfId="6562"/>
    <cellStyle name="40% - Акцент6 2 23 2 2" xfId="6563"/>
    <cellStyle name="40% - Акцент6 2 23 2 2 2" xfId="6564"/>
    <cellStyle name="40% - Акцент6 2 23 2 3" xfId="6565"/>
    <cellStyle name="40% - Акцент6 2 23 3" xfId="6566"/>
    <cellStyle name="40% - Акцент6 2 23 3 2" xfId="6567"/>
    <cellStyle name="40% - Акцент6 2 23 4" xfId="6568"/>
    <cellStyle name="40% - Акцент6 2 24" xfId="6569"/>
    <cellStyle name="40% - Акцент6 2 24 2" xfId="6570"/>
    <cellStyle name="40% - Акцент6 2 24 2 2" xfId="6571"/>
    <cellStyle name="40% - Акцент6 2 24 2 2 2" xfId="6572"/>
    <cellStyle name="40% - Акцент6 2 24 2 3" xfId="6573"/>
    <cellStyle name="40% - Акцент6 2 24 3" xfId="6574"/>
    <cellStyle name="40% - Акцент6 2 24 3 2" xfId="6575"/>
    <cellStyle name="40% - Акцент6 2 24 4" xfId="6576"/>
    <cellStyle name="40% - Акцент6 2 25" xfId="6577"/>
    <cellStyle name="40% - Акцент6 2 3" xfId="6578"/>
    <cellStyle name="40% - Акцент6 2 3 2" xfId="6579"/>
    <cellStyle name="40% - Акцент6 2 3 2 2" xfId="6580"/>
    <cellStyle name="40% - Акцент6 2 3 2 2 2" xfId="6581"/>
    <cellStyle name="40% - Акцент6 2 3 2 3" xfId="6582"/>
    <cellStyle name="40% - Акцент6 2 3 3" xfId="6583"/>
    <cellStyle name="40% - Акцент6 2 3 3 2" xfId="6584"/>
    <cellStyle name="40% - Акцент6 2 3 4" xfId="6585"/>
    <cellStyle name="40% - Акцент6 2 4" xfId="6586"/>
    <cellStyle name="40% - Акцент6 2 4 2" xfId="6587"/>
    <cellStyle name="40% - Акцент6 2 4 2 2" xfId="6588"/>
    <cellStyle name="40% - Акцент6 2 4 2 2 2" xfId="6589"/>
    <cellStyle name="40% - Акцент6 2 4 2 3" xfId="6590"/>
    <cellStyle name="40% - Акцент6 2 4 3" xfId="6591"/>
    <cellStyle name="40% - Акцент6 2 4 3 2" xfId="6592"/>
    <cellStyle name="40% - Акцент6 2 4 4" xfId="6593"/>
    <cellStyle name="40% - Акцент6 2 5" xfId="6594"/>
    <cellStyle name="40% - Акцент6 2 5 2" xfId="6595"/>
    <cellStyle name="40% - Акцент6 2 5 2 2" xfId="6596"/>
    <cellStyle name="40% - Акцент6 2 5 2 2 2" xfId="6597"/>
    <cellStyle name="40% - Акцент6 2 5 2 3" xfId="6598"/>
    <cellStyle name="40% - Акцент6 2 5 3" xfId="6599"/>
    <cellStyle name="40% - Акцент6 2 5 3 2" xfId="6600"/>
    <cellStyle name="40% - Акцент6 2 5 4" xfId="6601"/>
    <cellStyle name="40% - Акцент6 2 6" xfId="6602"/>
    <cellStyle name="40% - Акцент6 2 6 2" xfId="6603"/>
    <cellStyle name="40% - Акцент6 2 6 2 2" xfId="6604"/>
    <cellStyle name="40% - Акцент6 2 6 2 2 2" xfId="6605"/>
    <cellStyle name="40% - Акцент6 2 6 2 3" xfId="6606"/>
    <cellStyle name="40% - Акцент6 2 6 3" xfId="6607"/>
    <cellStyle name="40% - Акцент6 2 6 3 2" xfId="6608"/>
    <cellStyle name="40% - Акцент6 2 6 4" xfId="6609"/>
    <cellStyle name="40% - Акцент6 2 7" xfId="6610"/>
    <cellStyle name="40% - Акцент6 2 7 2" xfId="6611"/>
    <cellStyle name="40% - Акцент6 2 7 2 2" xfId="6612"/>
    <cellStyle name="40% - Акцент6 2 7 2 2 2" xfId="6613"/>
    <cellStyle name="40% - Акцент6 2 7 2 3" xfId="6614"/>
    <cellStyle name="40% - Акцент6 2 7 3" xfId="6615"/>
    <cellStyle name="40% - Акцент6 2 7 3 2" xfId="6616"/>
    <cellStyle name="40% - Акцент6 2 7 4" xfId="6617"/>
    <cellStyle name="40% - Акцент6 2 8" xfId="6618"/>
    <cellStyle name="40% - Акцент6 2 8 2" xfId="6619"/>
    <cellStyle name="40% - Акцент6 2 8 2 2" xfId="6620"/>
    <cellStyle name="40% - Акцент6 2 8 2 2 2" xfId="6621"/>
    <cellStyle name="40% - Акцент6 2 8 2 3" xfId="6622"/>
    <cellStyle name="40% - Акцент6 2 8 3" xfId="6623"/>
    <cellStyle name="40% - Акцент6 2 8 3 2" xfId="6624"/>
    <cellStyle name="40% - Акцент6 2 8 4" xfId="6625"/>
    <cellStyle name="40% - Акцент6 2 9" xfId="6626"/>
    <cellStyle name="40% - Акцент6 2 9 2" xfId="6627"/>
    <cellStyle name="40% - Акцент6 2 9 2 2" xfId="6628"/>
    <cellStyle name="40% - Акцент6 2 9 2 2 2" xfId="6629"/>
    <cellStyle name="40% - Акцент6 2 9 2 3" xfId="6630"/>
    <cellStyle name="40% - Акцент6 2 9 3" xfId="6631"/>
    <cellStyle name="40% - Акцент6 2 9 3 2" xfId="6632"/>
    <cellStyle name="40% - Акцент6 2 9 4" xfId="6633"/>
    <cellStyle name="40% - Акцент6 3" xfId="6634"/>
    <cellStyle name="40% - Акцент6 3 10" xfId="6635"/>
    <cellStyle name="40% - Акцент6 3 10 2" xfId="6636"/>
    <cellStyle name="40% - Акцент6 3 10 2 2" xfId="6637"/>
    <cellStyle name="40% - Акцент6 3 10 2 2 2" xfId="6638"/>
    <cellStyle name="40% - Акцент6 3 10 2 3" xfId="6639"/>
    <cellStyle name="40% - Акцент6 3 10 3" xfId="6640"/>
    <cellStyle name="40% - Акцент6 3 10 3 2" xfId="6641"/>
    <cellStyle name="40% - Акцент6 3 10 4" xfId="6642"/>
    <cellStyle name="40% - Акцент6 3 11" xfId="6643"/>
    <cellStyle name="40% - Акцент6 3 11 2" xfId="6644"/>
    <cellStyle name="40% - Акцент6 3 11 2 2" xfId="6645"/>
    <cellStyle name="40% - Акцент6 3 11 2 2 2" xfId="6646"/>
    <cellStyle name="40% - Акцент6 3 11 2 3" xfId="6647"/>
    <cellStyle name="40% - Акцент6 3 11 3" xfId="6648"/>
    <cellStyle name="40% - Акцент6 3 11 3 2" xfId="6649"/>
    <cellStyle name="40% - Акцент6 3 11 4" xfId="6650"/>
    <cellStyle name="40% - Акцент6 3 12" xfId="6651"/>
    <cellStyle name="40% - Акцент6 3 12 2" xfId="6652"/>
    <cellStyle name="40% - Акцент6 3 12 2 2" xfId="6653"/>
    <cellStyle name="40% - Акцент6 3 12 2 2 2" xfId="6654"/>
    <cellStyle name="40% - Акцент6 3 12 2 3" xfId="6655"/>
    <cellStyle name="40% - Акцент6 3 12 3" xfId="6656"/>
    <cellStyle name="40% - Акцент6 3 12 3 2" xfId="6657"/>
    <cellStyle name="40% - Акцент6 3 12 4" xfId="6658"/>
    <cellStyle name="40% - Акцент6 3 13" xfId="6659"/>
    <cellStyle name="40% - Акцент6 3 13 2" xfId="6660"/>
    <cellStyle name="40% - Акцент6 3 13 2 2" xfId="6661"/>
    <cellStyle name="40% - Акцент6 3 13 2 2 2" xfId="6662"/>
    <cellStyle name="40% - Акцент6 3 13 2 3" xfId="6663"/>
    <cellStyle name="40% - Акцент6 3 13 3" xfId="6664"/>
    <cellStyle name="40% - Акцент6 3 13 3 2" xfId="6665"/>
    <cellStyle name="40% - Акцент6 3 13 4" xfId="6666"/>
    <cellStyle name="40% - Акцент6 3 14" xfId="6667"/>
    <cellStyle name="40% - Акцент6 3 14 2" xfId="6668"/>
    <cellStyle name="40% - Акцент6 3 14 2 2" xfId="6669"/>
    <cellStyle name="40% - Акцент6 3 14 2 2 2" xfId="6670"/>
    <cellStyle name="40% - Акцент6 3 14 2 3" xfId="6671"/>
    <cellStyle name="40% - Акцент6 3 14 3" xfId="6672"/>
    <cellStyle name="40% - Акцент6 3 14 3 2" xfId="6673"/>
    <cellStyle name="40% - Акцент6 3 14 4" xfId="6674"/>
    <cellStyle name="40% - Акцент6 3 15" xfId="6675"/>
    <cellStyle name="40% - Акцент6 3 15 2" xfId="6676"/>
    <cellStyle name="40% - Акцент6 3 15 2 2" xfId="6677"/>
    <cellStyle name="40% - Акцент6 3 15 2 2 2" xfId="6678"/>
    <cellStyle name="40% - Акцент6 3 15 2 3" xfId="6679"/>
    <cellStyle name="40% - Акцент6 3 15 3" xfId="6680"/>
    <cellStyle name="40% - Акцент6 3 15 3 2" xfId="6681"/>
    <cellStyle name="40% - Акцент6 3 15 4" xfId="6682"/>
    <cellStyle name="40% - Акцент6 3 16" xfId="6683"/>
    <cellStyle name="40% - Акцент6 3 16 2" xfId="6684"/>
    <cellStyle name="40% - Акцент6 3 16 2 2" xfId="6685"/>
    <cellStyle name="40% - Акцент6 3 16 2 2 2" xfId="6686"/>
    <cellStyle name="40% - Акцент6 3 16 2 3" xfId="6687"/>
    <cellStyle name="40% - Акцент6 3 16 3" xfId="6688"/>
    <cellStyle name="40% - Акцент6 3 16 3 2" xfId="6689"/>
    <cellStyle name="40% - Акцент6 3 16 4" xfId="6690"/>
    <cellStyle name="40% - Акцент6 3 17" xfId="6691"/>
    <cellStyle name="40% - Акцент6 3 17 2" xfId="6692"/>
    <cellStyle name="40% - Акцент6 3 17 2 2" xfId="6693"/>
    <cellStyle name="40% - Акцент6 3 17 2 2 2" xfId="6694"/>
    <cellStyle name="40% - Акцент6 3 17 2 3" xfId="6695"/>
    <cellStyle name="40% - Акцент6 3 17 3" xfId="6696"/>
    <cellStyle name="40% - Акцент6 3 17 3 2" xfId="6697"/>
    <cellStyle name="40% - Акцент6 3 17 4" xfId="6698"/>
    <cellStyle name="40% - Акцент6 3 18" xfId="6699"/>
    <cellStyle name="40% - Акцент6 3 18 2" xfId="6700"/>
    <cellStyle name="40% - Акцент6 3 18 2 2" xfId="6701"/>
    <cellStyle name="40% - Акцент6 3 18 2 2 2" xfId="6702"/>
    <cellStyle name="40% - Акцент6 3 18 2 3" xfId="6703"/>
    <cellStyle name="40% - Акцент6 3 18 3" xfId="6704"/>
    <cellStyle name="40% - Акцент6 3 18 3 2" xfId="6705"/>
    <cellStyle name="40% - Акцент6 3 18 4" xfId="6706"/>
    <cellStyle name="40% - Акцент6 3 19" xfId="6707"/>
    <cellStyle name="40% - Акцент6 3 19 2" xfId="6708"/>
    <cellStyle name="40% - Акцент6 3 19 2 2" xfId="6709"/>
    <cellStyle name="40% - Акцент6 3 19 2 2 2" xfId="6710"/>
    <cellStyle name="40% - Акцент6 3 19 2 3" xfId="6711"/>
    <cellStyle name="40% - Акцент6 3 19 3" xfId="6712"/>
    <cellStyle name="40% - Акцент6 3 19 3 2" xfId="6713"/>
    <cellStyle name="40% - Акцент6 3 19 4" xfId="6714"/>
    <cellStyle name="40% - Акцент6 3 2" xfId="6715"/>
    <cellStyle name="40% - Акцент6 3 2 2" xfId="6716"/>
    <cellStyle name="40% - Акцент6 3 20" xfId="6717"/>
    <cellStyle name="40% - Акцент6 3 20 2" xfId="6718"/>
    <cellStyle name="40% - Акцент6 3 20 2 2" xfId="6719"/>
    <cellStyle name="40% - Акцент6 3 20 2 2 2" xfId="6720"/>
    <cellStyle name="40% - Акцент6 3 20 2 3" xfId="6721"/>
    <cellStyle name="40% - Акцент6 3 20 3" xfId="6722"/>
    <cellStyle name="40% - Акцент6 3 20 3 2" xfId="6723"/>
    <cellStyle name="40% - Акцент6 3 20 4" xfId="6724"/>
    <cellStyle name="40% - Акцент6 3 21" xfId="6725"/>
    <cellStyle name="40% - Акцент6 3 21 2" xfId="6726"/>
    <cellStyle name="40% - Акцент6 3 21 2 2" xfId="6727"/>
    <cellStyle name="40% - Акцент6 3 21 2 2 2" xfId="6728"/>
    <cellStyle name="40% - Акцент6 3 21 2 3" xfId="6729"/>
    <cellStyle name="40% - Акцент6 3 21 3" xfId="6730"/>
    <cellStyle name="40% - Акцент6 3 21 3 2" xfId="6731"/>
    <cellStyle name="40% - Акцент6 3 21 4" xfId="6732"/>
    <cellStyle name="40% - Акцент6 3 22" xfId="6733"/>
    <cellStyle name="40% - Акцент6 3 22 2" xfId="6734"/>
    <cellStyle name="40% - Акцент6 3 22 2 2" xfId="6735"/>
    <cellStyle name="40% - Акцент6 3 22 2 2 2" xfId="6736"/>
    <cellStyle name="40% - Акцент6 3 22 2 3" xfId="6737"/>
    <cellStyle name="40% - Акцент6 3 22 3" xfId="6738"/>
    <cellStyle name="40% - Акцент6 3 22 3 2" xfId="6739"/>
    <cellStyle name="40% - Акцент6 3 22 4" xfId="6740"/>
    <cellStyle name="40% - Акцент6 3 23" xfId="6741"/>
    <cellStyle name="40% - Акцент6 3 23 2" xfId="6742"/>
    <cellStyle name="40% - Акцент6 3 23 2 2" xfId="6743"/>
    <cellStyle name="40% - Акцент6 3 23 2 2 2" xfId="6744"/>
    <cellStyle name="40% - Акцент6 3 23 2 3" xfId="6745"/>
    <cellStyle name="40% - Акцент6 3 23 3" xfId="6746"/>
    <cellStyle name="40% - Акцент6 3 23 3 2" xfId="6747"/>
    <cellStyle name="40% - Акцент6 3 23 4" xfId="6748"/>
    <cellStyle name="40% - Акцент6 3 24" xfId="6749"/>
    <cellStyle name="40% - Акцент6 3 24 2" xfId="6750"/>
    <cellStyle name="40% - Акцент6 3 24 2 2" xfId="6751"/>
    <cellStyle name="40% - Акцент6 3 24 2 2 2" xfId="6752"/>
    <cellStyle name="40% - Акцент6 3 24 2 3" xfId="6753"/>
    <cellStyle name="40% - Акцент6 3 24 3" xfId="6754"/>
    <cellStyle name="40% - Акцент6 3 24 3 2" xfId="6755"/>
    <cellStyle name="40% - Акцент6 3 24 4" xfId="6756"/>
    <cellStyle name="40% - Акцент6 3 25" xfId="6757"/>
    <cellStyle name="40% - Акцент6 3 3" xfId="6758"/>
    <cellStyle name="40% - Акцент6 3 3 2" xfId="6759"/>
    <cellStyle name="40% - Акцент6 3 3 2 2" xfId="6760"/>
    <cellStyle name="40% - Акцент6 3 3 2 2 2" xfId="6761"/>
    <cellStyle name="40% - Акцент6 3 3 2 3" xfId="6762"/>
    <cellStyle name="40% - Акцент6 3 3 3" xfId="6763"/>
    <cellStyle name="40% - Акцент6 3 3 3 2" xfId="6764"/>
    <cellStyle name="40% - Акцент6 3 3 4" xfId="6765"/>
    <cellStyle name="40% - Акцент6 3 4" xfId="6766"/>
    <cellStyle name="40% - Акцент6 3 4 2" xfId="6767"/>
    <cellStyle name="40% - Акцент6 3 4 2 2" xfId="6768"/>
    <cellStyle name="40% - Акцент6 3 4 2 2 2" xfId="6769"/>
    <cellStyle name="40% - Акцент6 3 4 2 3" xfId="6770"/>
    <cellStyle name="40% - Акцент6 3 4 3" xfId="6771"/>
    <cellStyle name="40% - Акцент6 3 4 3 2" xfId="6772"/>
    <cellStyle name="40% - Акцент6 3 4 4" xfId="6773"/>
    <cellStyle name="40% - Акцент6 3 5" xfId="6774"/>
    <cellStyle name="40% - Акцент6 3 5 2" xfId="6775"/>
    <cellStyle name="40% - Акцент6 3 5 2 2" xfId="6776"/>
    <cellStyle name="40% - Акцент6 3 5 2 2 2" xfId="6777"/>
    <cellStyle name="40% - Акцент6 3 5 2 3" xfId="6778"/>
    <cellStyle name="40% - Акцент6 3 5 3" xfId="6779"/>
    <cellStyle name="40% - Акцент6 3 5 3 2" xfId="6780"/>
    <cellStyle name="40% - Акцент6 3 5 4" xfId="6781"/>
    <cellStyle name="40% - Акцент6 3 6" xfId="6782"/>
    <cellStyle name="40% - Акцент6 3 6 2" xfId="6783"/>
    <cellStyle name="40% - Акцент6 3 6 2 2" xfId="6784"/>
    <cellStyle name="40% - Акцент6 3 6 2 2 2" xfId="6785"/>
    <cellStyle name="40% - Акцент6 3 6 2 3" xfId="6786"/>
    <cellStyle name="40% - Акцент6 3 6 3" xfId="6787"/>
    <cellStyle name="40% - Акцент6 3 6 3 2" xfId="6788"/>
    <cellStyle name="40% - Акцент6 3 6 4" xfId="6789"/>
    <cellStyle name="40% - Акцент6 3 7" xfId="6790"/>
    <cellStyle name="40% - Акцент6 3 7 2" xfId="6791"/>
    <cellStyle name="40% - Акцент6 3 7 2 2" xfId="6792"/>
    <cellStyle name="40% - Акцент6 3 7 2 2 2" xfId="6793"/>
    <cellStyle name="40% - Акцент6 3 7 2 3" xfId="6794"/>
    <cellStyle name="40% - Акцент6 3 7 3" xfId="6795"/>
    <cellStyle name="40% - Акцент6 3 7 3 2" xfId="6796"/>
    <cellStyle name="40% - Акцент6 3 7 4" xfId="6797"/>
    <cellStyle name="40% - Акцент6 3 8" xfId="6798"/>
    <cellStyle name="40% - Акцент6 3 8 2" xfId="6799"/>
    <cellStyle name="40% - Акцент6 3 8 2 2" xfId="6800"/>
    <cellStyle name="40% - Акцент6 3 8 2 2 2" xfId="6801"/>
    <cellStyle name="40% - Акцент6 3 8 2 3" xfId="6802"/>
    <cellStyle name="40% - Акцент6 3 8 3" xfId="6803"/>
    <cellStyle name="40% - Акцент6 3 8 3 2" xfId="6804"/>
    <cellStyle name="40% - Акцент6 3 8 4" xfId="6805"/>
    <cellStyle name="40% - Акцент6 3 9" xfId="6806"/>
    <cellStyle name="40% - Акцент6 3 9 2" xfId="6807"/>
    <cellStyle name="40% - Акцент6 3 9 2 2" xfId="6808"/>
    <cellStyle name="40% - Акцент6 3 9 2 2 2" xfId="6809"/>
    <cellStyle name="40% - Акцент6 3 9 2 3" xfId="6810"/>
    <cellStyle name="40% - Акцент6 3 9 3" xfId="6811"/>
    <cellStyle name="40% - Акцент6 3 9 3 2" xfId="6812"/>
    <cellStyle name="40% - Акцент6 3 9 4" xfId="6813"/>
    <cellStyle name="40% - Акцент6 4" xfId="6814"/>
    <cellStyle name="40% - Акцент6 4 2" xfId="6815"/>
    <cellStyle name="40% - Акцент6 4 2 2" xfId="6816"/>
    <cellStyle name="40% - Акцент6 4 3" xfId="6817"/>
    <cellStyle name="40% - Акцент6 5" xfId="6818"/>
    <cellStyle name="40% - Акцент6 5 2" xfId="6819"/>
    <cellStyle name="40% - Акцент6 5 2 2" xfId="6820"/>
    <cellStyle name="40% - Акцент6 5 3" xfId="6821"/>
    <cellStyle name="40% - Акцент6 6" xfId="6822"/>
    <cellStyle name="40% - Акцент6 6 2" xfId="6823"/>
    <cellStyle name="40% - Акцент6 7" xfId="6824"/>
    <cellStyle name="40% - Акцент6 7 2" xfId="6825"/>
    <cellStyle name="40% - Акцент6 7 2 2" xfId="6826"/>
    <cellStyle name="40% - Акцент6 7 2 2 2" xfId="6827"/>
    <cellStyle name="40% - Акцент6 7 2 3" xfId="6828"/>
    <cellStyle name="40% - Акцент6 7 3" xfId="6829"/>
    <cellStyle name="40% - Акцент6 7 3 2" xfId="6830"/>
    <cellStyle name="40% - Акцент6 7 4" xfId="6831"/>
    <cellStyle name="40% - Акцент6 8" xfId="6832"/>
    <cellStyle name="40% - Акцент6 8 2" xfId="6833"/>
    <cellStyle name="40% - Акцент6 8 2 2" xfId="6834"/>
    <cellStyle name="40% - Акцент6 8 2 2 2" xfId="6835"/>
    <cellStyle name="40% - Акцент6 8 2 3" xfId="6836"/>
    <cellStyle name="40% - Акцент6 8 3" xfId="6837"/>
    <cellStyle name="40% - Акцент6 8 3 2" xfId="6838"/>
    <cellStyle name="40% - Акцент6 8 4" xfId="6839"/>
    <cellStyle name="40% - Акцент6 9" xfId="6840"/>
    <cellStyle name="40% - Акцент6 9 2" xfId="6841"/>
    <cellStyle name="40% - Акцент6 9 2 2" xfId="6842"/>
    <cellStyle name="40% - Акцент6 9 2 2 2" xfId="6843"/>
    <cellStyle name="40% - Акцент6 9 2 3" xfId="6844"/>
    <cellStyle name="40% - Акцент6 9 3" xfId="6845"/>
    <cellStyle name="40% - Акцент6 9 3 2" xfId="6846"/>
    <cellStyle name="40% - Акцент6 9 4" xfId="6847"/>
    <cellStyle name="60% - Accent1 10" xfId="6848"/>
    <cellStyle name="60% - Accent1 10 2" xfId="6849"/>
    <cellStyle name="60% - Accent1 11" xfId="6850"/>
    <cellStyle name="60% - Accent1 11 2" xfId="6851"/>
    <cellStyle name="60% - Accent1 12" xfId="6852"/>
    <cellStyle name="60% - Accent1 12 2" xfId="6853"/>
    <cellStyle name="60% - Accent1 13" xfId="6854"/>
    <cellStyle name="60% - Accent1 13 2" xfId="6855"/>
    <cellStyle name="60% - Accent1 2" xfId="6856"/>
    <cellStyle name="60% - Accent1 2 2" xfId="6857"/>
    <cellStyle name="60% - Accent1 3" xfId="6858"/>
    <cellStyle name="60% - Accent1 3 2" xfId="6859"/>
    <cellStyle name="60% - Accent1 4" xfId="6860"/>
    <cellStyle name="60% - Accent1 4 2" xfId="6861"/>
    <cellStyle name="60% - Accent1 5" xfId="6862"/>
    <cellStyle name="60% - Accent1 5 2" xfId="6863"/>
    <cellStyle name="60% - Accent1 6" xfId="6864"/>
    <cellStyle name="60% - Accent1 6 2" xfId="6865"/>
    <cellStyle name="60% - Accent1 7" xfId="6866"/>
    <cellStyle name="60% - Accent1 7 2" xfId="6867"/>
    <cellStyle name="60% - Accent1 8" xfId="6868"/>
    <cellStyle name="60% - Accent1 8 2" xfId="6869"/>
    <cellStyle name="60% - Accent1 9" xfId="6870"/>
    <cellStyle name="60% - Accent1 9 2" xfId="6871"/>
    <cellStyle name="60% - Accent2 10" xfId="6872"/>
    <cellStyle name="60% - Accent2 10 2" xfId="6873"/>
    <cellStyle name="60% - Accent2 11" xfId="6874"/>
    <cellStyle name="60% - Accent2 11 2" xfId="6875"/>
    <cellStyle name="60% - Accent2 12" xfId="6876"/>
    <cellStyle name="60% - Accent2 12 2" xfId="6877"/>
    <cellStyle name="60% - Accent2 13" xfId="6878"/>
    <cellStyle name="60% - Accent2 13 2" xfId="6879"/>
    <cellStyle name="60% - Accent2 2" xfId="6880"/>
    <cellStyle name="60% - Accent2 2 2" xfId="6881"/>
    <cellStyle name="60% - Accent2 3" xfId="6882"/>
    <cellStyle name="60% - Accent2 3 2" xfId="6883"/>
    <cellStyle name="60% - Accent2 4" xfId="6884"/>
    <cellStyle name="60% - Accent2 4 2" xfId="6885"/>
    <cellStyle name="60% - Accent2 5" xfId="6886"/>
    <cellStyle name="60% - Accent2 5 2" xfId="6887"/>
    <cellStyle name="60% - Accent2 6" xfId="6888"/>
    <cellStyle name="60% - Accent2 6 2" xfId="6889"/>
    <cellStyle name="60% - Accent2 7" xfId="6890"/>
    <cellStyle name="60% - Accent2 7 2" xfId="6891"/>
    <cellStyle name="60% - Accent2 8" xfId="6892"/>
    <cellStyle name="60% - Accent2 8 2" xfId="6893"/>
    <cellStyle name="60% - Accent2 9" xfId="6894"/>
    <cellStyle name="60% - Accent2 9 2" xfId="6895"/>
    <cellStyle name="60% - Accent3 10" xfId="6896"/>
    <cellStyle name="60% - Accent3 10 2" xfId="6897"/>
    <cellStyle name="60% - Accent3 11" xfId="6898"/>
    <cellStyle name="60% - Accent3 11 2" xfId="6899"/>
    <cellStyle name="60% - Accent3 12" xfId="6900"/>
    <cellStyle name="60% - Accent3 12 2" xfId="6901"/>
    <cellStyle name="60% - Accent3 13" xfId="6902"/>
    <cellStyle name="60% - Accent3 13 2" xfId="6903"/>
    <cellStyle name="60% - Accent3 2" xfId="6904"/>
    <cellStyle name="60% - Accent3 2 2" xfId="6905"/>
    <cellStyle name="60% - Accent3 3" xfId="6906"/>
    <cellStyle name="60% - Accent3 3 2" xfId="6907"/>
    <cellStyle name="60% - Accent3 4" xfId="6908"/>
    <cellStyle name="60% - Accent3 4 2" xfId="6909"/>
    <cellStyle name="60% - Accent3 5" xfId="6910"/>
    <cellStyle name="60% - Accent3 5 2" xfId="6911"/>
    <cellStyle name="60% - Accent3 6" xfId="6912"/>
    <cellStyle name="60% - Accent3 6 2" xfId="6913"/>
    <cellStyle name="60% - Accent3 7" xfId="6914"/>
    <cellStyle name="60% - Accent3 7 2" xfId="6915"/>
    <cellStyle name="60% - Accent3 8" xfId="6916"/>
    <cellStyle name="60% - Accent3 8 2" xfId="6917"/>
    <cellStyle name="60% - Accent3 9" xfId="6918"/>
    <cellStyle name="60% - Accent3 9 2" xfId="6919"/>
    <cellStyle name="60% - Accent4 10" xfId="6920"/>
    <cellStyle name="60% - Accent4 10 2" xfId="6921"/>
    <cellStyle name="60% - Accent4 11" xfId="6922"/>
    <cellStyle name="60% - Accent4 11 2" xfId="6923"/>
    <cellStyle name="60% - Accent4 12" xfId="6924"/>
    <cellStyle name="60% - Accent4 12 2" xfId="6925"/>
    <cellStyle name="60% - Accent4 13" xfId="6926"/>
    <cellStyle name="60% - Accent4 13 2" xfId="6927"/>
    <cellStyle name="60% - Accent4 2" xfId="6928"/>
    <cellStyle name="60% - Accent4 2 2" xfId="6929"/>
    <cellStyle name="60% - Accent4 3" xfId="6930"/>
    <cellStyle name="60% - Accent4 3 2" xfId="6931"/>
    <cellStyle name="60% - Accent4 4" xfId="6932"/>
    <cellStyle name="60% - Accent4 4 2" xfId="6933"/>
    <cellStyle name="60% - Accent4 5" xfId="6934"/>
    <cellStyle name="60% - Accent4 5 2" xfId="6935"/>
    <cellStyle name="60% - Accent4 6" xfId="6936"/>
    <cellStyle name="60% - Accent4 6 2" xfId="6937"/>
    <cellStyle name="60% - Accent4 7" xfId="6938"/>
    <cellStyle name="60% - Accent4 7 2" xfId="6939"/>
    <cellStyle name="60% - Accent4 8" xfId="6940"/>
    <cellStyle name="60% - Accent4 8 2" xfId="6941"/>
    <cellStyle name="60% - Accent4 9" xfId="6942"/>
    <cellStyle name="60% - Accent4 9 2" xfId="6943"/>
    <cellStyle name="60% - Accent5 10" xfId="6944"/>
    <cellStyle name="60% - Accent5 10 2" xfId="6945"/>
    <cellStyle name="60% - Accent5 11" xfId="6946"/>
    <cellStyle name="60% - Accent5 11 2" xfId="6947"/>
    <cellStyle name="60% - Accent5 12" xfId="6948"/>
    <cellStyle name="60% - Accent5 12 2" xfId="6949"/>
    <cellStyle name="60% - Accent5 13" xfId="6950"/>
    <cellStyle name="60% - Accent5 13 2" xfId="6951"/>
    <cellStyle name="60% - Accent5 2" xfId="6952"/>
    <cellStyle name="60% - Accent5 2 2" xfId="6953"/>
    <cellStyle name="60% - Accent5 3" xfId="6954"/>
    <cellStyle name="60% - Accent5 3 2" xfId="6955"/>
    <cellStyle name="60% - Accent5 4" xfId="6956"/>
    <cellStyle name="60% - Accent5 4 2" xfId="6957"/>
    <cellStyle name="60% - Accent5 5" xfId="6958"/>
    <cellStyle name="60% - Accent5 5 2" xfId="6959"/>
    <cellStyle name="60% - Accent5 6" xfId="6960"/>
    <cellStyle name="60% - Accent5 6 2" xfId="6961"/>
    <cellStyle name="60% - Accent5 7" xfId="6962"/>
    <cellStyle name="60% - Accent5 7 2" xfId="6963"/>
    <cellStyle name="60% - Accent5 8" xfId="6964"/>
    <cellStyle name="60% - Accent5 8 2" xfId="6965"/>
    <cellStyle name="60% - Accent5 9" xfId="6966"/>
    <cellStyle name="60% - Accent5 9 2" xfId="6967"/>
    <cellStyle name="60% - Accent6 10" xfId="6968"/>
    <cellStyle name="60% - Accent6 10 2" xfId="6969"/>
    <cellStyle name="60% - Accent6 11" xfId="6970"/>
    <cellStyle name="60% - Accent6 11 2" xfId="6971"/>
    <cellStyle name="60% - Accent6 12" xfId="6972"/>
    <cellStyle name="60% - Accent6 12 2" xfId="6973"/>
    <cellStyle name="60% - Accent6 13" xfId="6974"/>
    <cellStyle name="60% - Accent6 13 2" xfId="6975"/>
    <cellStyle name="60% - Accent6 2" xfId="6976"/>
    <cellStyle name="60% - Accent6 2 2" xfId="6977"/>
    <cellStyle name="60% - Accent6 3" xfId="6978"/>
    <cellStyle name="60% - Accent6 3 2" xfId="6979"/>
    <cellStyle name="60% - Accent6 4" xfId="6980"/>
    <cellStyle name="60% - Accent6 4 2" xfId="6981"/>
    <cellStyle name="60% - Accent6 5" xfId="6982"/>
    <cellStyle name="60% - Accent6 5 2" xfId="6983"/>
    <cellStyle name="60% - Accent6 6" xfId="6984"/>
    <cellStyle name="60% - Accent6 6 2" xfId="6985"/>
    <cellStyle name="60% - Accent6 7" xfId="6986"/>
    <cellStyle name="60% - Accent6 7 2" xfId="6987"/>
    <cellStyle name="60% - Accent6 8" xfId="6988"/>
    <cellStyle name="60% - Accent6 8 2" xfId="6989"/>
    <cellStyle name="60% - Accent6 9" xfId="6990"/>
    <cellStyle name="60% - Accent6 9 2" xfId="6991"/>
    <cellStyle name="60% - Акцент1 2" xfId="6992"/>
    <cellStyle name="60% - Акцент1 2 10" xfId="6993"/>
    <cellStyle name="60% - Акцент1 2 10 2" xfId="6994"/>
    <cellStyle name="60% - Акцент1 2 11" xfId="6995"/>
    <cellStyle name="60% - Акцент1 2 11 2" xfId="6996"/>
    <cellStyle name="60% - Акцент1 2 12" xfId="6997"/>
    <cellStyle name="60% - Акцент1 2 12 2" xfId="6998"/>
    <cellStyle name="60% - Акцент1 2 13" xfId="6999"/>
    <cellStyle name="60% - Акцент1 2 13 2" xfId="7000"/>
    <cellStyle name="60% - Акцент1 2 14" xfId="7001"/>
    <cellStyle name="60% - Акцент1 2 14 2" xfId="7002"/>
    <cellStyle name="60% - Акцент1 2 15" xfId="7003"/>
    <cellStyle name="60% - Акцент1 2 15 2" xfId="7004"/>
    <cellStyle name="60% - Акцент1 2 16" xfId="7005"/>
    <cellStyle name="60% - Акцент1 2 16 2" xfId="7006"/>
    <cellStyle name="60% - Акцент1 2 17" xfId="7007"/>
    <cellStyle name="60% - Акцент1 2 17 2" xfId="7008"/>
    <cellStyle name="60% - Акцент1 2 18" xfId="7009"/>
    <cellStyle name="60% - Акцент1 2 18 2" xfId="7010"/>
    <cellStyle name="60% - Акцент1 2 19" xfId="7011"/>
    <cellStyle name="60% - Акцент1 2 19 2" xfId="7012"/>
    <cellStyle name="60% - Акцент1 2 2" xfId="7013"/>
    <cellStyle name="60% - Акцент1 2 2 2" xfId="7014"/>
    <cellStyle name="60% - Акцент1 2 20" xfId="7015"/>
    <cellStyle name="60% - Акцент1 2 20 2" xfId="7016"/>
    <cellStyle name="60% - Акцент1 2 21" xfId="7017"/>
    <cellStyle name="60% - Акцент1 2 21 2" xfId="7018"/>
    <cellStyle name="60% - Акцент1 2 22" xfId="7019"/>
    <cellStyle name="60% - Акцент1 2 22 2" xfId="7020"/>
    <cellStyle name="60% - Акцент1 2 23" xfId="7021"/>
    <cellStyle name="60% - Акцент1 2 23 2" xfId="7022"/>
    <cellStyle name="60% - Акцент1 2 24" xfId="7023"/>
    <cellStyle name="60% - Акцент1 2 3" xfId="7024"/>
    <cellStyle name="60% - Акцент1 2 3 2" xfId="7025"/>
    <cellStyle name="60% - Акцент1 2 4" xfId="7026"/>
    <cellStyle name="60% - Акцент1 2 4 2" xfId="7027"/>
    <cellStyle name="60% - Акцент1 2 5" xfId="7028"/>
    <cellStyle name="60% - Акцент1 2 5 2" xfId="7029"/>
    <cellStyle name="60% - Акцент1 2 6" xfId="7030"/>
    <cellStyle name="60% - Акцент1 2 6 2" xfId="7031"/>
    <cellStyle name="60% - Акцент1 2 7" xfId="7032"/>
    <cellStyle name="60% - Акцент1 2 7 2" xfId="7033"/>
    <cellStyle name="60% - Акцент1 2 8" xfId="7034"/>
    <cellStyle name="60% - Акцент1 2 8 2" xfId="7035"/>
    <cellStyle name="60% - Акцент1 2 9" xfId="7036"/>
    <cellStyle name="60% - Акцент1 2 9 2" xfId="7037"/>
    <cellStyle name="60% - Акцент1 3" xfId="7038"/>
    <cellStyle name="60% - Акцент1 3 10" xfId="7039"/>
    <cellStyle name="60% - Акцент1 3 10 2" xfId="7040"/>
    <cellStyle name="60% - Акцент1 3 11" xfId="7041"/>
    <cellStyle name="60% - Акцент1 3 11 2" xfId="7042"/>
    <cellStyle name="60% - Акцент1 3 12" xfId="7043"/>
    <cellStyle name="60% - Акцент1 3 12 2" xfId="7044"/>
    <cellStyle name="60% - Акцент1 3 13" xfId="7045"/>
    <cellStyle name="60% - Акцент1 3 13 2" xfId="7046"/>
    <cellStyle name="60% - Акцент1 3 14" xfId="7047"/>
    <cellStyle name="60% - Акцент1 3 14 2" xfId="7048"/>
    <cellStyle name="60% - Акцент1 3 15" xfId="7049"/>
    <cellStyle name="60% - Акцент1 3 15 2" xfId="7050"/>
    <cellStyle name="60% - Акцент1 3 16" xfId="7051"/>
    <cellStyle name="60% - Акцент1 3 16 2" xfId="7052"/>
    <cellStyle name="60% - Акцент1 3 17" xfId="7053"/>
    <cellStyle name="60% - Акцент1 3 17 2" xfId="7054"/>
    <cellStyle name="60% - Акцент1 3 18" xfId="7055"/>
    <cellStyle name="60% - Акцент1 3 18 2" xfId="7056"/>
    <cellStyle name="60% - Акцент1 3 19" xfId="7057"/>
    <cellStyle name="60% - Акцент1 3 19 2" xfId="7058"/>
    <cellStyle name="60% - Акцент1 3 2" xfId="7059"/>
    <cellStyle name="60% - Акцент1 3 2 2" xfId="7060"/>
    <cellStyle name="60% - Акцент1 3 20" xfId="7061"/>
    <cellStyle name="60% - Акцент1 3 20 2" xfId="7062"/>
    <cellStyle name="60% - Акцент1 3 21" xfId="7063"/>
    <cellStyle name="60% - Акцент1 3 21 2" xfId="7064"/>
    <cellStyle name="60% - Акцент1 3 22" xfId="7065"/>
    <cellStyle name="60% - Акцент1 3 22 2" xfId="7066"/>
    <cellStyle name="60% - Акцент1 3 23" xfId="7067"/>
    <cellStyle name="60% - Акцент1 3 23 2" xfId="7068"/>
    <cellStyle name="60% - Акцент1 3 24" xfId="7069"/>
    <cellStyle name="60% - Акцент1 3 3" xfId="7070"/>
    <cellStyle name="60% - Акцент1 3 3 2" xfId="7071"/>
    <cellStyle name="60% - Акцент1 3 4" xfId="7072"/>
    <cellStyle name="60% - Акцент1 3 4 2" xfId="7073"/>
    <cellStyle name="60% - Акцент1 3 5" xfId="7074"/>
    <cellStyle name="60% - Акцент1 3 5 2" xfId="7075"/>
    <cellStyle name="60% - Акцент1 3 6" xfId="7076"/>
    <cellStyle name="60% - Акцент1 3 6 2" xfId="7077"/>
    <cellStyle name="60% - Акцент1 3 7" xfId="7078"/>
    <cellStyle name="60% - Акцент1 3 7 2" xfId="7079"/>
    <cellStyle name="60% - Акцент1 3 8" xfId="7080"/>
    <cellStyle name="60% - Акцент1 3 8 2" xfId="7081"/>
    <cellStyle name="60% - Акцент1 3 9" xfId="7082"/>
    <cellStyle name="60% - Акцент1 3 9 2" xfId="7083"/>
    <cellStyle name="60% - Акцент1 4" xfId="7084"/>
    <cellStyle name="60% - Акцент1 4 2" xfId="7085"/>
    <cellStyle name="60% - Акцент1 5" xfId="7086"/>
    <cellStyle name="60% - Акцент1 5 2" xfId="7087"/>
    <cellStyle name="60% - Акцент1 6" xfId="7088"/>
    <cellStyle name="60% - Акцент1 6 2" xfId="7089"/>
    <cellStyle name="60% - Акцент1 7" xfId="7090"/>
    <cellStyle name="60% - Акцент2 2" xfId="7091"/>
    <cellStyle name="60% - Акцент2 2 10" xfId="7092"/>
    <cellStyle name="60% - Акцент2 2 10 2" xfId="7093"/>
    <cellStyle name="60% - Акцент2 2 11" xfId="7094"/>
    <cellStyle name="60% - Акцент2 2 11 2" xfId="7095"/>
    <cellStyle name="60% - Акцент2 2 12" xfId="7096"/>
    <cellStyle name="60% - Акцент2 2 12 2" xfId="7097"/>
    <cellStyle name="60% - Акцент2 2 13" xfId="7098"/>
    <cellStyle name="60% - Акцент2 2 13 2" xfId="7099"/>
    <cellStyle name="60% - Акцент2 2 14" xfId="7100"/>
    <cellStyle name="60% - Акцент2 2 14 2" xfId="7101"/>
    <cellStyle name="60% - Акцент2 2 15" xfId="7102"/>
    <cellStyle name="60% - Акцент2 2 15 2" xfId="7103"/>
    <cellStyle name="60% - Акцент2 2 16" xfId="7104"/>
    <cellStyle name="60% - Акцент2 2 16 2" xfId="7105"/>
    <cellStyle name="60% - Акцент2 2 17" xfId="7106"/>
    <cellStyle name="60% - Акцент2 2 17 2" xfId="7107"/>
    <cellStyle name="60% - Акцент2 2 18" xfId="7108"/>
    <cellStyle name="60% - Акцент2 2 18 2" xfId="7109"/>
    <cellStyle name="60% - Акцент2 2 19" xfId="7110"/>
    <cellStyle name="60% - Акцент2 2 19 2" xfId="7111"/>
    <cellStyle name="60% - Акцент2 2 2" xfId="7112"/>
    <cellStyle name="60% - Акцент2 2 2 2" xfId="7113"/>
    <cellStyle name="60% - Акцент2 2 20" xfId="7114"/>
    <cellStyle name="60% - Акцент2 2 20 2" xfId="7115"/>
    <cellStyle name="60% - Акцент2 2 21" xfId="7116"/>
    <cellStyle name="60% - Акцент2 2 21 2" xfId="7117"/>
    <cellStyle name="60% - Акцент2 2 22" xfId="7118"/>
    <cellStyle name="60% - Акцент2 2 22 2" xfId="7119"/>
    <cellStyle name="60% - Акцент2 2 23" xfId="7120"/>
    <cellStyle name="60% - Акцент2 2 23 2" xfId="7121"/>
    <cellStyle name="60% - Акцент2 2 24" xfId="7122"/>
    <cellStyle name="60% - Акцент2 2 3" xfId="7123"/>
    <cellStyle name="60% - Акцент2 2 3 2" xfId="7124"/>
    <cellStyle name="60% - Акцент2 2 4" xfId="7125"/>
    <cellStyle name="60% - Акцент2 2 4 2" xfId="7126"/>
    <cellStyle name="60% - Акцент2 2 5" xfId="7127"/>
    <cellStyle name="60% - Акцент2 2 5 2" xfId="7128"/>
    <cellStyle name="60% - Акцент2 2 6" xfId="7129"/>
    <cellStyle name="60% - Акцент2 2 6 2" xfId="7130"/>
    <cellStyle name="60% - Акцент2 2 7" xfId="7131"/>
    <cellStyle name="60% - Акцент2 2 7 2" xfId="7132"/>
    <cellStyle name="60% - Акцент2 2 8" xfId="7133"/>
    <cellStyle name="60% - Акцент2 2 8 2" xfId="7134"/>
    <cellStyle name="60% - Акцент2 2 9" xfId="7135"/>
    <cellStyle name="60% - Акцент2 2 9 2" xfId="7136"/>
    <cellStyle name="60% - Акцент2 3" xfId="7137"/>
    <cellStyle name="60% - Акцент2 3 10" xfId="7138"/>
    <cellStyle name="60% - Акцент2 3 10 2" xfId="7139"/>
    <cellStyle name="60% - Акцент2 3 11" xfId="7140"/>
    <cellStyle name="60% - Акцент2 3 11 2" xfId="7141"/>
    <cellStyle name="60% - Акцент2 3 12" xfId="7142"/>
    <cellStyle name="60% - Акцент2 3 12 2" xfId="7143"/>
    <cellStyle name="60% - Акцент2 3 13" xfId="7144"/>
    <cellStyle name="60% - Акцент2 3 13 2" xfId="7145"/>
    <cellStyle name="60% - Акцент2 3 14" xfId="7146"/>
    <cellStyle name="60% - Акцент2 3 14 2" xfId="7147"/>
    <cellStyle name="60% - Акцент2 3 15" xfId="7148"/>
    <cellStyle name="60% - Акцент2 3 15 2" xfId="7149"/>
    <cellStyle name="60% - Акцент2 3 16" xfId="7150"/>
    <cellStyle name="60% - Акцент2 3 16 2" xfId="7151"/>
    <cellStyle name="60% - Акцент2 3 17" xfId="7152"/>
    <cellStyle name="60% - Акцент2 3 17 2" xfId="7153"/>
    <cellStyle name="60% - Акцент2 3 18" xfId="7154"/>
    <cellStyle name="60% - Акцент2 3 18 2" xfId="7155"/>
    <cellStyle name="60% - Акцент2 3 19" xfId="7156"/>
    <cellStyle name="60% - Акцент2 3 19 2" xfId="7157"/>
    <cellStyle name="60% - Акцент2 3 2" xfId="7158"/>
    <cellStyle name="60% - Акцент2 3 2 2" xfId="7159"/>
    <cellStyle name="60% - Акцент2 3 20" xfId="7160"/>
    <cellStyle name="60% - Акцент2 3 20 2" xfId="7161"/>
    <cellStyle name="60% - Акцент2 3 21" xfId="7162"/>
    <cellStyle name="60% - Акцент2 3 21 2" xfId="7163"/>
    <cellStyle name="60% - Акцент2 3 22" xfId="7164"/>
    <cellStyle name="60% - Акцент2 3 22 2" xfId="7165"/>
    <cellStyle name="60% - Акцент2 3 23" xfId="7166"/>
    <cellStyle name="60% - Акцент2 3 23 2" xfId="7167"/>
    <cellStyle name="60% - Акцент2 3 24" xfId="7168"/>
    <cellStyle name="60% - Акцент2 3 3" xfId="7169"/>
    <cellStyle name="60% - Акцент2 3 3 2" xfId="7170"/>
    <cellStyle name="60% - Акцент2 3 4" xfId="7171"/>
    <cellStyle name="60% - Акцент2 3 4 2" xfId="7172"/>
    <cellStyle name="60% - Акцент2 3 5" xfId="7173"/>
    <cellStyle name="60% - Акцент2 3 5 2" xfId="7174"/>
    <cellStyle name="60% - Акцент2 3 6" xfId="7175"/>
    <cellStyle name="60% - Акцент2 3 6 2" xfId="7176"/>
    <cellStyle name="60% - Акцент2 3 7" xfId="7177"/>
    <cellStyle name="60% - Акцент2 3 7 2" xfId="7178"/>
    <cellStyle name="60% - Акцент2 3 8" xfId="7179"/>
    <cellStyle name="60% - Акцент2 3 8 2" xfId="7180"/>
    <cellStyle name="60% - Акцент2 3 9" xfId="7181"/>
    <cellStyle name="60% - Акцент2 3 9 2" xfId="7182"/>
    <cellStyle name="60% - Акцент2 4" xfId="7183"/>
    <cellStyle name="60% - Акцент2 4 2" xfId="7184"/>
    <cellStyle name="60% - Акцент2 5" xfId="7185"/>
    <cellStyle name="60% - Акцент2 5 2" xfId="7186"/>
    <cellStyle name="60% - Акцент2 6" xfId="7187"/>
    <cellStyle name="60% - Акцент2 6 2" xfId="7188"/>
    <cellStyle name="60% - Акцент2 7" xfId="7189"/>
    <cellStyle name="60% - Акцент3 2" xfId="7190"/>
    <cellStyle name="60% - Акцент3 2 10" xfId="7191"/>
    <cellStyle name="60% - Акцент3 2 10 2" xfId="7192"/>
    <cellStyle name="60% - Акцент3 2 11" xfId="7193"/>
    <cellStyle name="60% - Акцент3 2 11 2" xfId="7194"/>
    <cellStyle name="60% - Акцент3 2 12" xfId="7195"/>
    <cellStyle name="60% - Акцент3 2 12 2" xfId="7196"/>
    <cellStyle name="60% - Акцент3 2 13" xfId="7197"/>
    <cellStyle name="60% - Акцент3 2 13 2" xfId="7198"/>
    <cellStyle name="60% - Акцент3 2 14" xfId="7199"/>
    <cellStyle name="60% - Акцент3 2 14 2" xfId="7200"/>
    <cellStyle name="60% - Акцент3 2 15" xfId="7201"/>
    <cellStyle name="60% - Акцент3 2 15 2" xfId="7202"/>
    <cellStyle name="60% - Акцент3 2 16" xfId="7203"/>
    <cellStyle name="60% - Акцент3 2 16 2" xfId="7204"/>
    <cellStyle name="60% - Акцент3 2 17" xfId="7205"/>
    <cellStyle name="60% - Акцент3 2 17 2" xfId="7206"/>
    <cellStyle name="60% - Акцент3 2 18" xfId="7207"/>
    <cellStyle name="60% - Акцент3 2 18 2" xfId="7208"/>
    <cellStyle name="60% - Акцент3 2 19" xfId="7209"/>
    <cellStyle name="60% - Акцент3 2 19 2" xfId="7210"/>
    <cellStyle name="60% - Акцент3 2 2" xfId="7211"/>
    <cellStyle name="60% - Акцент3 2 2 2" xfId="7212"/>
    <cellStyle name="60% - Акцент3 2 20" xfId="7213"/>
    <cellStyle name="60% - Акцент3 2 20 2" xfId="7214"/>
    <cellStyle name="60% - Акцент3 2 21" xfId="7215"/>
    <cellStyle name="60% - Акцент3 2 21 2" xfId="7216"/>
    <cellStyle name="60% - Акцент3 2 22" xfId="7217"/>
    <cellStyle name="60% - Акцент3 2 22 2" xfId="7218"/>
    <cellStyle name="60% - Акцент3 2 23" xfId="7219"/>
    <cellStyle name="60% - Акцент3 2 23 2" xfId="7220"/>
    <cellStyle name="60% - Акцент3 2 24" xfId="7221"/>
    <cellStyle name="60% - Акцент3 2 3" xfId="7222"/>
    <cellStyle name="60% - Акцент3 2 3 2" xfId="7223"/>
    <cellStyle name="60% - Акцент3 2 4" xfId="7224"/>
    <cellStyle name="60% - Акцент3 2 4 2" xfId="7225"/>
    <cellStyle name="60% - Акцент3 2 5" xfId="7226"/>
    <cellStyle name="60% - Акцент3 2 5 2" xfId="7227"/>
    <cellStyle name="60% - Акцент3 2 6" xfId="7228"/>
    <cellStyle name="60% - Акцент3 2 6 2" xfId="7229"/>
    <cellStyle name="60% - Акцент3 2 7" xfId="7230"/>
    <cellStyle name="60% - Акцент3 2 7 2" xfId="7231"/>
    <cellStyle name="60% - Акцент3 2 8" xfId="7232"/>
    <cellStyle name="60% - Акцент3 2 8 2" xfId="7233"/>
    <cellStyle name="60% - Акцент3 2 9" xfId="7234"/>
    <cellStyle name="60% - Акцент3 2 9 2" xfId="7235"/>
    <cellStyle name="60% - Акцент3 3" xfId="7236"/>
    <cellStyle name="60% - Акцент3 3 10" xfId="7237"/>
    <cellStyle name="60% - Акцент3 3 10 2" xfId="7238"/>
    <cellStyle name="60% - Акцент3 3 11" xfId="7239"/>
    <cellStyle name="60% - Акцент3 3 11 2" xfId="7240"/>
    <cellStyle name="60% - Акцент3 3 12" xfId="7241"/>
    <cellStyle name="60% - Акцент3 3 12 2" xfId="7242"/>
    <cellStyle name="60% - Акцент3 3 13" xfId="7243"/>
    <cellStyle name="60% - Акцент3 3 13 2" xfId="7244"/>
    <cellStyle name="60% - Акцент3 3 14" xfId="7245"/>
    <cellStyle name="60% - Акцент3 3 14 2" xfId="7246"/>
    <cellStyle name="60% - Акцент3 3 15" xfId="7247"/>
    <cellStyle name="60% - Акцент3 3 15 2" xfId="7248"/>
    <cellStyle name="60% - Акцент3 3 16" xfId="7249"/>
    <cellStyle name="60% - Акцент3 3 16 2" xfId="7250"/>
    <cellStyle name="60% - Акцент3 3 17" xfId="7251"/>
    <cellStyle name="60% - Акцент3 3 17 2" xfId="7252"/>
    <cellStyle name="60% - Акцент3 3 18" xfId="7253"/>
    <cellStyle name="60% - Акцент3 3 18 2" xfId="7254"/>
    <cellStyle name="60% - Акцент3 3 19" xfId="7255"/>
    <cellStyle name="60% - Акцент3 3 19 2" xfId="7256"/>
    <cellStyle name="60% - Акцент3 3 2" xfId="7257"/>
    <cellStyle name="60% - Акцент3 3 2 2" xfId="7258"/>
    <cellStyle name="60% - Акцент3 3 20" xfId="7259"/>
    <cellStyle name="60% - Акцент3 3 20 2" xfId="7260"/>
    <cellStyle name="60% - Акцент3 3 21" xfId="7261"/>
    <cellStyle name="60% - Акцент3 3 21 2" xfId="7262"/>
    <cellStyle name="60% - Акцент3 3 22" xfId="7263"/>
    <cellStyle name="60% - Акцент3 3 22 2" xfId="7264"/>
    <cellStyle name="60% - Акцент3 3 23" xfId="7265"/>
    <cellStyle name="60% - Акцент3 3 23 2" xfId="7266"/>
    <cellStyle name="60% - Акцент3 3 24" xfId="7267"/>
    <cellStyle name="60% - Акцент3 3 3" xfId="7268"/>
    <cellStyle name="60% - Акцент3 3 3 2" xfId="7269"/>
    <cellStyle name="60% - Акцент3 3 4" xfId="7270"/>
    <cellStyle name="60% - Акцент3 3 4 2" xfId="7271"/>
    <cellStyle name="60% - Акцент3 3 5" xfId="7272"/>
    <cellStyle name="60% - Акцент3 3 5 2" xfId="7273"/>
    <cellStyle name="60% - Акцент3 3 6" xfId="7274"/>
    <cellStyle name="60% - Акцент3 3 6 2" xfId="7275"/>
    <cellStyle name="60% - Акцент3 3 7" xfId="7276"/>
    <cellStyle name="60% - Акцент3 3 7 2" xfId="7277"/>
    <cellStyle name="60% - Акцент3 3 8" xfId="7278"/>
    <cellStyle name="60% - Акцент3 3 8 2" xfId="7279"/>
    <cellStyle name="60% - Акцент3 3 9" xfId="7280"/>
    <cellStyle name="60% - Акцент3 3 9 2" xfId="7281"/>
    <cellStyle name="60% - Акцент3 4" xfId="7282"/>
    <cellStyle name="60% - Акцент3 4 10" xfId="7283"/>
    <cellStyle name="60% - Акцент3 4 10 2" xfId="7284"/>
    <cellStyle name="60% - Акцент3 4 11" xfId="7285"/>
    <cellStyle name="60% - Акцент3 4 11 2" xfId="7286"/>
    <cellStyle name="60% - Акцент3 4 12" xfId="7287"/>
    <cellStyle name="60% - Акцент3 4 12 2" xfId="7288"/>
    <cellStyle name="60% - Акцент3 4 13" xfId="7289"/>
    <cellStyle name="60% - Акцент3 4 13 2" xfId="7290"/>
    <cellStyle name="60% - Акцент3 4 14" xfId="7291"/>
    <cellStyle name="60% - Акцент3 4 14 2" xfId="7292"/>
    <cellStyle name="60% - Акцент3 4 15" xfId="7293"/>
    <cellStyle name="60% - Акцент3 4 15 2" xfId="7294"/>
    <cellStyle name="60% - Акцент3 4 16" xfId="7295"/>
    <cellStyle name="60% - Акцент3 4 16 2" xfId="7296"/>
    <cellStyle name="60% - Акцент3 4 17" xfId="7297"/>
    <cellStyle name="60% - Акцент3 4 17 2" xfId="7298"/>
    <cellStyle name="60% - Акцент3 4 18" xfId="7299"/>
    <cellStyle name="60% - Акцент3 4 18 2" xfId="7300"/>
    <cellStyle name="60% - Акцент3 4 19" xfId="7301"/>
    <cellStyle name="60% - Акцент3 4 19 2" xfId="7302"/>
    <cellStyle name="60% - Акцент3 4 2" xfId="7303"/>
    <cellStyle name="60% - Акцент3 4 2 2" xfId="7304"/>
    <cellStyle name="60% - Акцент3 4 20" xfId="7305"/>
    <cellStyle name="60% - Акцент3 4 20 2" xfId="7306"/>
    <cellStyle name="60% - Акцент3 4 21" xfId="7307"/>
    <cellStyle name="60% - Акцент3 4 21 2" xfId="7308"/>
    <cellStyle name="60% - Акцент3 4 22" xfId="7309"/>
    <cellStyle name="60% - Акцент3 4 22 2" xfId="7310"/>
    <cellStyle name="60% - Акцент3 4 23" xfId="7311"/>
    <cellStyle name="60% - Акцент3 4 23 2" xfId="7312"/>
    <cellStyle name="60% - Акцент3 4 24" xfId="7313"/>
    <cellStyle name="60% - Акцент3 4 3" xfId="7314"/>
    <cellStyle name="60% - Акцент3 4 3 2" xfId="7315"/>
    <cellStyle name="60% - Акцент3 4 4" xfId="7316"/>
    <cellStyle name="60% - Акцент3 4 4 2" xfId="7317"/>
    <cellStyle name="60% - Акцент3 4 5" xfId="7318"/>
    <cellStyle name="60% - Акцент3 4 5 2" xfId="7319"/>
    <cellStyle name="60% - Акцент3 4 6" xfId="7320"/>
    <cellStyle name="60% - Акцент3 4 6 2" xfId="7321"/>
    <cellStyle name="60% - Акцент3 4 7" xfId="7322"/>
    <cellStyle name="60% - Акцент3 4 7 2" xfId="7323"/>
    <cellStyle name="60% - Акцент3 4 8" xfId="7324"/>
    <cellStyle name="60% - Акцент3 4 8 2" xfId="7325"/>
    <cellStyle name="60% - Акцент3 4 9" xfId="7326"/>
    <cellStyle name="60% - Акцент3 4 9 2" xfId="7327"/>
    <cellStyle name="60% - Акцент3 5" xfId="7328"/>
    <cellStyle name="60% - Акцент3 5 2" xfId="7329"/>
    <cellStyle name="60% - Акцент3 6" xfId="7330"/>
    <cellStyle name="60% - Акцент3 6 2" xfId="7331"/>
    <cellStyle name="60% - Акцент3 7" xfId="7332"/>
    <cellStyle name="60% - Акцент4 2" xfId="7333"/>
    <cellStyle name="60% - Акцент4 2 10" xfId="7334"/>
    <cellStyle name="60% - Акцент4 2 10 2" xfId="7335"/>
    <cellStyle name="60% - Акцент4 2 11" xfId="7336"/>
    <cellStyle name="60% - Акцент4 2 11 2" xfId="7337"/>
    <cellStyle name="60% - Акцент4 2 12" xfId="7338"/>
    <cellStyle name="60% - Акцент4 2 12 2" xfId="7339"/>
    <cellStyle name="60% - Акцент4 2 13" xfId="7340"/>
    <cellStyle name="60% - Акцент4 2 13 2" xfId="7341"/>
    <cellStyle name="60% - Акцент4 2 14" xfId="7342"/>
    <cellStyle name="60% - Акцент4 2 14 2" xfId="7343"/>
    <cellStyle name="60% - Акцент4 2 15" xfId="7344"/>
    <cellStyle name="60% - Акцент4 2 15 2" xfId="7345"/>
    <cellStyle name="60% - Акцент4 2 16" xfId="7346"/>
    <cellStyle name="60% - Акцент4 2 16 2" xfId="7347"/>
    <cellStyle name="60% - Акцент4 2 17" xfId="7348"/>
    <cellStyle name="60% - Акцент4 2 17 2" xfId="7349"/>
    <cellStyle name="60% - Акцент4 2 18" xfId="7350"/>
    <cellStyle name="60% - Акцент4 2 18 2" xfId="7351"/>
    <cellStyle name="60% - Акцент4 2 19" xfId="7352"/>
    <cellStyle name="60% - Акцент4 2 19 2" xfId="7353"/>
    <cellStyle name="60% - Акцент4 2 2" xfId="7354"/>
    <cellStyle name="60% - Акцент4 2 2 2" xfId="7355"/>
    <cellStyle name="60% - Акцент4 2 20" xfId="7356"/>
    <cellStyle name="60% - Акцент4 2 20 2" xfId="7357"/>
    <cellStyle name="60% - Акцент4 2 21" xfId="7358"/>
    <cellStyle name="60% - Акцент4 2 21 2" xfId="7359"/>
    <cellStyle name="60% - Акцент4 2 22" xfId="7360"/>
    <cellStyle name="60% - Акцент4 2 22 2" xfId="7361"/>
    <cellStyle name="60% - Акцент4 2 23" xfId="7362"/>
    <cellStyle name="60% - Акцент4 2 23 2" xfId="7363"/>
    <cellStyle name="60% - Акцент4 2 24" xfId="7364"/>
    <cellStyle name="60% - Акцент4 2 3" xfId="7365"/>
    <cellStyle name="60% - Акцент4 2 3 2" xfId="7366"/>
    <cellStyle name="60% - Акцент4 2 4" xfId="7367"/>
    <cellStyle name="60% - Акцент4 2 4 2" xfId="7368"/>
    <cellStyle name="60% - Акцент4 2 5" xfId="7369"/>
    <cellStyle name="60% - Акцент4 2 5 2" xfId="7370"/>
    <cellStyle name="60% - Акцент4 2 6" xfId="7371"/>
    <cellStyle name="60% - Акцент4 2 6 2" xfId="7372"/>
    <cellStyle name="60% - Акцент4 2 7" xfId="7373"/>
    <cellStyle name="60% - Акцент4 2 7 2" xfId="7374"/>
    <cellStyle name="60% - Акцент4 2 8" xfId="7375"/>
    <cellStyle name="60% - Акцент4 2 8 2" xfId="7376"/>
    <cellStyle name="60% - Акцент4 2 9" xfId="7377"/>
    <cellStyle name="60% - Акцент4 2 9 2" xfId="7378"/>
    <cellStyle name="60% - Акцент4 3" xfId="7379"/>
    <cellStyle name="60% - Акцент4 3 10" xfId="7380"/>
    <cellStyle name="60% - Акцент4 3 10 2" xfId="7381"/>
    <cellStyle name="60% - Акцент4 3 11" xfId="7382"/>
    <cellStyle name="60% - Акцент4 3 11 2" xfId="7383"/>
    <cellStyle name="60% - Акцент4 3 12" xfId="7384"/>
    <cellStyle name="60% - Акцент4 3 12 2" xfId="7385"/>
    <cellStyle name="60% - Акцент4 3 13" xfId="7386"/>
    <cellStyle name="60% - Акцент4 3 13 2" xfId="7387"/>
    <cellStyle name="60% - Акцент4 3 14" xfId="7388"/>
    <cellStyle name="60% - Акцент4 3 14 2" xfId="7389"/>
    <cellStyle name="60% - Акцент4 3 15" xfId="7390"/>
    <cellStyle name="60% - Акцент4 3 15 2" xfId="7391"/>
    <cellStyle name="60% - Акцент4 3 16" xfId="7392"/>
    <cellStyle name="60% - Акцент4 3 16 2" xfId="7393"/>
    <cellStyle name="60% - Акцент4 3 17" xfId="7394"/>
    <cellStyle name="60% - Акцент4 3 17 2" xfId="7395"/>
    <cellStyle name="60% - Акцент4 3 18" xfId="7396"/>
    <cellStyle name="60% - Акцент4 3 18 2" xfId="7397"/>
    <cellStyle name="60% - Акцент4 3 19" xfId="7398"/>
    <cellStyle name="60% - Акцент4 3 19 2" xfId="7399"/>
    <cellStyle name="60% - Акцент4 3 2" xfId="7400"/>
    <cellStyle name="60% - Акцент4 3 2 2" xfId="7401"/>
    <cellStyle name="60% - Акцент4 3 20" xfId="7402"/>
    <cellStyle name="60% - Акцент4 3 20 2" xfId="7403"/>
    <cellStyle name="60% - Акцент4 3 21" xfId="7404"/>
    <cellStyle name="60% - Акцент4 3 21 2" xfId="7405"/>
    <cellStyle name="60% - Акцент4 3 22" xfId="7406"/>
    <cellStyle name="60% - Акцент4 3 22 2" xfId="7407"/>
    <cellStyle name="60% - Акцент4 3 23" xfId="7408"/>
    <cellStyle name="60% - Акцент4 3 23 2" xfId="7409"/>
    <cellStyle name="60% - Акцент4 3 24" xfId="7410"/>
    <cellStyle name="60% - Акцент4 3 3" xfId="7411"/>
    <cellStyle name="60% - Акцент4 3 3 2" xfId="7412"/>
    <cellStyle name="60% - Акцент4 3 4" xfId="7413"/>
    <cellStyle name="60% - Акцент4 3 4 2" xfId="7414"/>
    <cellStyle name="60% - Акцент4 3 5" xfId="7415"/>
    <cellStyle name="60% - Акцент4 3 5 2" xfId="7416"/>
    <cellStyle name="60% - Акцент4 3 6" xfId="7417"/>
    <cellStyle name="60% - Акцент4 3 6 2" xfId="7418"/>
    <cellStyle name="60% - Акцент4 3 7" xfId="7419"/>
    <cellStyle name="60% - Акцент4 3 7 2" xfId="7420"/>
    <cellStyle name="60% - Акцент4 3 8" xfId="7421"/>
    <cellStyle name="60% - Акцент4 3 8 2" xfId="7422"/>
    <cellStyle name="60% - Акцент4 3 9" xfId="7423"/>
    <cellStyle name="60% - Акцент4 3 9 2" xfId="7424"/>
    <cellStyle name="60% - Акцент4 4" xfId="7425"/>
    <cellStyle name="60% - Акцент4 4 10" xfId="7426"/>
    <cellStyle name="60% - Акцент4 4 10 2" xfId="7427"/>
    <cellStyle name="60% - Акцент4 4 11" xfId="7428"/>
    <cellStyle name="60% - Акцент4 4 11 2" xfId="7429"/>
    <cellStyle name="60% - Акцент4 4 12" xfId="7430"/>
    <cellStyle name="60% - Акцент4 4 12 2" xfId="7431"/>
    <cellStyle name="60% - Акцент4 4 13" xfId="7432"/>
    <cellStyle name="60% - Акцент4 4 13 2" xfId="7433"/>
    <cellStyle name="60% - Акцент4 4 14" xfId="7434"/>
    <cellStyle name="60% - Акцент4 4 14 2" xfId="7435"/>
    <cellStyle name="60% - Акцент4 4 15" xfId="7436"/>
    <cellStyle name="60% - Акцент4 4 15 2" xfId="7437"/>
    <cellStyle name="60% - Акцент4 4 16" xfId="7438"/>
    <cellStyle name="60% - Акцент4 4 16 2" xfId="7439"/>
    <cellStyle name="60% - Акцент4 4 17" xfId="7440"/>
    <cellStyle name="60% - Акцент4 4 17 2" xfId="7441"/>
    <cellStyle name="60% - Акцент4 4 18" xfId="7442"/>
    <cellStyle name="60% - Акцент4 4 18 2" xfId="7443"/>
    <cellStyle name="60% - Акцент4 4 19" xfId="7444"/>
    <cellStyle name="60% - Акцент4 4 19 2" xfId="7445"/>
    <cellStyle name="60% - Акцент4 4 2" xfId="7446"/>
    <cellStyle name="60% - Акцент4 4 2 2" xfId="7447"/>
    <cellStyle name="60% - Акцент4 4 20" xfId="7448"/>
    <cellStyle name="60% - Акцент4 4 20 2" xfId="7449"/>
    <cellStyle name="60% - Акцент4 4 21" xfId="7450"/>
    <cellStyle name="60% - Акцент4 4 21 2" xfId="7451"/>
    <cellStyle name="60% - Акцент4 4 22" xfId="7452"/>
    <cellStyle name="60% - Акцент4 4 22 2" xfId="7453"/>
    <cellStyle name="60% - Акцент4 4 23" xfId="7454"/>
    <cellStyle name="60% - Акцент4 4 23 2" xfId="7455"/>
    <cellStyle name="60% - Акцент4 4 24" xfId="7456"/>
    <cellStyle name="60% - Акцент4 4 3" xfId="7457"/>
    <cellStyle name="60% - Акцент4 4 3 2" xfId="7458"/>
    <cellStyle name="60% - Акцент4 4 4" xfId="7459"/>
    <cellStyle name="60% - Акцент4 4 4 2" xfId="7460"/>
    <cellStyle name="60% - Акцент4 4 5" xfId="7461"/>
    <cellStyle name="60% - Акцент4 4 5 2" xfId="7462"/>
    <cellStyle name="60% - Акцент4 4 6" xfId="7463"/>
    <cellStyle name="60% - Акцент4 4 6 2" xfId="7464"/>
    <cellStyle name="60% - Акцент4 4 7" xfId="7465"/>
    <cellStyle name="60% - Акцент4 4 7 2" xfId="7466"/>
    <cellStyle name="60% - Акцент4 4 8" xfId="7467"/>
    <cellStyle name="60% - Акцент4 4 8 2" xfId="7468"/>
    <cellStyle name="60% - Акцент4 4 9" xfId="7469"/>
    <cellStyle name="60% - Акцент4 4 9 2" xfId="7470"/>
    <cellStyle name="60% - Акцент4 5" xfId="7471"/>
    <cellStyle name="60% - Акцент4 5 2" xfId="7472"/>
    <cellStyle name="60% - Акцент4 6" xfId="7473"/>
    <cellStyle name="60% - Акцент4 6 2" xfId="7474"/>
    <cellStyle name="60% - Акцент4 7" xfId="7475"/>
    <cellStyle name="60% - Акцент5 2" xfId="7476"/>
    <cellStyle name="60% - Акцент5 2 10" xfId="7477"/>
    <cellStyle name="60% - Акцент5 2 10 2" xfId="7478"/>
    <cellStyle name="60% - Акцент5 2 11" xfId="7479"/>
    <cellStyle name="60% - Акцент5 2 11 2" xfId="7480"/>
    <cellStyle name="60% - Акцент5 2 12" xfId="7481"/>
    <cellStyle name="60% - Акцент5 2 12 2" xfId="7482"/>
    <cellStyle name="60% - Акцент5 2 13" xfId="7483"/>
    <cellStyle name="60% - Акцент5 2 13 2" xfId="7484"/>
    <cellStyle name="60% - Акцент5 2 14" xfId="7485"/>
    <cellStyle name="60% - Акцент5 2 14 2" xfId="7486"/>
    <cellStyle name="60% - Акцент5 2 15" xfId="7487"/>
    <cellStyle name="60% - Акцент5 2 15 2" xfId="7488"/>
    <cellStyle name="60% - Акцент5 2 16" xfId="7489"/>
    <cellStyle name="60% - Акцент5 2 16 2" xfId="7490"/>
    <cellStyle name="60% - Акцент5 2 17" xfId="7491"/>
    <cellStyle name="60% - Акцент5 2 17 2" xfId="7492"/>
    <cellStyle name="60% - Акцент5 2 18" xfId="7493"/>
    <cellStyle name="60% - Акцент5 2 18 2" xfId="7494"/>
    <cellStyle name="60% - Акцент5 2 19" xfId="7495"/>
    <cellStyle name="60% - Акцент5 2 19 2" xfId="7496"/>
    <cellStyle name="60% - Акцент5 2 2" xfId="7497"/>
    <cellStyle name="60% - Акцент5 2 2 2" xfId="7498"/>
    <cellStyle name="60% - Акцент5 2 20" xfId="7499"/>
    <cellStyle name="60% - Акцент5 2 20 2" xfId="7500"/>
    <cellStyle name="60% - Акцент5 2 21" xfId="7501"/>
    <cellStyle name="60% - Акцент5 2 21 2" xfId="7502"/>
    <cellStyle name="60% - Акцент5 2 22" xfId="7503"/>
    <cellStyle name="60% - Акцент5 2 22 2" xfId="7504"/>
    <cellStyle name="60% - Акцент5 2 23" xfId="7505"/>
    <cellStyle name="60% - Акцент5 2 23 2" xfId="7506"/>
    <cellStyle name="60% - Акцент5 2 24" xfId="7507"/>
    <cellStyle name="60% - Акцент5 2 3" xfId="7508"/>
    <cellStyle name="60% - Акцент5 2 3 2" xfId="7509"/>
    <cellStyle name="60% - Акцент5 2 4" xfId="7510"/>
    <cellStyle name="60% - Акцент5 2 4 2" xfId="7511"/>
    <cellStyle name="60% - Акцент5 2 5" xfId="7512"/>
    <cellStyle name="60% - Акцент5 2 5 2" xfId="7513"/>
    <cellStyle name="60% - Акцент5 2 6" xfId="7514"/>
    <cellStyle name="60% - Акцент5 2 6 2" xfId="7515"/>
    <cellStyle name="60% - Акцент5 2 7" xfId="7516"/>
    <cellStyle name="60% - Акцент5 2 7 2" xfId="7517"/>
    <cellStyle name="60% - Акцент5 2 8" xfId="7518"/>
    <cellStyle name="60% - Акцент5 2 8 2" xfId="7519"/>
    <cellStyle name="60% - Акцент5 2 9" xfId="7520"/>
    <cellStyle name="60% - Акцент5 2 9 2" xfId="7521"/>
    <cellStyle name="60% - Акцент5 3" xfId="7522"/>
    <cellStyle name="60% - Акцент5 3 10" xfId="7523"/>
    <cellStyle name="60% - Акцент5 3 10 2" xfId="7524"/>
    <cellStyle name="60% - Акцент5 3 11" xfId="7525"/>
    <cellStyle name="60% - Акцент5 3 11 2" xfId="7526"/>
    <cellStyle name="60% - Акцент5 3 12" xfId="7527"/>
    <cellStyle name="60% - Акцент5 3 12 2" xfId="7528"/>
    <cellStyle name="60% - Акцент5 3 13" xfId="7529"/>
    <cellStyle name="60% - Акцент5 3 13 2" xfId="7530"/>
    <cellStyle name="60% - Акцент5 3 14" xfId="7531"/>
    <cellStyle name="60% - Акцент5 3 14 2" xfId="7532"/>
    <cellStyle name="60% - Акцент5 3 15" xfId="7533"/>
    <cellStyle name="60% - Акцент5 3 15 2" xfId="7534"/>
    <cellStyle name="60% - Акцент5 3 16" xfId="7535"/>
    <cellStyle name="60% - Акцент5 3 16 2" xfId="7536"/>
    <cellStyle name="60% - Акцент5 3 17" xfId="7537"/>
    <cellStyle name="60% - Акцент5 3 17 2" xfId="7538"/>
    <cellStyle name="60% - Акцент5 3 18" xfId="7539"/>
    <cellStyle name="60% - Акцент5 3 18 2" xfId="7540"/>
    <cellStyle name="60% - Акцент5 3 19" xfId="7541"/>
    <cellStyle name="60% - Акцент5 3 19 2" xfId="7542"/>
    <cellStyle name="60% - Акцент5 3 2" xfId="7543"/>
    <cellStyle name="60% - Акцент5 3 2 2" xfId="7544"/>
    <cellStyle name="60% - Акцент5 3 20" xfId="7545"/>
    <cellStyle name="60% - Акцент5 3 20 2" xfId="7546"/>
    <cellStyle name="60% - Акцент5 3 21" xfId="7547"/>
    <cellStyle name="60% - Акцент5 3 21 2" xfId="7548"/>
    <cellStyle name="60% - Акцент5 3 22" xfId="7549"/>
    <cellStyle name="60% - Акцент5 3 22 2" xfId="7550"/>
    <cellStyle name="60% - Акцент5 3 23" xfId="7551"/>
    <cellStyle name="60% - Акцент5 3 23 2" xfId="7552"/>
    <cellStyle name="60% - Акцент5 3 24" xfId="7553"/>
    <cellStyle name="60% - Акцент5 3 3" xfId="7554"/>
    <cellStyle name="60% - Акцент5 3 3 2" xfId="7555"/>
    <cellStyle name="60% - Акцент5 3 4" xfId="7556"/>
    <cellStyle name="60% - Акцент5 3 4 2" xfId="7557"/>
    <cellStyle name="60% - Акцент5 3 5" xfId="7558"/>
    <cellStyle name="60% - Акцент5 3 5 2" xfId="7559"/>
    <cellStyle name="60% - Акцент5 3 6" xfId="7560"/>
    <cellStyle name="60% - Акцент5 3 6 2" xfId="7561"/>
    <cellStyle name="60% - Акцент5 3 7" xfId="7562"/>
    <cellStyle name="60% - Акцент5 3 7 2" xfId="7563"/>
    <cellStyle name="60% - Акцент5 3 8" xfId="7564"/>
    <cellStyle name="60% - Акцент5 3 8 2" xfId="7565"/>
    <cellStyle name="60% - Акцент5 3 9" xfId="7566"/>
    <cellStyle name="60% - Акцент5 3 9 2" xfId="7567"/>
    <cellStyle name="60% - Акцент5 4" xfId="7568"/>
    <cellStyle name="60% - Акцент5 4 2" xfId="7569"/>
    <cellStyle name="60% - Акцент5 5" xfId="7570"/>
    <cellStyle name="60% - Акцент5 5 2" xfId="7571"/>
    <cellStyle name="60% - Акцент5 6" xfId="7572"/>
    <cellStyle name="60% - Акцент5 6 2" xfId="7573"/>
    <cellStyle name="60% - Акцент5 7" xfId="7574"/>
    <cellStyle name="60% - Акцент6 2" xfId="7575"/>
    <cellStyle name="60% - Акцент6 2 10" xfId="7576"/>
    <cellStyle name="60% - Акцент6 2 10 2" xfId="7577"/>
    <cellStyle name="60% - Акцент6 2 11" xfId="7578"/>
    <cellStyle name="60% - Акцент6 2 11 2" xfId="7579"/>
    <cellStyle name="60% - Акцент6 2 12" xfId="7580"/>
    <cellStyle name="60% - Акцент6 2 12 2" xfId="7581"/>
    <cellStyle name="60% - Акцент6 2 13" xfId="7582"/>
    <cellStyle name="60% - Акцент6 2 13 2" xfId="7583"/>
    <cellStyle name="60% - Акцент6 2 14" xfId="7584"/>
    <cellStyle name="60% - Акцент6 2 14 2" xfId="7585"/>
    <cellStyle name="60% - Акцент6 2 15" xfId="7586"/>
    <cellStyle name="60% - Акцент6 2 15 2" xfId="7587"/>
    <cellStyle name="60% - Акцент6 2 16" xfId="7588"/>
    <cellStyle name="60% - Акцент6 2 16 2" xfId="7589"/>
    <cellStyle name="60% - Акцент6 2 17" xfId="7590"/>
    <cellStyle name="60% - Акцент6 2 17 2" xfId="7591"/>
    <cellStyle name="60% - Акцент6 2 18" xfId="7592"/>
    <cellStyle name="60% - Акцент6 2 18 2" xfId="7593"/>
    <cellStyle name="60% - Акцент6 2 19" xfId="7594"/>
    <cellStyle name="60% - Акцент6 2 19 2" xfId="7595"/>
    <cellStyle name="60% - Акцент6 2 2" xfId="7596"/>
    <cellStyle name="60% - Акцент6 2 2 2" xfId="7597"/>
    <cellStyle name="60% - Акцент6 2 20" xfId="7598"/>
    <cellStyle name="60% - Акцент6 2 20 2" xfId="7599"/>
    <cellStyle name="60% - Акцент6 2 21" xfId="7600"/>
    <cellStyle name="60% - Акцент6 2 21 2" xfId="7601"/>
    <cellStyle name="60% - Акцент6 2 22" xfId="7602"/>
    <cellStyle name="60% - Акцент6 2 22 2" xfId="7603"/>
    <cellStyle name="60% - Акцент6 2 23" xfId="7604"/>
    <cellStyle name="60% - Акцент6 2 23 2" xfId="7605"/>
    <cellStyle name="60% - Акцент6 2 24" xfId="7606"/>
    <cellStyle name="60% - Акцент6 2 3" xfId="7607"/>
    <cellStyle name="60% - Акцент6 2 3 2" xfId="7608"/>
    <cellStyle name="60% - Акцент6 2 4" xfId="7609"/>
    <cellStyle name="60% - Акцент6 2 4 2" xfId="7610"/>
    <cellStyle name="60% - Акцент6 2 5" xfId="7611"/>
    <cellStyle name="60% - Акцент6 2 5 2" xfId="7612"/>
    <cellStyle name="60% - Акцент6 2 6" xfId="7613"/>
    <cellStyle name="60% - Акцент6 2 6 2" xfId="7614"/>
    <cellStyle name="60% - Акцент6 2 7" xfId="7615"/>
    <cellStyle name="60% - Акцент6 2 7 2" xfId="7616"/>
    <cellStyle name="60% - Акцент6 2 8" xfId="7617"/>
    <cellStyle name="60% - Акцент6 2 8 2" xfId="7618"/>
    <cellStyle name="60% - Акцент6 2 9" xfId="7619"/>
    <cellStyle name="60% - Акцент6 2 9 2" xfId="7620"/>
    <cellStyle name="60% - Акцент6 3" xfId="7621"/>
    <cellStyle name="60% - Акцент6 3 10" xfId="7622"/>
    <cellStyle name="60% - Акцент6 3 10 2" xfId="7623"/>
    <cellStyle name="60% - Акцент6 3 11" xfId="7624"/>
    <cellStyle name="60% - Акцент6 3 11 2" xfId="7625"/>
    <cellStyle name="60% - Акцент6 3 12" xfId="7626"/>
    <cellStyle name="60% - Акцент6 3 12 2" xfId="7627"/>
    <cellStyle name="60% - Акцент6 3 13" xfId="7628"/>
    <cellStyle name="60% - Акцент6 3 13 2" xfId="7629"/>
    <cellStyle name="60% - Акцент6 3 14" xfId="7630"/>
    <cellStyle name="60% - Акцент6 3 14 2" xfId="7631"/>
    <cellStyle name="60% - Акцент6 3 15" xfId="7632"/>
    <cellStyle name="60% - Акцент6 3 15 2" xfId="7633"/>
    <cellStyle name="60% - Акцент6 3 16" xfId="7634"/>
    <cellStyle name="60% - Акцент6 3 16 2" xfId="7635"/>
    <cellStyle name="60% - Акцент6 3 17" xfId="7636"/>
    <cellStyle name="60% - Акцент6 3 17 2" xfId="7637"/>
    <cellStyle name="60% - Акцент6 3 18" xfId="7638"/>
    <cellStyle name="60% - Акцент6 3 18 2" xfId="7639"/>
    <cellStyle name="60% - Акцент6 3 19" xfId="7640"/>
    <cellStyle name="60% - Акцент6 3 19 2" xfId="7641"/>
    <cellStyle name="60% - Акцент6 3 2" xfId="7642"/>
    <cellStyle name="60% - Акцент6 3 2 2" xfId="7643"/>
    <cellStyle name="60% - Акцент6 3 20" xfId="7644"/>
    <cellStyle name="60% - Акцент6 3 20 2" xfId="7645"/>
    <cellStyle name="60% - Акцент6 3 21" xfId="7646"/>
    <cellStyle name="60% - Акцент6 3 21 2" xfId="7647"/>
    <cellStyle name="60% - Акцент6 3 22" xfId="7648"/>
    <cellStyle name="60% - Акцент6 3 22 2" xfId="7649"/>
    <cellStyle name="60% - Акцент6 3 23" xfId="7650"/>
    <cellStyle name="60% - Акцент6 3 23 2" xfId="7651"/>
    <cellStyle name="60% - Акцент6 3 24" xfId="7652"/>
    <cellStyle name="60% - Акцент6 3 3" xfId="7653"/>
    <cellStyle name="60% - Акцент6 3 3 2" xfId="7654"/>
    <cellStyle name="60% - Акцент6 3 4" xfId="7655"/>
    <cellStyle name="60% - Акцент6 3 4 2" xfId="7656"/>
    <cellStyle name="60% - Акцент6 3 5" xfId="7657"/>
    <cellStyle name="60% - Акцент6 3 5 2" xfId="7658"/>
    <cellStyle name="60% - Акцент6 3 6" xfId="7659"/>
    <cellStyle name="60% - Акцент6 3 6 2" xfId="7660"/>
    <cellStyle name="60% - Акцент6 3 7" xfId="7661"/>
    <cellStyle name="60% - Акцент6 3 7 2" xfId="7662"/>
    <cellStyle name="60% - Акцент6 3 8" xfId="7663"/>
    <cellStyle name="60% - Акцент6 3 8 2" xfId="7664"/>
    <cellStyle name="60% - Акцент6 3 9" xfId="7665"/>
    <cellStyle name="60% - Акцент6 3 9 2" xfId="7666"/>
    <cellStyle name="60% - Акцент6 4" xfId="7667"/>
    <cellStyle name="60% - Акцент6 4 10" xfId="7668"/>
    <cellStyle name="60% - Акцент6 4 10 2" xfId="7669"/>
    <cellStyle name="60% - Акцент6 4 11" xfId="7670"/>
    <cellStyle name="60% - Акцент6 4 11 2" xfId="7671"/>
    <cellStyle name="60% - Акцент6 4 12" xfId="7672"/>
    <cellStyle name="60% - Акцент6 4 12 2" xfId="7673"/>
    <cellStyle name="60% - Акцент6 4 13" xfId="7674"/>
    <cellStyle name="60% - Акцент6 4 13 2" xfId="7675"/>
    <cellStyle name="60% - Акцент6 4 14" xfId="7676"/>
    <cellStyle name="60% - Акцент6 4 14 2" xfId="7677"/>
    <cellStyle name="60% - Акцент6 4 15" xfId="7678"/>
    <cellStyle name="60% - Акцент6 4 15 2" xfId="7679"/>
    <cellStyle name="60% - Акцент6 4 16" xfId="7680"/>
    <cellStyle name="60% - Акцент6 4 16 2" xfId="7681"/>
    <cellStyle name="60% - Акцент6 4 17" xfId="7682"/>
    <cellStyle name="60% - Акцент6 4 17 2" xfId="7683"/>
    <cellStyle name="60% - Акцент6 4 18" xfId="7684"/>
    <cellStyle name="60% - Акцент6 4 18 2" xfId="7685"/>
    <cellStyle name="60% - Акцент6 4 19" xfId="7686"/>
    <cellStyle name="60% - Акцент6 4 19 2" xfId="7687"/>
    <cellStyle name="60% - Акцент6 4 2" xfId="7688"/>
    <cellStyle name="60% - Акцент6 4 2 2" xfId="7689"/>
    <cellStyle name="60% - Акцент6 4 20" xfId="7690"/>
    <cellStyle name="60% - Акцент6 4 20 2" xfId="7691"/>
    <cellStyle name="60% - Акцент6 4 21" xfId="7692"/>
    <cellStyle name="60% - Акцент6 4 21 2" xfId="7693"/>
    <cellStyle name="60% - Акцент6 4 22" xfId="7694"/>
    <cellStyle name="60% - Акцент6 4 22 2" xfId="7695"/>
    <cellStyle name="60% - Акцент6 4 23" xfId="7696"/>
    <cellStyle name="60% - Акцент6 4 23 2" xfId="7697"/>
    <cellStyle name="60% - Акцент6 4 24" xfId="7698"/>
    <cellStyle name="60% - Акцент6 4 3" xfId="7699"/>
    <cellStyle name="60% - Акцент6 4 3 2" xfId="7700"/>
    <cellStyle name="60% - Акцент6 4 4" xfId="7701"/>
    <cellStyle name="60% - Акцент6 4 4 2" xfId="7702"/>
    <cellStyle name="60% - Акцент6 4 5" xfId="7703"/>
    <cellStyle name="60% - Акцент6 4 5 2" xfId="7704"/>
    <cellStyle name="60% - Акцент6 4 6" xfId="7705"/>
    <cellStyle name="60% - Акцент6 4 6 2" xfId="7706"/>
    <cellStyle name="60% - Акцент6 4 7" xfId="7707"/>
    <cellStyle name="60% - Акцент6 4 7 2" xfId="7708"/>
    <cellStyle name="60% - Акцент6 4 8" xfId="7709"/>
    <cellStyle name="60% - Акцент6 4 8 2" xfId="7710"/>
    <cellStyle name="60% - Акцент6 4 9" xfId="7711"/>
    <cellStyle name="60% - Акцент6 4 9 2" xfId="7712"/>
    <cellStyle name="60% - Акцент6 5" xfId="7713"/>
    <cellStyle name="60% - Акцент6 5 2" xfId="7714"/>
    <cellStyle name="60% - Акцент6 6" xfId="7715"/>
    <cellStyle name="60% - Акцент6 6 2" xfId="7716"/>
    <cellStyle name="60% - Акцент6 7" xfId="7717"/>
    <cellStyle name="Accent1 10" xfId="7718"/>
    <cellStyle name="Accent1 10 2" xfId="7719"/>
    <cellStyle name="Accent1 11" xfId="7720"/>
    <cellStyle name="Accent1 11 2" xfId="7721"/>
    <cellStyle name="Accent1 12" xfId="7722"/>
    <cellStyle name="Accent1 12 2" xfId="7723"/>
    <cellStyle name="Accent1 13" xfId="7724"/>
    <cellStyle name="Accent1 13 2" xfId="7725"/>
    <cellStyle name="Accent1 2" xfId="7726"/>
    <cellStyle name="Accent1 2 2" xfId="7727"/>
    <cellStyle name="Accent1 3" xfId="7728"/>
    <cellStyle name="Accent1 3 2" xfId="7729"/>
    <cellStyle name="Accent1 4" xfId="7730"/>
    <cellStyle name="Accent1 4 2" xfId="7731"/>
    <cellStyle name="Accent1 5" xfId="7732"/>
    <cellStyle name="Accent1 5 2" xfId="7733"/>
    <cellStyle name="Accent1 6" xfId="7734"/>
    <cellStyle name="Accent1 6 2" xfId="7735"/>
    <cellStyle name="Accent1 7" xfId="7736"/>
    <cellStyle name="Accent1 7 2" xfId="7737"/>
    <cellStyle name="Accent1 8" xfId="7738"/>
    <cellStyle name="Accent1 8 2" xfId="7739"/>
    <cellStyle name="Accent1 9" xfId="7740"/>
    <cellStyle name="Accent1 9 2" xfId="7741"/>
    <cellStyle name="Accent2 10" xfId="7742"/>
    <cellStyle name="Accent2 10 2" xfId="7743"/>
    <cellStyle name="Accent2 11" xfId="7744"/>
    <cellStyle name="Accent2 11 2" xfId="7745"/>
    <cellStyle name="Accent2 12" xfId="7746"/>
    <cellStyle name="Accent2 12 2" xfId="7747"/>
    <cellStyle name="Accent2 13" xfId="7748"/>
    <cellStyle name="Accent2 13 2" xfId="7749"/>
    <cellStyle name="Accent2 2" xfId="7750"/>
    <cellStyle name="Accent2 2 2" xfId="7751"/>
    <cellStyle name="Accent2 3" xfId="7752"/>
    <cellStyle name="Accent2 3 2" xfId="7753"/>
    <cellStyle name="Accent2 4" xfId="7754"/>
    <cellStyle name="Accent2 4 2" xfId="7755"/>
    <cellStyle name="Accent2 5" xfId="7756"/>
    <cellStyle name="Accent2 5 2" xfId="7757"/>
    <cellStyle name="Accent2 6" xfId="7758"/>
    <cellStyle name="Accent2 6 2" xfId="7759"/>
    <cellStyle name="Accent2 7" xfId="7760"/>
    <cellStyle name="Accent2 7 2" xfId="7761"/>
    <cellStyle name="Accent2 8" xfId="7762"/>
    <cellStyle name="Accent2 8 2" xfId="7763"/>
    <cellStyle name="Accent2 9" xfId="7764"/>
    <cellStyle name="Accent2 9 2" xfId="7765"/>
    <cellStyle name="Accent3 10" xfId="7766"/>
    <cellStyle name="Accent3 10 2" xfId="7767"/>
    <cellStyle name="Accent3 11" xfId="7768"/>
    <cellStyle name="Accent3 11 2" xfId="7769"/>
    <cellStyle name="Accent3 12" xfId="7770"/>
    <cellStyle name="Accent3 12 2" xfId="7771"/>
    <cellStyle name="Accent3 13" xfId="7772"/>
    <cellStyle name="Accent3 13 2" xfId="7773"/>
    <cellStyle name="Accent3 2" xfId="7774"/>
    <cellStyle name="Accent3 2 2" xfId="7775"/>
    <cellStyle name="Accent3 3" xfId="7776"/>
    <cellStyle name="Accent3 3 2" xfId="7777"/>
    <cellStyle name="Accent3 4" xfId="7778"/>
    <cellStyle name="Accent3 4 2" xfId="7779"/>
    <cellStyle name="Accent3 5" xfId="7780"/>
    <cellStyle name="Accent3 5 2" xfId="7781"/>
    <cellStyle name="Accent3 6" xfId="7782"/>
    <cellStyle name="Accent3 6 2" xfId="7783"/>
    <cellStyle name="Accent3 7" xfId="7784"/>
    <cellStyle name="Accent3 7 2" xfId="7785"/>
    <cellStyle name="Accent3 8" xfId="7786"/>
    <cellStyle name="Accent3 8 2" xfId="7787"/>
    <cellStyle name="Accent3 9" xfId="7788"/>
    <cellStyle name="Accent3 9 2" xfId="7789"/>
    <cellStyle name="Accent4 10" xfId="7790"/>
    <cellStyle name="Accent4 10 2" xfId="7791"/>
    <cellStyle name="Accent4 11" xfId="7792"/>
    <cellStyle name="Accent4 11 2" xfId="7793"/>
    <cellStyle name="Accent4 12" xfId="7794"/>
    <cellStyle name="Accent4 12 2" xfId="7795"/>
    <cellStyle name="Accent4 13" xfId="7796"/>
    <cellStyle name="Accent4 13 2" xfId="7797"/>
    <cellStyle name="Accent4 2" xfId="7798"/>
    <cellStyle name="Accent4 2 2" xfId="7799"/>
    <cellStyle name="Accent4 3" xfId="7800"/>
    <cellStyle name="Accent4 3 2" xfId="7801"/>
    <cellStyle name="Accent4 4" xfId="7802"/>
    <cellStyle name="Accent4 4 2" xfId="7803"/>
    <cellStyle name="Accent4 5" xfId="7804"/>
    <cellStyle name="Accent4 5 2" xfId="7805"/>
    <cellStyle name="Accent4 6" xfId="7806"/>
    <cellStyle name="Accent4 6 2" xfId="7807"/>
    <cellStyle name="Accent4 7" xfId="7808"/>
    <cellStyle name="Accent4 7 2" xfId="7809"/>
    <cellStyle name="Accent4 8" xfId="7810"/>
    <cellStyle name="Accent4 8 2" xfId="7811"/>
    <cellStyle name="Accent4 9" xfId="7812"/>
    <cellStyle name="Accent4 9 2" xfId="7813"/>
    <cellStyle name="Accent5 10" xfId="7814"/>
    <cellStyle name="Accent5 10 2" xfId="7815"/>
    <cellStyle name="Accent5 11" xfId="7816"/>
    <cellStyle name="Accent5 11 2" xfId="7817"/>
    <cellStyle name="Accent5 12" xfId="7818"/>
    <cellStyle name="Accent5 12 2" xfId="7819"/>
    <cellStyle name="Accent5 13" xfId="7820"/>
    <cellStyle name="Accent5 13 2" xfId="7821"/>
    <cellStyle name="Accent5 2" xfId="7822"/>
    <cellStyle name="Accent5 2 2" xfId="7823"/>
    <cellStyle name="Accent5 3" xfId="7824"/>
    <cellStyle name="Accent5 3 2" xfId="7825"/>
    <cellStyle name="Accent5 4" xfId="7826"/>
    <cellStyle name="Accent5 4 2" xfId="7827"/>
    <cellStyle name="Accent5 5" xfId="7828"/>
    <cellStyle name="Accent5 5 2" xfId="7829"/>
    <cellStyle name="Accent5 6" xfId="7830"/>
    <cellStyle name="Accent5 6 2" xfId="7831"/>
    <cellStyle name="Accent5 7" xfId="7832"/>
    <cellStyle name="Accent5 7 2" xfId="7833"/>
    <cellStyle name="Accent5 8" xfId="7834"/>
    <cellStyle name="Accent5 8 2" xfId="7835"/>
    <cellStyle name="Accent5 9" xfId="7836"/>
    <cellStyle name="Accent5 9 2" xfId="7837"/>
    <cellStyle name="Accent6 10" xfId="7838"/>
    <cellStyle name="Accent6 10 2" xfId="7839"/>
    <cellStyle name="Accent6 11" xfId="7840"/>
    <cellStyle name="Accent6 11 2" xfId="7841"/>
    <cellStyle name="Accent6 12" xfId="7842"/>
    <cellStyle name="Accent6 12 2" xfId="7843"/>
    <cellStyle name="Accent6 13" xfId="7844"/>
    <cellStyle name="Accent6 13 2" xfId="7845"/>
    <cellStyle name="Accent6 2" xfId="7846"/>
    <cellStyle name="Accent6 2 2" xfId="7847"/>
    <cellStyle name="Accent6 3" xfId="7848"/>
    <cellStyle name="Accent6 3 2" xfId="7849"/>
    <cellStyle name="Accent6 4" xfId="7850"/>
    <cellStyle name="Accent6 4 2" xfId="7851"/>
    <cellStyle name="Accent6 5" xfId="7852"/>
    <cellStyle name="Accent6 5 2" xfId="7853"/>
    <cellStyle name="Accent6 6" xfId="7854"/>
    <cellStyle name="Accent6 6 2" xfId="7855"/>
    <cellStyle name="Accent6 7" xfId="7856"/>
    <cellStyle name="Accent6 7 2" xfId="7857"/>
    <cellStyle name="Accent6 8" xfId="7858"/>
    <cellStyle name="Accent6 8 2" xfId="7859"/>
    <cellStyle name="Accent6 9" xfId="7860"/>
    <cellStyle name="Accent6 9 2" xfId="7861"/>
    <cellStyle name="Bad 10" xfId="7862"/>
    <cellStyle name="Bad 10 2" xfId="7863"/>
    <cellStyle name="Bad 11" xfId="7864"/>
    <cellStyle name="Bad 11 2" xfId="7865"/>
    <cellStyle name="Bad 12" xfId="7866"/>
    <cellStyle name="Bad 12 2" xfId="7867"/>
    <cellStyle name="Bad 13" xfId="7868"/>
    <cellStyle name="Bad 13 2" xfId="7869"/>
    <cellStyle name="Bad 2" xfId="7870"/>
    <cellStyle name="Bad 2 2" xfId="7871"/>
    <cellStyle name="Bad 3" xfId="7872"/>
    <cellStyle name="Bad 3 2" xfId="7873"/>
    <cellStyle name="Bad 4" xfId="7874"/>
    <cellStyle name="Bad 4 2" xfId="7875"/>
    <cellStyle name="Bad 5" xfId="7876"/>
    <cellStyle name="Bad 5 2" xfId="7877"/>
    <cellStyle name="Bad 6" xfId="7878"/>
    <cellStyle name="Bad 6 2" xfId="7879"/>
    <cellStyle name="Bad 7" xfId="7880"/>
    <cellStyle name="Bad 7 2" xfId="7881"/>
    <cellStyle name="Bad 8" xfId="7882"/>
    <cellStyle name="Bad 8 2" xfId="7883"/>
    <cellStyle name="Bad 9" xfId="7884"/>
    <cellStyle name="Bad 9 2" xfId="7885"/>
    <cellStyle name="Calculation 10" xfId="7886"/>
    <cellStyle name="Calculation 10 2" xfId="7887"/>
    <cellStyle name="Calculation 11" xfId="7888"/>
    <cellStyle name="Calculation 11 2" xfId="7889"/>
    <cellStyle name="Calculation 12" xfId="7890"/>
    <cellStyle name="Calculation 12 2" xfId="7891"/>
    <cellStyle name="Calculation 13" xfId="7892"/>
    <cellStyle name="Calculation 13 2" xfId="7893"/>
    <cellStyle name="Calculation 2" xfId="7894"/>
    <cellStyle name="Calculation 2 2" xfId="7895"/>
    <cellStyle name="Calculation 3" xfId="7896"/>
    <cellStyle name="Calculation 3 2" xfId="7897"/>
    <cellStyle name="Calculation 4" xfId="7898"/>
    <cellStyle name="Calculation 4 2" xfId="7899"/>
    <cellStyle name="Calculation 5" xfId="7900"/>
    <cellStyle name="Calculation 5 2" xfId="7901"/>
    <cellStyle name="Calculation 6" xfId="7902"/>
    <cellStyle name="Calculation 6 2" xfId="7903"/>
    <cellStyle name="Calculation 7" xfId="7904"/>
    <cellStyle name="Calculation 7 2" xfId="7905"/>
    <cellStyle name="Calculation 8" xfId="7906"/>
    <cellStyle name="Calculation 8 2" xfId="7907"/>
    <cellStyle name="Calculation 9" xfId="7908"/>
    <cellStyle name="Calculation 9 2" xfId="7909"/>
    <cellStyle name="Check Cell 10" xfId="7910"/>
    <cellStyle name="Check Cell 10 2" xfId="7911"/>
    <cellStyle name="Check Cell 11" xfId="7912"/>
    <cellStyle name="Check Cell 11 2" xfId="7913"/>
    <cellStyle name="Check Cell 12" xfId="7914"/>
    <cellStyle name="Check Cell 12 2" xfId="7915"/>
    <cellStyle name="Check Cell 13" xfId="7916"/>
    <cellStyle name="Check Cell 13 2" xfId="7917"/>
    <cellStyle name="Check Cell 2" xfId="7918"/>
    <cellStyle name="Check Cell 2 2" xfId="7919"/>
    <cellStyle name="Check Cell 3" xfId="7920"/>
    <cellStyle name="Check Cell 3 2" xfId="7921"/>
    <cellStyle name="Check Cell 4" xfId="7922"/>
    <cellStyle name="Check Cell 4 2" xfId="7923"/>
    <cellStyle name="Check Cell 5" xfId="7924"/>
    <cellStyle name="Check Cell 5 2" xfId="7925"/>
    <cellStyle name="Check Cell 6" xfId="7926"/>
    <cellStyle name="Check Cell 6 2" xfId="7927"/>
    <cellStyle name="Check Cell 7" xfId="7928"/>
    <cellStyle name="Check Cell 7 2" xfId="7929"/>
    <cellStyle name="Check Cell 8" xfId="7930"/>
    <cellStyle name="Check Cell 8 2" xfId="7931"/>
    <cellStyle name="Check Cell 9" xfId="7932"/>
    <cellStyle name="Check Cell 9 2" xfId="7933"/>
    <cellStyle name="Comma [0]_irl tel sep5" xfId="7934"/>
    <cellStyle name="Comma 2" xfId="7935"/>
    <cellStyle name="Comma 2 10" xfId="7936"/>
    <cellStyle name="Comma 2 10 2" xfId="7937"/>
    <cellStyle name="Comma 2 11" xfId="7938"/>
    <cellStyle name="Comma 2 11 2" xfId="7939"/>
    <cellStyle name="Comma 2 12" xfId="7940"/>
    <cellStyle name="Comma 2 12 2" xfId="7941"/>
    <cellStyle name="Comma 2 13" xfId="7942"/>
    <cellStyle name="Comma 2 13 2" xfId="7943"/>
    <cellStyle name="Comma 2 14" xfId="7944"/>
    <cellStyle name="Comma 2 14 2" xfId="7945"/>
    <cellStyle name="Comma 2 15" xfId="7946"/>
    <cellStyle name="Comma 2 15 2" xfId="7947"/>
    <cellStyle name="Comma 2 16" xfId="7948"/>
    <cellStyle name="Comma 2 16 2" xfId="7949"/>
    <cellStyle name="Comma 2 17" xfId="7950"/>
    <cellStyle name="Comma 2 17 2" xfId="7951"/>
    <cellStyle name="Comma 2 18" xfId="7952"/>
    <cellStyle name="Comma 2 18 2" xfId="7953"/>
    <cellStyle name="Comma 2 19" xfId="7954"/>
    <cellStyle name="Comma 2 19 2" xfId="7955"/>
    <cellStyle name="Comma 2 2" xfId="7956"/>
    <cellStyle name="Comma 2 2 10" xfId="7957"/>
    <cellStyle name="Comma 2 2 10 2" xfId="7958"/>
    <cellStyle name="Comma 2 2 11" xfId="7959"/>
    <cellStyle name="Comma 2 2 11 2" xfId="7960"/>
    <cellStyle name="Comma 2 2 12" xfId="7961"/>
    <cellStyle name="Comma 2 2 12 2" xfId="7962"/>
    <cellStyle name="Comma 2 2 13" xfId="7963"/>
    <cellStyle name="Comma 2 2 13 2" xfId="7964"/>
    <cellStyle name="Comma 2 2 14" xfId="7965"/>
    <cellStyle name="Comma 2 2 14 2" xfId="7966"/>
    <cellStyle name="Comma 2 2 15" xfId="7967"/>
    <cellStyle name="Comma 2 2 15 2" xfId="7968"/>
    <cellStyle name="Comma 2 2 16" xfId="7969"/>
    <cellStyle name="Comma 2 2 16 2" xfId="7970"/>
    <cellStyle name="Comma 2 2 17" xfId="7971"/>
    <cellStyle name="Comma 2 2 17 2" xfId="7972"/>
    <cellStyle name="Comma 2 2 18" xfId="7973"/>
    <cellStyle name="Comma 2 2 18 2" xfId="7974"/>
    <cellStyle name="Comma 2 2 19" xfId="7975"/>
    <cellStyle name="Comma 2 2 19 2" xfId="7976"/>
    <cellStyle name="Comma 2 2 2" xfId="7977"/>
    <cellStyle name="Comma 2 2 2 2" xfId="7978"/>
    <cellStyle name="Comma 2 2 20" xfId="7979"/>
    <cellStyle name="Comma 2 2 20 2" xfId="7980"/>
    <cellStyle name="Comma 2 2 21" xfId="7981"/>
    <cellStyle name="Comma 2 2 21 2" xfId="7982"/>
    <cellStyle name="Comma 2 2 22" xfId="7983"/>
    <cellStyle name="Comma 2 2 22 2" xfId="7984"/>
    <cellStyle name="Comma 2 2 23" xfId="7985"/>
    <cellStyle name="Comma 2 2 23 2" xfId="7986"/>
    <cellStyle name="Comma 2 2 24" xfId="7987"/>
    <cellStyle name="Comma 2 2 24 2" xfId="7988"/>
    <cellStyle name="Comma 2 2 25" xfId="7989"/>
    <cellStyle name="Comma 2 2 25 2" xfId="7990"/>
    <cellStyle name="Comma 2 2 26" xfId="7991"/>
    <cellStyle name="Comma 2 2 26 2" xfId="7992"/>
    <cellStyle name="Comma 2 2 27" xfId="7993"/>
    <cellStyle name="Comma 2 2 27 2" xfId="7994"/>
    <cellStyle name="Comma 2 2 28" xfId="7995"/>
    <cellStyle name="Comma 2 2 28 2" xfId="7996"/>
    <cellStyle name="Comma 2 2 29" xfId="7997"/>
    <cellStyle name="Comma 2 2 29 2" xfId="7998"/>
    <cellStyle name="Comma 2 2 3" xfId="7999"/>
    <cellStyle name="Comma 2 2 3 2" xfId="8000"/>
    <cellStyle name="Comma 2 2 30" xfId="8001"/>
    <cellStyle name="Comma 2 2 4" xfId="8002"/>
    <cellStyle name="Comma 2 2 4 2" xfId="8003"/>
    <cellStyle name="Comma 2 2 5" xfId="8004"/>
    <cellStyle name="Comma 2 2 5 2" xfId="8005"/>
    <cellStyle name="Comma 2 2 6" xfId="8006"/>
    <cellStyle name="Comma 2 2 6 2" xfId="8007"/>
    <cellStyle name="Comma 2 2 7" xfId="8008"/>
    <cellStyle name="Comma 2 2 7 2" xfId="8009"/>
    <cellStyle name="Comma 2 2 8" xfId="8010"/>
    <cellStyle name="Comma 2 2 8 2" xfId="8011"/>
    <cellStyle name="Comma 2 2 9" xfId="8012"/>
    <cellStyle name="Comma 2 2 9 2" xfId="8013"/>
    <cellStyle name="Comma 2 20" xfId="8014"/>
    <cellStyle name="Comma 2 20 2" xfId="8015"/>
    <cellStyle name="Comma 2 21" xfId="8016"/>
    <cellStyle name="Comma 2 21 2" xfId="8017"/>
    <cellStyle name="Comma 2 22" xfId="8018"/>
    <cellStyle name="Comma 2 22 2" xfId="8019"/>
    <cellStyle name="Comma 2 23" xfId="8020"/>
    <cellStyle name="Comma 2 23 2" xfId="8021"/>
    <cellStyle name="Comma 2 24" xfId="8022"/>
    <cellStyle name="Comma 2 24 2" xfId="8023"/>
    <cellStyle name="Comma 2 25" xfId="8024"/>
    <cellStyle name="Comma 2 25 2" xfId="8025"/>
    <cellStyle name="Comma 2 26" xfId="8026"/>
    <cellStyle name="Comma 2 26 2" xfId="8027"/>
    <cellStyle name="Comma 2 27" xfId="8028"/>
    <cellStyle name="Comma 2 27 2" xfId="8029"/>
    <cellStyle name="Comma 2 28" xfId="8030"/>
    <cellStyle name="Comma 2 28 2" xfId="8031"/>
    <cellStyle name="Comma 2 29" xfId="8032"/>
    <cellStyle name="Comma 2 29 2" xfId="8033"/>
    <cellStyle name="Comma 2 3" xfId="8034"/>
    <cellStyle name="Comma 2 3 10" xfId="8035"/>
    <cellStyle name="Comma 2 3 10 2" xfId="8036"/>
    <cellStyle name="Comma 2 3 11" xfId="8037"/>
    <cellStyle name="Comma 2 3 11 2" xfId="8038"/>
    <cellStyle name="Comma 2 3 12" xfId="8039"/>
    <cellStyle name="Comma 2 3 12 2" xfId="8040"/>
    <cellStyle name="Comma 2 3 13" xfId="8041"/>
    <cellStyle name="Comma 2 3 13 2" xfId="8042"/>
    <cellStyle name="Comma 2 3 14" xfId="8043"/>
    <cellStyle name="Comma 2 3 14 2" xfId="8044"/>
    <cellStyle name="Comma 2 3 15" xfId="8045"/>
    <cellStyle name="Comma 2 3 15 2" xfId="8046"/>
    <cellStyle name="Comma 2 3 16" xfId="8047"/>
    <cellStyle name="Comma 2 3 16 2" xfId="8048"/>
    <cellStyle name="Comma 2 3 17" xfId="8049"/>
    <cellStyle name="Comma 2 3 17 2" xfId="8050"/>
    <cellStyle name="Comma 2 3 18" xfId="8051"/>
    <cellStyle name="Comma 2 3 18 2" xfId="8052"/>
    <cellStyle name="Comma 2 3 19" xfId="8053"/>
    <cellStyle name="Comma 2 3 19 2" xfId="8054"/>
    <cellStyle name="Comma 2 3 2" xfId="8055"/>
    <cellStyle name="Comma 2 3 2 2" xfId="8056"/>
    <cellStyle name="Comma 2 3 20" xfId="8057"/>
    <cellStyle name="Comma 2 3 20 2" xfId="8058"/>
    <cellStyle name="Comma 2 3 21" xfId="8059"/>
    <cellStyle name="Comma 2 3 21 2" xfId="8060"/>
    <cellStyle name="Comma 2 3 22" xfId="8061"/>
    <cellStyle name="Comma 2 3 22 2" xfId="8062"/>
    <cellStyle name="Comma 2 3 23" xfId="8063"/>
    <cellStyle name="Comma 2 3 23 2" xfId="8064"/>
    <cellStyle name="Comma 2 3 24" xfId="8065"/>
    <cellStyle name="Comma 2 3 24 2" xfId="8066"/>
    <cellStyle name="Comma 2 3 25" xfId="8067"/>
    <cellStyle name="Comma 2 3 25 2" xfId="8068"/>
    <cellStyle name="Comma 2 3 26" xfId="8069"/>
    <cellStyle name="Comma 2 3 26 2" xfId="8070"/>
    <cellStyle name="Comma 2 3 27" xfId="8071"/>
    <cellStyle name="Comma 2 3 27 2" xfId="8072"/>
    <cellStyle name="Comma 2 3 28" xfId="8073"/>
    <cellStyle name="Comma 2 3 28 2" xfId="8074"/>
    <cellStyle name="Comma 2 3 29" xfId="8075"/>
    <cellStyle name="Comma 2 3 29 2" xfId="8076"/>
    <cellStyle name="Comma 2 3 3" xfId="8077"/>
    <cellStyle name="Comma 2 3 3 2" xfId="8078"/>
    <cellStyle name="Comma 2 3 30" xfId="8079"/>
    <cellStyle name="Comma 2 3 4" xfId="8080"/>
    <cellStyle name="Comma 2 3 4 2" xfId="8081"/>
    <cellStyle name="Comma 2 3 5" xfId="8082"/>
    <cellStyle name="Comma 2 3 5 2" xfId="8083"/>
    <cellStyle name="Comma 2 3 6" xfId="8084"/>
    <cellStyle name="Comma 2 3 6 2" xfId="8085"/>
    <cellStyle name="Comma 2 3 7" xfId="8086"/>
    <cellStyle name="Comma 2 3 7 2" xfId="8087"/>
    <cellStyle name="Comma 2 3 8" xfId="8088"/>
    <cellStyle name="Comma 2 3 8 2" xfId="8089"/>
    <cellStyle name="Comma 2 3 9" xfId="8090"/>
    <cellStyle name="Comma 2 3 9 2" xfId="8091"/>
    <cellStyle name="Comma 2 30" xfId="8092"/>
    <cellStyle name="Comma 2 30 2" xfId="8093"/>
    <cellStyle name="Comma 2 31" xfId="8094"/>
    <cellStyle name="Comma 2 31 2" xfId="8095"/>
    <cellStyle name="Comma 2 32" xfId="8096"/>
    <cellStyle name="Comma 2 32 2" xfId="8097"/>
    <cellStyle name="Comma 2 33" xfId="8098"/>
    <cellStyle name="Comma 2 33 2" xfId="8099"/>
    <cellStyle name="Comma 2 34" xfId="8100"/>
    <cellStyle name="Comma 2 34 2" xfId="8101"/>
    <cellStyle name="Comma 2 35" xfId="8102"/>
    <cellStyle name="Comma 2 35 2" xfId="8103"/>
    <cellStyle name="Comma 2 36" xfId="8104"/>
    <cellStyle name="Comma 2 36 2" xfId="8105"/>
    <cellStyle name="Comma 2 37" xfId="8106"/>
    <cellStyle name="Comma 2 4" xfId="8107"/>
    <cellStyle name="Comma 2 4 10" xfId="8108"/>
    <cellStyle name="Comma 2 4 10 2" xfId="8109"/>
    <cellStyle name="Comma 2 4 11" xfId="8110"/>
    <cellStyle name="Comma 2 4 11 2" xfId="8111"/>
    <cellStyle name="Comma 2 4 12" xfId="8112"/>
    <cellStyle name="Comma 2 4 12 2" xfId="8113"/>
    <cellStyle name="Comma 2 4 13" xfId="8114"/>
    <cellStyle name="Comma 2 4 13 2" xfId="8115"/>
    <cellStyle name="Comma 2 4 14" xfId="8116"/>
    <cellStyle name="Comma 2 4 14 2" xfId="8117"/>
    <cellStyle name="Comma 2 4 15" xfId="8118"/>
    <cellStyle name="Comma 2 4 15 2" xfId="8119"/>
    <cellStyle name="Comma 2 4 16" xfId="8120"/>
    <cellStyle name="Comma 2 4 16 2" xfId="8121"/>
    <cellStyle name="Comma 2 4 17" xfId="8122"/>
    <cellStyle name="Comma 2 4 17 2" xfId="8123"/>
    <cellStyle name="Comma 2 4 18" xfId="8124"/>
    <cellStyle name="Comma 2 4 18 2" xfId="8125"/>
    <cellStyle name="Comma 2 4 19" xfId="8126"/>
    <cellStyle name="Comma 2 4 19 2" xfId="8127"/>
    <cellStyle name="Comma 2 4 2" xfId="8128"/>
    <cellStyle name="Comma 2 4 2 2" xfId="8129"/>
    <cellStyle name="Comma 2 4 20" xfId="8130"/>
    <cellStyle name="Comma 2 4 20 2" xfId="8131"/>
    <cellStyle name="Comma 2 4 21" xfId="8132"/>
    <cellStyle name="Comma 2 4 21 2" xfId="8133"/>
    <cellStyle name="Comma 2 4 22" xfId="8134"/>
    <cellStyle name="Comma 2 4 22 2" xfId="8135"/>
    <cellStyle name="Comma 2 4 23" xfId="8136"/>
    <cellStyle name="Comma 2 4 23 2" xfId="8137"/>
    <cellStyle name="Comma 2 4 24" xfId="8138"/>
    <cellStyle name="Comma 2 4 24 2" xfId="8139"/>
    <cellStyle name="Comma 2 4 25" xfId="8140"/>
    <cellStyle name="Comma 2 4 25 2" xfId="8141"/>
    <cellStyle name="Comma 2 4 26" xfId="8142"/>
    <cellStyle name="Comma 2 4 26 2" xfId="8143"/>
    <cellStyle name="Comma 2 4 27" xfId="8144"/>
    <cellStyle name="Comma 2 4 27 2" xfId="8145"/>
    <cellStyle name="Comma 2 4 28" xfId="8146"/>
    <cellStyle name="Comma 2 4 28 2" xfId="8147"/>
    <cellStyle name="Comma 2 4 29" xfId="8148"/>
    <cellStyle name="Comma 2 4 29 2" xfId="8149"/>
    <cellStyle name="Comma 2 4 3" xfId="8150"/>
    <cellStyle name="Comma 2 4 3 2" xfId="8151"/>
    <cellStyle name="Comma 2 4 30" xfId="8152"/>
    <cellStyle name="Comma 2 4 4" xfId="8153"/>
    <cellStyle name="Comma 2 4 4 2" xfId="8154"/>
    <cellStyle name="Comma 2 4 5" xfId="8155"/>
    <cellStyle name="Comma 2 4 5 2" xfId="8156"/>
    <cellStyle name="Comma 2 4 6" xfId="8157"/>
    <cellStyle name="Comma 2 4 6 2" xfId="8158"/>
    <cellStyle name="Comma 2 4 7" xfId="8159"/>
    <cellStyle name="Comma 2 4 7 2" xfId="8160"/>
    <cellStyle name="Comma 2 4 8" xfId="8161"/>
    <cellStyle name="Comma 2 4 8 2" xfId="8162"/>
    <cellStyle name="Comma 2 4 9" xfId="8163"/>
    <cellStyle name="Comma 2 4 9 2" xfId="8164"/>
    <cellStyle name="Comma 2 5" xfId="8165"/>
    <cellStyle name="Comma 2 5 10" xfId="8166"/>
    <cellStyle name="Comma 2 5 10 2" xfId="8167"/>
    <cellStyle name="Comma 2 5 11" xfId="8168"/>
    <cellStyle name="Comma 2 5 11 2" xfId="8169"/>
    <cellStyle name="Comma 2 5 12" xfId="8170"/>
    <cellStyle name="Comma 2 5 12 2" xfId="8171"/>
    <cellStyle name="Comma 2 5 13" xfId="8172"/>
    <cellStyle name="Comma 2 5 13 2" xfId="8173"/>
    <cellStyle name="Comma 2 5 14" xfId="8174"/>
    <cellStyle name="Comma 2 5 14 2" xfId="8175"/>
    <cellStyle name="Comma 2 5 15" xfId="8176"/>
    <cellStyle name="Comma 2 5 15 2" xfId="8177"/>
    <cellStyle name="Comma 2 5 16" xfId="8178"/>
    <cellStyle name="Comma 2 5 16 2" xfId="8179"/>
    <cellStyle name="Comma 2 5 17" xfId="8180"/>
    <cellStyle name="Comma 2 5 17 2" xfId="8181"/>
    <cellStyle name="Comma 2 5 18" xfId="8182"/>
    <cellStyle name="Comma 2 5 18 2" xfId="8183"/>
    <cellStyle name="Comma 2 5 19" xfId="8184"/>
    <cellStyle name="Comma 2 5 19 2" xfId="8185"/>
    <cellStyle name="Comma 2 5 2" xfId="8186"/>
    <cellStyle name="Comma 2 5 2 2" xfId="8187"/>
    <cellStyle name="Comma 2 5 20" xfId="8188"/>
    <cellStyle name="Comma 2 5 20 2" xfId="8189"/>
    <cellStyle name="Comma 2 5 21" xfId="8190"/>
    <cellStyle name="Comma 2 5 21 2" xfId="8191"/>
    <cellStyle name="Comma 2 5 22" xfId="8192"/>
    <cellStyle name="Comma 2 5 22 2" xfId="8193"/>
    <cellStyle name="Comma 2 5 23" xfId="8194"/>
    <cellStyle name="Comma 2 5 23 2" xfId="8195"/>
    <cellStyle name="Comma 2 5 24" xfId="8196"/>
    <cellStyle name="Comma 2 5 24 2" xfId="8197"/>
    <cellStyle name="Comma 2 5 25" xfId="8198"/>
    <cellStyle name="Comma 2 5 25 2" xfId="8199"/>
    <cellStyle name="Comma 2 5 26" xfId="8200"/>
    <cellStyle name="Comma 2 5 26 2" xfId="8201"/>
    <cellStyle name="Comma 2 5 27" xfId="8202"/>
    <cellStyle name="Comma 2 5 27 2" xfId="8203"/>
    <cellStyle name="Comma 2 5 28" xfId="8204"/>
    <cellStyle name="Comma 2 5 28 2" xfId="8205"/>
    <cellStyle name="Comma 2 5 29" xfId="8206"/>
    <cellStyle name="Comma 2 5 29 2" xfId="8207"/>
    <cellStyle name="Comma 2 5 3" xfId="8208"/>
    <cellStyle name="Comma 2 5 3 2" xfId="8209"/>
    <cellStyle name="Comma 2 5 30" xfId="8210"/>
    <cellStyle name="Comma 2 5 4" xfId="8211"/>
    <cellStyle name="Comma 2 5 4 2" xfId="8212"/>
    <cellStyle name="Comma 2 5 5" xfId="8213"/>
    <cellStyle name="Comma 2 5 5 2" xfId="8214"/>
    <cellStyle name="Comma 2 5 6" xfId="8215"/>
    <cellStyle name="Comma 2 5 6 2" xfId="8216"/>
    <cellStyle name="Comma 2 5 7" xfId="8217"/>
    <cellStyle name="Comma 2 5 7 2" xfId="8218"/>
    <cellStyle name="Comma 2 5 8" xfId="8219"/>
    <cellStyle name="Comma 2 5 8 2" xfId="8220"/>
    <cellStyle name="Comma 2 5 9" xfId="8221"/>
    <cellStyle name="Comma 2 5 9 2" xfId="8222"/>
    <cellStyle name="Comma 2 6" xfId="8223"/>
    <cellStyle name="Comma 2 6 10" xfId="8224"/>
    <cellStyle name="Comma 2 6 10 2" xfId="8225"/>
    <cellStyle name="Comma 2 6 11" xfId="8226"/>
    <cellStyle name="Comma 2 6 11 2" xfId="8227"/>
    <cellStyle name="Comma 2 6 12" xfId="8228"/>
    <cellStyle name="Comma 2 6 12 2" xfId="8229"/>
    <cellStyle name="Comma 2 6 13" xfId="8230"/>
    <cellStyle name="Comma 2 6 13 2" xfId="8231"/>
    <cellStyle name="Comma 2 6 14" xfId="8232"/>
    <cellStyle name="Comma 2 6 14 2" xfId="8233"/>
    <cellStyle name="Comma 2 6 15" xfId="8234"/>
    <cellStyle name="Comma 2 6 15 2" xfId="8235"/>
    <cellStyle name="Comma 2 6 16" xfId="8236"/>
    <cellStyle name="Comma 2 6 16 2" xfId="8237"/>
    <cellStyle name="Comma 2 6 17" xfId="8238"/>
    <cellStyle name="Comma 2 6 17 2" xfId="8239"/>
    <cellStyle name="Comma 2 6 18" xfId="8240"/>
    <cellStyle name="Comma 2 6 18 2" xfId="8241"/>
    <cellStyle name="Comma 2 6 19" xfId="8242"/>
    <cellStyle name="Comma 2 6 19 2" xfId="8243"/>
    <cellStyle name="Comma 2 6 2" xfId="8244"/>
    <cellStyle name="Comma 2 6 2 2" xfId="8245"/>
    <cellStyle name="Comma 2 6 20" xfId="8246"/>
    <cellStyle name="Comma 2 6 20 2" xfId="8247"/>
    <cellStyle name="Comma 2 6 21" xfId="8248"/>
    <cellStyle name="Comma 2 6 21 2" xfId="8249"/>
    <cellStyle name="Comma 2 6 22" xfId="8250"/>
    <cellStyle name="Comma 2 6 22 2" xfId="8251"/>
    <cellStyle name="Comma 2 6 23" xfId="8252"/>
    <cellStyle name="Comma 2 6 23 2" xfId="8253"/>
    <cellStyle name="Comma 2 6 24" xfId="8254"/>
    <cellStyle name="Comma 2 6 24 2" xfId="8255"/>
    <cellStyle name="Comma 2 6 25" xfId="8256"/>
    <cellStyle name="Comma 2 6 25 2" xfId="8257"/>
    <cellStyle name="Comma 2 6 26" xfId="8258"/>
    <cellStyle name="Comma 2 6 26 2" xfId="8259"/>
    <cellStyle name="Comma 2 6 27" xfId="8260"/>
    <cellStyle name="Comma 2 6 27 2" xfId="8261"/>
    <cellStyle name="Comma 2 6 28" xfId="8262"/>
    <cellStyle name="Comma 2 6 28 2" xfId="8263"/>
    <cellStyle name="Comma 2 6 29" xfId="8264"/>
    <cellStyle name="Comma 2 6 29 2" xfId="8265"/>
    <cellStyle name="Comma 2 6 3" xfId="8266"/>
    <cellStyle name="Comma 2 6 3 2" xfId="8267"/>
    <cellStyle name="Comma 2 6 30" xfId="8268"/>
    <cellStyle name="Comma 2 6 4" xfId="8269"/>
    <cellStyle name="Comma 2 6 4 2" xfId="8270"/>
    <cellStyle name="Comma 2 6 5" xfId="8271"/>
    <cellStyle name="Comma 2 6 5 2" xfId="8272"/>
    <cellStyle name="Comma 2 6 6" xfId="8273"/>
    <cellStyle name="Comma 2 6 6 2" xfId="8274"/>
    <cellStyle name="Comma 2 6 7" xfId="8275"/>
    <cellStyle name="Comma 2 6 7 2" xfId="8276"/>
    <cellStyle name="Comma 2 6 8" xfId="8277"/>
    <cellStyle name="Comma 2 6 8 2" xfId="8278"/>
    <cellStyle name="Comma 2 6 9" xfId="8279"/>
    <cellStyle name="Comma 2 6 9 2" xfId="8280"/>
    <cellStyle name="Comma 2 7" xfId="8281"/>
    <cellStyle name="Comma 2 7 10" xfId="8282"/>
    <cellStyle name="Comma 2 7 10 2" xfId="8283"/>
    <cellStyle name="Comma 2 7 11" xfId="8284"/>
    <cellStyle name="Comma 2 7 11 2" xfId="8285"/>
    <cellStyle name="Comma 2 7 12" xfId="8286"/>
    <cellStyle name="Comma 2 7 12 2" xfId="8287"/>
    <cellStyle name="Comma 2 7 13" xfId="8288"/>
    <cellStyle name="Comma 2 7 13 2" xfId="8289"/>
    <cellStyle name="Comma 2 7 14" xfId="8290"/>
    <cellStyle name="Comma 2 7 14 2" xfId="8291"/>
    <cellStyle name="Comma 2 7 15" xfId="8292"/>
    <cellStyle name="Comma 2 7 15 2" xfId="8293"/>
    <cellStyle name="Comma 2 7 16" xfId="8294"/>
    <cellStyle name="Comma 2 7 16 2" xfId="8295"/>
    <cellStyle name="Comma 2 7 17" xfId="8296"/>
    <cellStyle name="Comma 2 7 17 2" xfId="8297"/>
    <cellStyle name="Comma 2 7 18" xfId="8298"/>
    <cellStyle name="Comma 2 7 18 2" xfId="8299"/>
    <cellStyle name="Comma 2 7 19" xfId="8300"/>
    <cellStyle name="Comma 2 7 19 2" xfId="8301"/>
    <cellStyle name="Comma 2 7 2" xfId="8302"/>
    <cellStyle name="Comma 2 7 2 2" xfId="8303"/>
    <cellStyle name="Comma 2 7 20" xfId="8304"/>
    <cellStyle name="Comma 2 7 20 2" xfId="8305"/>
    <cellStyle name="Comma 2 7 21" xfId="8306"/>
    <cellStyle name="Comma 2 7 21 2" xfId="8307"/>
    <cellStyle name="Comma 2 7 22" xfId="8308"/>
    <cellStyle name="Comma 2 7 22 2" xfId="8309"/>
    <cellStyle name="Comma 2 7 23" xfId="8310"/>
    <cellStyle name="Comma 2 7 23 2" xfId="8311"/>
    <cellStyle name="Comma 2 7 24" xfId="8312"/>
    <cellStyle name="Comma 2 7 24 2" xfId="8313"/>
    <cellStyle name="Comma 2 7 25" xfId="8314"/>
    <cellStyle name="Comma 2 7 25 2" xfId="8315"/>
    <cellStyle name="Comma 2 7 26" xfId="8316"/>
    <cellStyle name="Comma 2 7 26 2" xfId="8317"/>
    <cellStyle name="Comma 2 7 27" xfId="8318"/>
    <cellStyle name="Comma 2 7 27 2" xfId="8319"/>
    <cellStyle name="Comma 2 7 28" xfId="8320"/>
    <cellStyle name="Comma 2 7 28 2" xfId="8321"/>
    <cellStyle name="Comma 2 7 29" xfId="8322"/>
    <cellStyle name="Comma 2 7 29 2" xfId="8323"/>
    <cellStyle name="Comma 2 7 3" xfId="8324"/>
    <cellStyle name="Comma 2 7 3 2" xfId="8325"/>
    <cellStyle name="Comma 2 7 30" xfId="8326"/>
    <cellStyle name="Comma 2 7 4" xfId="8327"/>
    <cellStyle name="Comma 2 7 4 2" xfId="8328"/>
    <cellStyle name="Comma 2 7 5" xfId="8329"/>
    <cellStyle name="Comma 2 7 5 2" xfId="8330"/>
    <cellStyle name="Comma 2 7 6" xfId="8331"/>
    <cellStyle name="Comma 2 7 6 2" xfId="8332"/>
    <cellStyle name="Comma 2 7 7" xfId="8333"/>
    <cellStyle name="Comma 2 7 7 2" xfId="8334"/>
    <cellStyle name="Comma 2 7 8" xfId="8335"/>
    <cellStyle name="Comma 2 7 8 2" xfId="8336"/>
    <cellStyle name="Comma 2 7 9" xfId="8337"/>
    <cellStyle name="Comma 2 7 9 2" xfId="8338"/>
    <cellStyle name="Comma 2 8" xfId="8339"/>
    <cellStyle name="Comma 2 8 2" xfId="8340"/>
    <cellStyle name="Comma 2 9" xfId="8341"/>
    <cellStyle name="Comma 2 9 2" xfId="8342"/>
    <cellStyle name="Comma_irl tel sep5" xfId="8343"/>
    <cellStyle name="Currency [0]" xfId="8344"/>
    <cellStyle name="Currency_irl tel sep5" xfId="8345"/>
    <cellStyle name="date" xfId="8346"/>
    <cellStyle name="Euro" xfId="8347"/>
    <cellStyle name="Explanatory Text 10" xfId="8348"/>
    <cellStyle name="Explanatory Text 10 2" xfId="8349"/>
    <cellStyle name="Explanatory Text 11" xfId="8350"/>
    <cellStyle name="Explanatory Text 11 2" xfId="8351"/>
    <cellStyle name="Explanatory Text 12" xfId="8352"/>
    <cellStyle name="Explanatory Text 12 2" xfId="8353"/>
    <cellStyle name="Explanatory Text 13" xfId="8354"/>
    <cellStyle name="Explanatory Text 13 2" xfId="8355"/>
    <cellStyle name="Explanatory Text 2" xfId="8356"/>
    <cellStyle name="Explanatory Text 2 2" xfId="8357"/>
    <cellStyle name="Explanatory Text 3" xfId="8358"/>
    <cellStyle name="Explanatory Text 3 2" xfId="8359"/>
    <cellStyle name="Explanatory Text 4" xfId="8360"/>
    <cellStyle name="Explanatory Text 4 2" xfId="8361"/>
    <cellStyle name="Explanatory Text 5" xfId="8362"/>
    <cellStyle name="Explanatory Text 5 2" xfId="8363"/>
    <cellStyle name="Explanatory Text 6" xfId="8364"/>
    <cellStyle name="Explanatory Text 6 2" xfId="8365"/>
    <cellStyle name="Explanatory Text 7" xfId="8366"/>
    <cellStyle name="Explanatory Text 7 2" xfId="8367"/>
    <cellStyle name="Explanatory Text 8" xfId="8368"/>
    <cellStyle name="Explanatory Text 8 2" xfId="8369"/>
    <cellStyle name="Explanatory Text 9" xfId="8370"/>
    <cellStyle name="Explanatory Text 9 2" xfId="8371"/>
    <cellStyle name="Good 10" xfId="8372"/>
    <cellStyle name="Good 10 2" xfId="8373"/>
    <cellStyle name="Good 11" xfId="8374"/>
    <cellStyle name="Good 11 2" xfId="8375"/>
    <cellStyle name="Good 12" xfId="8376"/>
    <cellStyle name="Good 12 2" xfId="8377"/>
    <cellStyle name="Good 13" xfId="8378"/>
    <cellStyle name="Good 13 2" xfId="8379"/>
    <cellStyle name="Good 2" xfId="8380"/>
    <cellStyle name="Good 2 2" xfId="8381"/>
    <cellStyle name="Good 3" xfId="8382"/>
    <cellStyle name="Good 3 2" xfId="8383"/>
    <cellStyle name="Good 4" xfId="8384"/>
    <cellStyle name="Good 4 2" xfId="8385"/>
    <cellStyle name="Good 5" xfId="8386"/>
    <cellStyle name="Good 5 2" xfId="8387"/>
    <cellStyle name="Good 6" xfId="8388"/>
    <cellStyle name="Good 6 2" xfId="8389"/>
    <cellStyle name="Good 7" xfId="8390"/>
    <cellStyle name="Good 7 2" xfId="8391"/>
    <cellStyle name="Good 8" xfId="8392"/>
    <cellStyle name="Good 8 2" xfId="8393"/>
    <cellStyle name="Good 9" xfId="8394"/>
    <cellStyle name="Good 9 2" xfId="8395"/>
    <cellStyle name="Heading 1 10" xfId="8396"/>
    <cellStyle name="Heading 1 10 2" xfId="8397"/>
    <cellStyle name="Heading 1 11" xfId="8398"/>
    <cellStyle name="Heading 1 11 2" xfId="8399"/>
    <cellStyle name="Heading 1 12" xfId="8400"/>
    <cellStyle name="Heading 1 12 2" xfId="8401"/>
    <cellStyle name="Heading 1 13" xfId="8402"/>
    <cellStyle name="Heading 1 13 2" xfId="8403"/>
    <cellStyle name="Heading 1 2" xfId="8404"/>
    <cellStyle name="Heading 1 2 2" xfId="8405"/>
    <cellStyle name="Heading 1 3" xfId="8406"/>
    <cellStyle name="Heading 1 3 2" xfId="8407"/>
    <cellStyle name="Heading 1 4" xfId="8408"/>
    <cellStyle name="Heading 1 4 2" xfId="8409"/>
    <cellStyle name="Heading 1 5" xfId="8410"/>
    <cellStyle name="Heading 1 5 2" xfId="8411"/>
    <cellStyle name="Heading 1 6" xfId="8412"/>
    <cellStyle name="Heading 1 6 2" xfId="8413"/>
    <cellStyle name="Heading 1 7" xfId="8414"/>
    <cellStyle name="Heading 1 7 2" xfId="8415"/>
    <cellStyle name="Heading 1 8" xfId="8416"/>
    <cellStyle name="Heading 1 8 2" xfId="8417"/>
    <cellStyle name="Heading 1 9" xfId="8418"/>
    <cellStyle name="Heading 1 9 2" xfId="8419"/>
    <cellStyle name="Heading 2 10" xfId="8420"/>
    <cellStyle name="Heading 2 10 2" xfId="8421"/>
    <cellStyle name="Heading 2 11" xfId="8422"/>
    <cellStyle name="Heading 2 11 2" xfId="8423"/>
    <cellStyle name="Heading 2 12" xfId="8424"/>
    <cellStyle name="Heading 2 12 2" xfId="8425"/>
    <cellStyle name="Heading 2 13" xfId="8426"/>
    <cellStyle name="Heading 2 13 2" xfId="8427"/>
    <cellStyle name="Heading 2 2" xfId="8428"/>
    <cellStyle name="Heading 2 2 2" xfId="8429"/>
    <cellStyle name="Heading 2 3" xfId="8430"/>
    <cellStyle name="Heading 2 3 2" xfId="8431"/>
    <cellStyle name="Heading 2 4" xfId="8432"/>
    <cellStyle name="Heading 2 4 2" xfId="8433"/>
    <cellStyle name="Heading 2 5" xfId="8434"/>
    <cellStyle name="Heading 2 5 2" xfId="8435"/>
    <cellStyle name="Heading 2 6" xfId="8436"/>
    <cellStyle name="Heading 2 6 2" xfId="8437"/>
    <cellStyle name="Heading 2 7" xfId="8438"/>
    <cellStyle name="Heading 2 7 2" xfId="8439"/>
    <cellStyle name="Heading 2 8" xfId="8440"/>
    <cellStyle name="Heading 2 8 2" xfId="8441"/>
    <cellStyle name="Heading 2 9" xfId="8442"/>
    <cellStyle name="Heading 2 9 2" xfId="8443"/>
    <cellStyle name="Heading 3 10" xfId="8444"/>
    <cellStyle name="Heading 3 10 2" xfId="8445"/>
    <cellStyle name="Heading 3 11" xfId="8446"/>
    <cellStyle name="Heading 3 11 2" xfId="8447"/>
    <cellStyle name="Heading 3 12" xfId="8448"/>
    <cellStyle name="Heading 3 12 2" xfId="8449"/>
    <cellStyle name="Heading 3 13" xfId="8450"/>
    <cellStyle name="Heading 3 13 2" xfId="8451"/>
    <cellStyle name="Heading 3 2" xfId="8452"/>
    <cellStyle name="Heading 3 2 2" xfId="8453"/>
    <cellStyle name="Heading 3 3" xfId="8454"/>
    <cellStyle name="Heading 3 3 2" xfId="8455"/>
    <cellStyle name="Heading 3 4" xfId="8456"/>
    <cellStyle name="Heading 3 4 2" xfId="8457"/>
    <cellStyle name="Heading 3 5" xfId="8458"/>
    <cellStyle name="Heading 3 5 2" xfId="8459"/>
    <cellStyle name="Heading 3 6" xfId="8460"/>
    <cellStyle name="Heading 3 6 2" xfId="8461"/>
    <cellStyle name="Heading 3 7" xfId="8462"/>
    <cellStyle name="Heading 3 7 2" xfId="8463"/>
    <cellStyle name="Heading 3 8" xfId="8464"/>
    <cellStyle name="Heading 3 8 2" xfId="8465"/>
    <cellStyle name="Heading 3 9" xfId="8466"/>
    <cellStyle name="Heading 3 9 2" xfId="8467"/>
    <cellStyle name="Heading 4 10" xfId="8468"/>
    <cellStyle name="Heading 4 10 2" xfId="8469"/>
    <cellStyle name="Heading 4 11" xfId="8470"/>
    <cellStyle name="Heading 4 11 2" xfId="8471"/>
    <cellStyle name="Heading 4 12" xfId="8472"/>
    <cellStyle name="Heading 4 12 2" xfId="8473"/>
    <cellStyle name="Heading 4 13" xfId="8474"/>
    <cellStyle name="Heading 4 13 2" xfId="8475"/>
    <cellStyle name="Heading 4 2" xfId="8476"/>
    <cellStyle name="Heading 4 2 2" xfId="8477"/>
    <cellStyle name="Heading 4 3" xfId="8478"/>
    <cellStyle name="Heading 4 3 2" xfId="8479"/>
    <cellStyle name="Heading 4 4" xfId="8480"/>
    <cellStyle name="Heading 4 4 2" xfId="8481"/>
    <cellStyle name="Heading 4 5" xfId="8482"/>
    <cellStyle name="Heading 4 5 2" xfId="8483"/>
    <cellStyle name="Heading 4 6" xfId="8484"/>
    <cellStyle name="Heading 4 6 2" xfId="8485"/>
    <cellStyle name="Heading 4 7" xfId="8486"/>
    <cellStyle name="Heading 4 7 2" xfId="8487"/>
    <cellStyle name="Heading 4 8" xfId="8488"/>
    <cellStyle name="Heading 4 8 2" xfId="8489"/>
    <cellStyle name="Heading 4 9" xfId="8490"/>
    <cellStyle name="Heading 4 9 2" xfId="8491"/>
    <cellStyle name="Input 10" xfId="8492"/>
    <cellStyle name="Input 10 2" xfId="8493"/>
    <cellStyle name="Input 11" xfId="8494"/>
    <cellStyle name="Input 11 2" xfId="8495"/>
    <cellStyle name="Input 12" xfId="8496"/>
    <cellStyle name="Input 12 2" xfId="8497"/>
    <cellStyle name="Input 13" xfId="8498"/>
    <cellStyle name="Input 13 2" xfId="8499"/>
    <cellStyle name="Input 2" xfId="8500"/>
    <cellStyle name="Input 2 2" xfId="8501"/>
    <cellStyle name="Input 3" xfId="8502"/>
    <cellStyle name="Input 3 2" xfId="8503"/>
    <cellStyle name="Input 4" xfId="8504"/>
    <cellStyle name="Input 4 2" xfId="8505"/>
    <cellStyle name="Input 5" xfId="8506"/>
    <cellStyle name="Input 5 2" xfId="8507"/>
    <cellStyle name="Input 6" xfId="8508"/>
    <cellStyle name="Input 6 2" xfId="8509"/>
    <cellStyle name="Input 7" xfId="8510"/>
    <cellStyle name="Input 7 2" xfId="8511"/>
    <cellStyle name="Input 8" xfId="8512"/>
    <cellStyle name="Input 8 2" xfId="8513"/>
    <cellStyle name="Input 9" xfId="8514"/>
    <cellStyle name="Input 9 2" xfId="8515"/>
    <cellStyle name="Linked Cell 10" xfId="8516"/>
    <cellStyle name="Linked Cell 10 2" xfId="8517"/>
    <cellStyle name="Linked Cell 11" xfId="8518"/>
    <cellStyle name="Linked Cell 11 2" xfId="8519"/>
    <cellStyle name="Linked Cell 12" xfId="8520"/>
    <cellStyle name="Linked Cell 12 2" xfId="8521"/>
    <cellStyle name="Linked Cell 13" xfId="8522"/>
    <cellStyle name="Linked Cell 13 2" xfId="8523"/>
    <cellStyle name="Linked Cell 2" xfId="8524"/>
    <cellStyle name="Linked Cell 2 2" xfId="8525"/>
    <cellStyle name="Linked Cell 3" xfId="8526"/>
    <cellStyle name="Linked Cell 3 2" xfId="8527"/>
    <cellStyle name="Linked Cell 4" xfId="8528"/>
    <cellStyle name="Linked Cell 4 2" xfId="8529"/>
    <cellStyle name="Linked Cell 5" xfId="8530"/>
    <cellStyle name="Linked Cell 5 2" xfId="8531"/>
    <cellStyle name="Linked Cell 6" xfId="8532"/>
    <cellStyle name="Linked Cell 6 2" xfId="8533"/>
    <cellStyle name="Linked Cell 7" xfId="8534"/>
    <cellStyle name="Linked Cell 7 2" xfId="8535"/>
    <cellStyle name="Linked Cell 8" xfId="8536"/>
    <cellStyle name="Linked Cell 8 2" xfId="8537"/>
    <cellStyle name="Linked Cell 9" xfId="8538"/>
    <cellStyle name="Linked Cell 9 2" xfId="8539"/>
    <cellStyle name="Neutral 10" xfId="8540"/>
    <cellStyle name="Neutral 10 2" xfId="8541"/>
    <cellStyle name="Neutral 11" xfId="8542"/>
    <cellStyle name="Neutral 11 2" xfId="8543"/>
    <cellStyle name="Neutral 12" xfId="8544"/>
    <cellStyle name="Neutral 12 2" xfId="8545"/>
    <cellStyle name="Neutral 13" xfId="8546"/>
    <cellStyle name="Neutral 13 2" xfId="8547"/>
    <cellStyle name="Neutral 2" xfId="8548"/>
    <cellStyle name="Neutral 2 2" xfId="8549"/>
    <cellStyle name="Neutral 3" xfId="8550"/>
    <cellStyle name="Neutral 3 2" xfId="8551"/>
    <cellStyle name="Neutral 4" xfId="8552"/>
    <cellStyle name="Neutral 4 2" xfId="8553"/>
    <cellStyle name="Neutral 5" xfId="8554"/>
    <cellStyle name="Neutral 5 2" xfId="8555"/>
    <cellStyle name="Neutral 6" xfId="8556"/>
    <cellStyle name="Neutral 6 2" xfId="8557"/>
    <cellStyle name="Neutral 7" xfId="8558"/>
    <cellStyle name="Neutral 7 2" xfId="8559"/>
    <cellStyle name="Neutral 8" xfId="8560"/>
    <cellStyle name="Neutral 8 2" xfId="8561"/>
    <cellStyle name="Neutral 9" xfId="8562"/>
    <cellStyle name="Neutral 9 2" xfId="8563"/>
    <cellStyle name="Norma11l" xfId="8564"/>
    <cellStyle name="Norma11l 2" xfId="8565"/>
    <cellStyle name="Normal 2" xfId="8566"/>
    <cellStyle name="Normal 2 10" xfId="8567"/>
    <cellStyle name="Normal 2 10 2" xfId="8568"/>
    <cellStyle name="Normal 2 10 2 2" xfId="8569"/>
    <cellStyle name="Normal 2 10 2 2 2" xfId="8570"/>
    <cellStyle name="Normal 2 10 2 2 2 2" xfId="8571"/>
    <cellStyle name="Normal 2 10 2 2 3" xfId="8572"/>
    <cellStyle name="Normal 2 10 2 3" xfId="8573"/>
    <cellStyle name="Normal 2 10 2 3 2" xfId="8574"/>
    <cellStyle name="Normal 2 10 2 4" xfId="8575"/>
    <cellStyle name="Normal 2 10 3" xfId="8576"/>
    <cellStyle name="Normal 2 10 3 2" xfId="8577"/>
    <cellStyle name="Normal 2 10 3 2 2" xfId="8578"/>
    <cellStyle name="Normal 2 10 3 2 2 2" xfId="8579"/>
    <cellStyle name="Normal 2 10 3 2 3" xfId="8580"/>
    <cellStyle name="Normal 2 10 3 3" xfId="8581"/>
    <cellStyle name="Normal 2 10 3 3 2" xfId="8582"/>
    <cellStyle name="Normal 2 10 3 4" xfId="8583"/>
    <cellStyle name="Normal 2 10 4" xfId="8584"/>
    <cellStyle name="Normal 2 10 4 2" xfId="8585"/>
    <cellStyle name="Normal 2 10 4 2 2" xfId="8586"/>
    <cellStyle name="Normal 2 10 4 2 2 2" xfId="8587"/>
    <cellStyle name="Normal 2 10 4 2 3" xfId="8588"/>
    <cellStyle name="Normal 2 10 4 3" xfId="8589"/>
    <cellStyle name="Normal 2 10 4 3 2" xfId="8590"/>
    <cellStyle name="Normal 2 10 4 4" xfId="8591"/>
    <cellStyle name="Normal 2 10 5" xfId="8592"/>
    <cellStyle name="Normal 2 10 5 2" xfId="8593"/>
    <cellStyle name="Normal 2 10 5 2 2" xfId="8594"/>
    <cellStyle name="Normal 2 10 5 3" xfId="8595"/>
    <cellStyle name="Normal 2 10 6" xfId="8596"/>
    <cellStyle name="Normal 2 10 6 2" xfId="8597"/>
    <cellStyle name="Normal 2 10 7" xfId="8598"/>
    <cellStyle name="Normal 2 10 7 2" xfId="8599"/>
    <cellStyle name="Normal 2 10 8" xfId="8600"/>
    <cellStyle name="Normal 2 11" xfId="8601"/>
    <cellStyle name="Normal 2 11 2" xfId="8602"/>
    <cellStyle name="Normal 2 11 2 2" xfId="8603"/>
    <cellStyle name="Normal 2 11 2 2 2" xfId="8604"/>
    <cellStyle name="Normal 2 11 2 2 2 2" xfId="8605"/>
    <cellStyle name="Normal 2 11 2 2 3" xfId="8606"/>
    <cellStyle name="Normal 2 11 2 3" xfId="8607"/>
    <cellStyle name="Normal 2 11 2 3 2" xfId="8608"/>
    <cellStyle name="Normal 2 11 2 4" xfId="8609"/>
    <cellStyle name="Normal 2 11 3" xfId="8610"/>
    <cellStyle name="Normal 2 11 3 2" xfId="8611"/>
    <cellStyle name="Normal 2 11 3 2 2" xfId="8612"/>
    <cellStyle name="Normal 2 11 3 2 2 2" xfId="8613"/>
    <cellStyle name="Normal 2 11 3 2 3" xfId="8614"/>
    <cellStyle name="Normal 2 11 3 3" xfId="8615"/>
    <cellStyle name="Normal 2 11 3 3 2" xfId="8616"/>
    <cellStyle name="Normal 2 11 3 4" xfId="8617"/>
    <cellStyle name="Normal 2 11 4" xfId="8618"/>
    <cellStyle name="Normal 2 11 4 2" xfId="8619"/>
    <cellStyle name="Normal 2 11 4 2 2" xfId="8620"/>
    <cellStyle name="Normal 2 11 4 2 2 2" xfId="8621"/>
    <cellStyle name="Normal 2 11 4 2 3" xfId="8622"/>
    <cellStyle name="Normal 2 11 4 3" xfId="8623"/>
    <cellStyle name="Normal 2 11 4 3 2" xfId="8624"/>
    <cellStyle name="Normal 2 11 4 4" xfId="8625"/>
    <cellStyle name="Normal 2 11 5" xfId="8626"/>
    <cellStyle name="Normal 2 11 5 2" xfId="8627"/>
    <cellStyle name="Normal 2 11 5 2 2" xfId="8628"/>
    <cellStyle name="Normal 2 11 5 3" xfId="8629"/>
    <cellStyle name="Normal 2 11 6" xfId="8630"/>
    <cellStyle name="Normal 2 11 6 2" xfId="8631"/>
    <cellStyle name="Normal 2 11 7" xfId="8632"/>
    <cellStyle name="Normal 2 11 7 2" xfId="8633"/>
    <cellStyle name="Normal 2 11 8" xfId="8634"/>
    <cellStyle name="Normal 2 12" xfId="8635"/>
    <cellStyle name="Normal 2 12 2" xfId="8636"/>
    <cellStyle name="Normal 2 12 2 2" xfId="8637"/>
    <cellStyle name="Normal 2 12 2 2 2" xfId="8638"/>
    <cellStyle name="Normal 2 12 2 2 2 2" xfId="8639"/>
    <cellStyle name="Normal 2 12 2 2 3" xfId="8640"/>
    <cellStyle name="Normal 2 12 2 3" xfId="8641"/>
    <cellStyle name="Normal 2 12 2 3 2" xfId="8642"/>
    <cellStyle name="Normal 2 12 2 4" xfId="8643"/>
    <cellStyle name="Normal 2 12 3" xfId="8644"/>
    <cellStyle name="Normal 2 12 3 2" xfId="8645"/>
    <cellStyle name="Normal 2 12 3 2 2" xfId="8646"/>
    <cellStyle name="Normal 2 12 3 2 2 2" xfId="8647"/>
    <cellStyle name="Normal 2 12 3 2 3" xfId="8648"/>
    <cellStyle name="Normal 2 12 3 3" xfId="8649"/>
    <cellStyle name="Normal 2 12 3 3 2" xfId="8650"/>
    <cellStyle name="Normal 2 12 3 4" xfId="8651"/>
    <cellStyle name="Normal 2 12 4" xfId="8652"/>
    <cellStyle name="Normal 2 12 4 2" xfId="8653"/>
    <cellStyle name="Normal 2 12 4 2 2" xfId="8654"/>
    <cellStyle name="Normal 2 12 4 2 2 2" xfId="8655"/>
    <cellStyle name="Normal 2 12 4 2 3" xfId="8656"/>
    <cellStyle name="Normal 2 12 4 3" xfId="8657"/>
    <cellStyle name="Normal 2 12 4 3 2" xfId="8658"/>
    <cellStyle name="Normal 2 12 4 4" xfId="8659"/>
    <cellStyle name="Normal 2 12 5" xfId="8660"/>
    <cellStyle name="Normal 2 12 5 2" xfId="8661"/>
    <cellStyle name="Normal 2 12 5 2 2" xfId="8662"/>
    <cellStyle name="Normal 2 12 5 3" xfId="8663"/>
    <cellStyle name="Normal 2 12 6" xfId="8664"/>
    <cellStyle name="Normal 2 12 6 2" xfId="8665"/>
    <cellStyle name="Normal 2 12 7" xfId="8666"/>
    <cellStyle name="Normal 2 12 7 2" xfId="8667"/>
    <cellStyle name="Normal 2 12 8" xfId="8668"/>
    <cellStyle name="Normal 2 13" xfId="8669"/>
    <cellStyle name="Normal 2 13 2" xfId="8670"/>
    <cellStyle name="Normal 2 13 2 2" xfId="8671"/>
    <cellStyle name="Normal 2 13 2 2 2" xfId="8672"/>
    <cellStyle name="Normal 2 13 2 2 2 2" xfId="8673"/>
    <cellStyle name="Normal 2 13 2 2 3" xfId="8674"/>
    <cellStyle name="Normal 2 13 2 3" xfId="8675"/>
    <cellStyle name="Normal 2 13 2 3 2" xfId="8676"/>
    <cellStyle name="Normal 2 13 2 4" xfId="8677"/>
    <cellStyle name="Normal 2 13 3" xfId="8678"/>
    <cellStyle name="Normal 2 13 3 2" xfId="8679"/>
    <cellStyle name="Normal 2 13 3 2 2" xfId="8680"/>
    <cellStyle name="Normal 2 13 3 2 2 2" xfId="8681"/>
    <cellStyle name="Normal 2 13 3 2 3" xfId="8682"/>
    <cellStyle name="Normal 2 13 3 3" xfId="8683"/>
    <cellStyle name="Normal 2 13 3 3 2" xfId="8684"/>
    <cellStyle name="Normal 2 13 3 4" xfId="8685"/>
    <cellStyle name="Normal 2 13 4" xfId="8686"/>
    <cellStyle name="Normal 2 13 4 2" xfId="8687"/>
    <cellStyle name="Normal 2 13 4 2 2" xfId="8688"/>
    <cellStyle name="Normal 2 13 4 2 2 2" xfId="8689"/>
    <cellStyle name="Normal 2 13 4 2 3" xfId="8690"/>
    <cellStyle name="Normal 2 13 4 3" xfId="8691"/>
    <cellStyle name="Normal 2 13 4 3 2" xfId="8692"/>
    <cellStyle name="Normal 2 13 4 4" xfId="8693"/>
    <cellStyle name="Normal 2 13 5" xfId="8694"/>
    <cellStyle name="Normal 2 13 5 2" xfId="8695"/>
    <cellStyle name="Normal 2 13 5 2 2" xfId="8696"/>
    <cellStyle name="Normal 2 13 5 3" xfId="8697"/>
    <cellStyle name="Normal 2 13 6" xfId="8698"/>
    <cellStyle name="Normal 2 13 6 2" xfId="8699"/>
    <cellStyle name="Normal 2 13 7" xfId="8700"/>
    <cellStyle name="Normal 2 13 7 2" xfId="8701"/>
    <cellStyle name="Normal 2 13 8" xfId="8702"/>
    <cellStyle name="Normal 2 14" xfId="8703"/>
    <cellStyle name="Normal 2 14 2" xfId="8704"/>
    <cellStyle name="Normal 2 14 2 2" xfId="8705"/>
    <cellStyle name="Normal 2 14 2 2 2" xfId="8706"/>
    <cellStyle name="Normal 2 14 2 2 2 2" xfId="8707"/>
    <cellStyle name="Normal 2 14 2 2 3" xfId="8708"/>
    <cellStyle name="Normal 2 14 2 3" xfId="8709"/>
    <cellStyle name="Normal 2 14 2 3 2" xfId="8710"/>
    <cellStyle name="Normal 2 14 2 4" xfId="8711"/>
    <cellStyle name="Normal 2 14 3" xfId="8712"/>
    <cellStyle name="Normal 2 14 3 2" xfId="8713"/>
    <cellStyle name="Normal 2 14 3 2 2" xfId="8714"/>
    <cellStyle name="Normal 2 14 3 2 2 2" xfId="8715"/>
    <cellStyle name="Normal 2 14 3 2 3" xfId="8716"/>
    <cellStyle name="Normal 2 14 3 3" xfId="8717"/>
    <cellStyle name="Normal 2 14 3 3 2" xfId="8718"/>
    <cellStyle name="Normal 2 14 3 4" xfId="8719"/>
    <cellStyle name="Normal 2 14 4" xfId="8720"/>
    <cellStyle name="Normal 2 14 4 2" xfId="8721"/>
    <cellStyle name="Normal 2 14 4 2 2" xfId="8722"/>
    <cellStyle name="Normal 2 14 4 2 2 2" xfId="8723"/>
    <cellStyle name="Normal 2 14 4 2 3" xfId="8724"/>
    <cellStyle name="Normal 2 14 4 3" xfId="8725"/>
    <cellStyle name="Normal 2 14 4 3 2" xfId="8726"/>
    <cellStyle name="Normal 2 14 4 4" xfId="8727"/>
    <cellStyle name="Normal 2 14 5" xfId="8728"/>
    <cellStyle name="Normal 2 14 5 2" xfId="8729"/>
    <cellStyle name="Normal 2 14 5 2 2" xfId="8730"/>
    <cellStyle name="Normal 2 14 5 3" xfId="8731"/>
    <cellStyle name="Normal 2 14 6" xfId="8732"/>
    <cellStyle name="Normal 2 14 6 2" xfId="8733"/>
    <cellStyle name="Normal 2 14 7" xfId="8734"/>
    <cellStyle name="Normal 2 14 7 2" xfId="8735"/>
    <cellStyle name="Normal 2 14 8" xfId="8736"/>
    <cellStyle name="Normal 2 15" xfId="8737"/>
    <cellStyle name="Normal 2 15 2" xfId="8738"/>
    <cellStyle name="Normal 2 15 2 2" xfId="8739"/>
    <cellStyle name="Normal 2 15 2 2 2" xfId="8740"/>
    <cellStyle name="Normal 2 15 2 2 2 2" xfId="8741"/>
    <cellStyle name="Normal 2 15 2 2 3" xfId="8742"/>
    <cellStyle name="Normal 2 15 2 3" xfId="8743"/>
    <cellStyle name="Normal 2 15 2 3 2" xfId="8744"/>
    <cellStyle name="Normal 2 15 2 4" xfId="8745"/>
    <cellStyle name="Normal 2 15 3" xfId="8746"/>
    <cellStyle name="Normal 2 15 3 2" xfId="8747"/>
    <cellStyle name="Normal 2 15 3 2 2" xfId="8748"/>
    <cellStyle name="Normal 2 15 3 2 2 2" xfId="8749"/>
    <cellStyle name="Normal 2 15 3 2 3" xfId="8750"/>
    <cellStyle name="Normal 2 15 3 3" xfId="8751"/>
    <cellStyle name="Normal 2 15 3 3 2" xfId="8752"/>
    <cellStyle name="Normal 2 15 3 4" xfId="8753"/>
    <cellStyle name="Normal 2 15 4" xfId="8754"/>
    <cellStyle name="Normal 2 15 4 2" xfId="8755"/>
    <cellStyle name="Normal 2 15 4 2 2" xfId="8756"/>
    <cellStyle name="Normal 2 15 4 2 2 2" xfId="8757"/>
    <cellStyle name="Normal 2 15 4 2 3" xfId="8758"/>
    <cellStyle name="Normal 2 15 4 3" xfId="8759"/>
    <cellStyle name="Normal 2 15 4 3 2" xfId="8760"/>
    <cellStyle name="Normal 2 15 4 4" xfId="8761"/>
    <cellStyle name="Normal 2 15 5" xfId="8762"/>
    <cellStyle name="Normal 2 15 5 2" xfId="8763"/>
    <cellStyle name="Normal 2 15 5 2 2" xfId="8764"/>
    <cellStyle name="Normal 2 15 5 3" xfId="8765"/>
    <cellStyle name="Normal 2 15 6" xfId="8766"/>
    <cellStyle name="Normal 2 15 6 2" xfId="8767"/>
    <cellStyle name="Normal 2 15 7" xfId="8768"/>
    <cellStyle name="Normal 2 15 7 2" xfId="8769"/>
    <cellStyle name="Normal 2 15 8" xfId="8770"/>
    <cellStyle name="Normal 2 16" xfId="8771"/>
    <cellStyle name="Normal 2 16 2" xfId="8772"/>
    <cellStyle name="Normal 2 16 2 2" xfId="8773"/>
    <cellStyle name="Normal 2 16 2 2 2" xfId="8774"/>
    <cellStyle name="Normal 2 16 2 2 2 2" xfId="8775"/>
    <cellStyle name="Normal 2 16 2 2 3" xfId="8776"/>
    <cellStyle name="Normal 2 16 2 3" xfId="8777"/>
    <cellStyle name="Normal 2 16 2 3 2" xfId="8778"/>
    <cellStyle name="Normal 2 16 2 4" xfId="8779"/>
    <cellStyle name="Normal 2 16 3" xfId="8780"/>
    <cellStyle name="Normal 2 16 3 2" xfId="8781"/>
    <cellStyle name="Normal 2 16 3 2 2" xfId="8782"/>
    <cellStyle name="Normal 2 16 3 2 2 2" xfId="8783"/>
    <cellStyle name="Normal 2 16 3 2 3" xfId="8784"/>
    <cellStyle name="Normal 2 16 3 3" xfId="8785"/>
    <cellStyle name="Normal 2 16 3 3 2" xfId="8786"/>
    <cellStyle name="Normal 2 16 3 4" xfId="8787"/>
    <cellStyle name="Normal 2 16 4" xfId="8788"/>
    <cellStyle name="Normal 2 16 4 2" xfId="8789"/>
    <cellStyle name="Normal 2 16 4 2 2" xfId="8790"/>
    <cellStyle name="Normal 2 16 4 2 2 2" xfId="8791"/>
    <cellStyle name="Normal 2 16 4 2 3" xfId="8792"/>
    <cellStyle name="Normal 2 16 4 3" xfId="8793"/>
    <cellStyle name="Normal 2 16 4 3 2" xfId="8794"/>
    <cellStyle name="Normal 2 16 4 4" xfId="8795"/>
    <cellStyle name="Normal 2 16 5" xfId="8796"/>
    <cellStyle name="Normal 2 16 5 2" xfId="8797"/>
    <cellStyle name="Normal 2 16 5 2 2" xfId="8798"/>
    <cellStyle name="Normal 2 16 5 3" xfId="8799"/>
    <cellStyle name="Normal 2 16 6" xfId="8800"/>
    <cellStyle name="Normal 2 16 6 2" xfId="8801"/>
    <cellStyle name="Normal 2 16 7" xfId="8802"/>
    <cellStyle name="Normal 2 16 7 2" xfId="8803"/>
    <cellStyle name="Normal 2 16 8" xfId="8804"/>
    <cellStyle name="Normal 2 17" xfId="8805"/>
    <cellStyle name="Normal 2 17 2" xfId="8806"/>
    <cellStyle name="Normal 2 17 2 2" xfId="8807"/>
    <cellStyle name="Normal 2 17 2 2 2" xfId="8808"/>
    <cellStyle name="Normal 2 17 2 2 2 2" xfId="8809"/>
    <cellStyle name="Normal 2 17 2 2 3" xfId="8810"/>
    <cellStyle name="Normal 2 17 2 3" xfId="8811"/>
    <cellStyle name="Normal 2 17 2 3 2" xfId="8812"/>
    <cellStyle name="Normal 2 17 2 4" xfId="8813"/>
    <cellStyle name="Normal 2 17 3" xfId="8814"/>
    <cellStyle name="Normal 2 17 3 2" xfId="8815"/>
    <cellStyle name="Normal 2 17 3 2 2" xfId="8816"/>
    <cellStyle name="Normal 2 17 3 2 2 2" xfId="8817"/>
    <cellStyle name="Normal 2 17 3 2 3" xfId="8818"/>
    <cellStyle name="Normal 2 17 3 3" xfId="8819"/>
    <cellStyle name="Normal 2 17 3 3 2" xfId="8820"/>
    <cellStyle name="Normal 2 17 3 4" xfId="8821"/>
    <cellStyle name="Normal 2 17 4" xfId="8822"/>
    <cellStyle name="Normal 2 17 4 2" xfId="8823"/>
    <cellStyle name="Normal 2 17 4 2 2" xfId="8824"/>
    <cellStyle name="Normal 2 17 4 2 2 2" xfId="8825"/>
    <cellStyle name="Normal 2 17 4 2 3" xfId="8826"/>
    <cellStyle name="Normal 2 17 4 3" xfId="8827"/>
    <cellStyle name="Normal 2 17 4 3 2" xfId="8828"/>
    <cellStyle name="Normal 2 17 4 4" xfId="8829"/>
    <cellStyle name="Normal 2 17 5" xfId="8830"/>
    <cellStyle name="Normal 2 17 5 2" xfId="8831"/>
    <cellStyle name="Normal 2 17 5 2 2" xfId="8832"/>
    <cellStyle name="Normal 2 17 5 3" xfId="8833"/>
    <cellStyle name="Normal 2 17 6" xfId="8834"/>
    <cellStyle name="Normal 2 17 6 2" xfId="8835"/>
    <cellStyle name="Normal 2 17 7" xfId="8836"/>
    <cellStyle name="Normal 2 17 7 2" xfId="8837"/>
    <cellStyle name="Normal 2 17 8" xfId="8838"/>
    <cellStyle name="Normal 2 18" xfId="8839"/>
    <cellStyle name="Normal 2 18 2" xfId="8840"/>
    <cellStyle name="Normal 2 18 2 2" xfId="8841"/>
    <cellStyle name="Normal 2 18 2 2 2" xfId="8842"/>
    <cellStyle name="Normal 2 18 2 2 2 2" xfId="8843"/>
    <cellStyle name="Normal 2 18 2 2 3" xfId="8844"/>
    <cellStyle name="Normal 2 18 2 3" xfId="8845"/>
    <cellStyle name="Normal 2 18 2 3 2" xfId="8846"/>
    <cellStyle name="Normal 2 18 2 4" xfId="8847"/>
    <cellStyle name="Normal 2 18 3" xfId="8848"/>
    <cellStyle name="Normal 2 18 3 2" xfId="8849"/>
    <cellStyle name="Normal 2 18 3 2 2" xfId="8850"/>
    <cellStyle name="Normal 2 18 3 2 2 2" xfId="8851"/>
    <cellStyle name="Normal 2 18 3 2 3" xfId="8852"/>
    <cellStyle name="Normal 2 18 3 3" xfId="8853"/>
    <cellStyle name="Normal 2 18 3 3 2" xfId="8854"/>
    <cellStyle name="Normal 2 18 3 4" xfId="8855"/>
    <cellStyle name="Normal 2 18 4" xfId="8856"/>
    <cellStyle name="Normal 2 18 4 2" xfId="8857"/>
    <cellStyle name="Normal 2 18 4 2 2" xfId="8858"/>
    <cellStyle name="Normal 2 18 4 2 2 2" xfId="8859"/>
    <cellStyle name="Normal 2 18 4 2 3" xfId="8860"/>
    <cellStyle name="Normal 2 18 4 3" xfId="8861"/>
    <cellStyle name="Normal 2 18 4 3 2" xfId="8862"/>
    <cellStyle name="Normal 2 18 4 4" xfId="8863"/>
    <cellStyle name="Normal 2 18 5" xfId="8864"/>
    <cellStyle name="Normal 2 18 5 2" xfId="8865"/>
    <cellStyle name="Normal 2 18 5 2 2" xfId="8866"/>
    <cellStyle name="Normal 2 18 5 3" xfId="8867"/>
    <cellStyle name="Normal 2 18 6" xfId="8868"/>
    <cellStyle name="Normal 2 18 6 2" xfId="8869"/>
    <cellStyle name="Normal 2 18 7" xfId="8870"/>
    <cellStyle name="Normal 2 18 7 2" xfId="8871"/>
    <cellStyle name="Normal 2 18 8" xfId="8872"/>
    <cellStyle name="Normal 2 19" xfId="8873"/>
    <cellStyle name="Normal 2 19 2" xfId="8874"/>
    <cellStyle name="Normal 2 19 2 2" xfId="8875"/>
    <cellStyle name="Normal 2 19 2 2 2" xfId="8876"/>
    <cellStyle name="Normal 2 19 2 2 2 2" xfId="8877"/>
    <cellStyle name="Normal 2 19 2 2 3" xfId="8878"/>
    <cellStyle name="Normal 2 19 2 3" xfId="8879"/>
    <cellStyle name="Normal 2 19 2 3 2" xfId="8880"/>
    <cellStyle name="Normal 2 19 2 4" xfId="8881"/>
    <cellStyle name="Normal 2 19 3" xfId="8882"/>
    <cellStyle name="Normal 2 19 3 2" xfId="8883"/>
    <cellStyle name="Normal 2 19 3 2 2" xfId="8884"/>
    <cellStyle name="Normal 2 19 3 2 2 2" xfId="8885"/>
    <cellStyle name="Normal 2 19 3 2 3" xfId="8886"/>
    <cellStyle name="Normal 2 19 3 3" xfId="8887"/>
    <cellStyle name="Normal 2 19 3 3 2" xfId="8888"/>
    <cellStyle name="Normal 2 19 3 4" xfId="8889"/>
    <cellStyle name="Normal 2 19 4" xfId="8890"/>
    <cellStyle name="Normal 2 19 4 2" xfId="8891"/>
    <cellStyle name="Normal 2 19 4 2 2" xfId="8892"/>
    <cellStyle name="Normal 2 19 4 2 2 2" xfId="8893"/>
    <cellStyle name="Normal 2 19 4 2 3" xfId="8894"/>
    <cellStyle name="Normal 2 19 4 3" xfId="8895"/>
    <cellStyle name="Normal 2 19 4 3 2" xfId="8896"/>
    <cellStyle name="Normal 2 19 4 4" xfId="8897"/>
    <cellStyle name="Normal 2 19 5" xfId="8898"/>
    <cellStyle name="Normal 2 19 5 2" xfId="8899"/>
    <cellStyle name="Normal 2 19 5 2 2" xfId="8900"/>
    <cellStyle name="Normal 2 19 5 3" xfId="8901"/>
    <cellStyle name="Normal 2 19 6" xfId="8902"/>
    <cellStyle name="Normal 2 19 6 2" xfId="8903"/>
    <cellStyle name="Normal 2 19 7" xfId="8904"/>
    <cellStyle name="Normal 2 19 7 2" xfId="8905"/>
    <cellStyle name="Normal 2 19 8" xfId="8906"/>
    <cellStyle name="Normal 2 2" xfId="8907"/>
    <cellStyle name="Normal 2 2 10" xfId="8908"/>
    <cellStyle name="Normal 2 2 10 2" xfId="8909"/>
    <cellStyle name="Normal 2 2 10 2 2" xfId="8910"/>
    <cellStyle name="Normal 2 2 10 2 2 2" xfId="8911"/>
    <cellStyle name="Normal 2 2 10 2 2 2 2" xfId="8912"/>
    <cellStyle name="Normal 2 2 10 2 2 3" xfId="8913"/>
    <cellStyle name="Normal 2 2 10 2 3" xfId="8914"/>
    <cellStyle name="Normal 2 2 10 2 3 2" xfId="8915"/>
    <cellStyle name="Normal 2 2 10 2 4" xfId="8916"/>
    <cellStyle name="Normal 2 2 10 3" xfId="8917"/>
    <cellStyle name="Normal 2 2 10 3 2" xfId="8918"/>
    <cellStyle name="Normal 2 2 10 3 2 2" xfId="8919"/>
    <cellStyle name="Normal 2 2 10 3 2 2 2" xfId="8920"/>
    <cellStyle name="Normal 2 2 10 3 2 3" xfId="8921"/>
    <cellStyle name="Normal 2 2 10 3 3" xfId="8922"/>
    <cellStyle name="Normal 2 2 10 3 3 2" xfId="8923"/>
    <cellStyle name="Normal 2 2 10 3 4" xfId="8924"/>
    <cellStyle name="Normal 2 2 10 4" xfId="8925"/>
    <cellStyle name="Normal 2 2 10 4 2" xfId="8926"/>
    <cellStyle name="Normal 2 2 10 4 2 2" xfId="8927"/>
    <cellStyle name="Normal 2 2 10 4 2 2 2" xfId="8928"/>
    <cellStyle name="Normal 2 2 10 4 2 3" xfId="8929"/>
    <cellStyle name="Normal 2 2 10 4 3" xfId="8930"/>
    <cellStyle name="Normal 2 2 10 4 3 2" xfId="8931"/>
    <cellStyle name="Normal 2 2 10 4 4" xfId="8932"/>
    <cellStyle name="Normal 2 2 10 5" xfId="8933"/>
    <cellStyle name="Normal 2 2 10 5 2" xfId="8934"/>
    <cellStyle name="Normal 2 2 10 5 2 2" xfId="8935"/>
    <cellStyle name="Normal 2 2 10 5 3" xfId="8936"/>
    <cellStyle name="Normal 2 2 10 6" xfId="8937"/>
    <cellStyle name="Normal 2 2 10 6 2" xfId="8938"/>
    <cellStyle name="Normal 2 2 10 7" xfId="8939"/>
    <cellStyle name="Normal 2 2 10 7 2" xfId="8940"/>
    <cellStyle name="Normal 2 2 10 8" xfId="8941"/>
    <cellStyle name="Normal 2 2 11" xfId="8942"/>
    <cellStyle name="Normal 2 2 11 2" xfId="8943"/>
    <cellStyle name="Normal 2 2 11 2 2" xfId="8944"/>
    <cellStyle name="Normal 2 2 11 2 2 2" xfId="8945"/>
    <cellStyle name="Normal 2 2 11 2 2 2 2" xfId="8946"/>
    <cellStyle name="Normal 2 2 11 2 2 3" xfId="8947"/>
    <cellStyle name="Normal 2 2 11 2 3" xfId="8948"/>
    <cellStyle name="Normal 2 2 11 2 3 2" xfId="8949"/>
    <cellStyle name="Normal 2 2 11 2 4" xfId="8950"/>
    <cellStyle name="Normal 2 2 11 3" xfId="8951"/>
    <cellStyle name="Normal 2 2 11 3 2" xfId="8952"/>
    <cellStyle name="Normal 2 2 11 3 2 2" xfId="8953"/>
    <cellStyle name="Normal 2 2 11 3 2 2 2" xfId="8954"/>
    <cellStyle name="Normal 2 2 11 3 2 3" xfId="8955"/>
    <cellStyle name="Normal 2 2 11 3 3" xfId="8956"/>
    <cellStyle name="Normal 2 2 11 3 3 2" xfId="8957"/>
    <cellStyle name="Normal 2 2 11 3 4" xfId="8958"/>
    <cellStyle name="Normal 2 2 11 4" xfId="8959"/>
    <cellStyle name="Normal 2 2 11 4 2" xfId="8960"/>
    <cellStyle name="Normal 2 2 11 4 2 2" xfId="8961"/>
    <cellStyle name="Normal 2 2 11 4 2 2 2" xfId="8962"/>
    <cellStyle name="Normal 2 2 11 4 2 3" xfId="8963"/>
    <cellStyle name="Normal 2 2 11 4 3" xfId="8964"/>
    <cellStyle name="Normal 2 2 11 4 3 2" xfId="8965"/>
    <cellStyle name="Normal 2 2 11 4 4" xfId="8966"/>
    <cellStyle name="Normal 2 2 11 5" xfId="8967"/>
    <cellStyle name="Normal 2 2 11 5 2" xfId="8968"/>
    <cellStyle name="Normal 2 2 11 5 2 2" xfId="8969"/>
    <cellStyle name="Normal 2 2 11 5 3" xfId="8970"/>
    <cellStyle name="Normal 2 2 11 6" xfId="8971"/>
    <cellStyle name="Normal 2 2 11 6 2" xfId="8972"/>
    <cellStyle name="Normal 2 2 11 7" xfId="8973"/>
    <cellStyle name="Normal 2 2 11 7 2" xfId="8974"/>
    <cellStyle name="Normal 2 2 11 8" xfId="8975"/>
    <cellStyle name="Normal 2 2 12" xfId="8976"/>
    <cellStyle name="Normal 2 2 12 2" xfId="8977"/>
    <cellStyle name="Normal 2 2 12 2 2" xfId="8978"/>
    <cellStyle name="Normal 2 2 12 2 2 2" xfId="8979"/>
    <cellStyle name="Normal 2 2 12 2 2 2 2" xfId="8980"/>
    <cellStyle name="Normal 2 2 12 2 2 3" xfId="8981"/>
    <cellStyle name="Normal 2 2 12 2 3" xfId="8982"/>
    <cellStyle name="Normal 2 2 12 2 3 2" xfId="8983"/>
    <cellStyle name="Normal 2 2 12 2 4" xfId="8984"/>
    <cellStyle name="Normal 2 2 12 3" xfId="8985"/>
    <cellStyle name="Normal 2 2 12 3 2" xfId="8986"/>
    <cellStyle name="Normal 2 2 12 3 2 2" xfId="8987"/>
    <cellStyle name="Normal 2 2 12 3 2 2 2" xfId="8988"/>
    <cellStyle name="Normal 2 2 12 3 2 3" xfId="8989"/>
    <cellStyle name="Normal 2 2 12 3 3" xfId="8990"/>
    <cellStyle name="Normal 2 2 12 3 3 2" xfId="8991"/>
    <cellStyle name="Normal 2 2 12 3 4" xfId="8992"/>
    <cellStyle name="Normal 2 2 12 4" xfId="8993"/>
    <cellStyle name="Normal 2 2 12 4 2" xfId="8994"/>
    <cellStyle name="Normal 2 2 12 4 2 2" xfId="8995"/>
    <cellStyle name="Normal 2 2 12 4 2 2 2" xfId="8996"/>
    <cellStyle name="Normal 2 2 12 4 2 3" xfId="8997"/>
    <cellStyle name="Normal 2 2 12 4 3" xfId="8998"/>
    <cellStyle name="Normal 2 2 12 4 3 2" xfId="8999"/>
    <cellStyle name="Normal 2 2 12 4 4" xfId="9000"/>
    <cellStyle name="Normal 2 2 12 5" xfId="9001"/>
    <cellStyle name="Normal 2 2 12 5 2" xfId="9002"/>
    <cellStyle name="Normal 2 2 12 5 2 2" xfId="9003"/>
    <cellStyle name="Normal 2 2 12 5 3" xfId="9004"/>
    <cellStyle name="Normal 2 2 12 6" xfId="9005"/>
    <cellStyle name="Normal 2 2 12 6 2" xfId="9006"/>
    <cellStyle name="Normal 2 2 12 7" xfId="9007"/>
    <cellStyle name="Normal 2 2 12 7 2" xfId="9008"/>
    <cellStyle name="Normal 2 2 12 8" xfId="9009"/>
    <cellStyle name="Normal 2 2 13" xfId="9010"/>
    <cellStyle name="Normal 2 2 13 2" xfId="9011"/>
    <cellStyle name="Normal 2 2 13 2 2" xfId="9012"/>
    <cellStyle name="Normal 2 2 13 2 2 2" xfId="9013"/>
    <cellStyle name="Normal 2 2 13 2 2 2 2" xfId="9014"/>
    <cellStyle name="Normal 2 2 13 2 2 3" xfId="9015"/>
    <cellStyle name="Normal 2 2 13 2 3" xfId="9016"/>
    <cellStyle name="Normal 2 2 13 2 3 2" xfId="9017"/>
    <cellStyle name="Normal 2 2 13 2 4" xfId="9018"/>
    <cellStyle name="Normal 2 2 13 3" xfId="9019"/>
    <cellStyle name="Normal 2 2 13 3 2" xfId="9020"/>
    <cellStyle name="Normal 2 2 13 3 2 2" xfId="9021"/>
    <cellStyle name="Normal 2 2 13 3 2 2 2" xfId="9022"/>
    <cellStyle name="Normal 2 2 13 3 2 3" xfId="9023"/>
    <cellStyle name="Normal 2 2 13 3 3" xfId="9024"/>
    <cellStyle name="Normal 2 2 13 3 3 2" xfId="9025"/>
    <cellStyle name="Normal 2 2 13 3 4" xfId="9026"/>
    <cellStyle name="Normal 2 2 13 4" xfId="9027"/>
    <cellStyle name="Normal 2 2 13 4 2" xfId="9028"/>
    <cellStyle name="Normal 2 2 13 4 2 2" xfId="9029"/>
    <cellStyle name="Normal 2 2 13 4 2 2 2" xfId="9030"/>
    <cellStyle name="Normal 2 2 13 4 2 3" xfId="9031"/>
    <cellStyle name="Normal 2 2 13 4 3" xfId="9032"/>
    <cellStyle name="Normal 2 2 13 4 3 2" xfId="9033"/>
    <cellStyle name="Normal 2 2 13 4 4" xfId="9034"/>
    <cellStyle name="Normal 2 2 13 5" xfId="9035"/>
    <cellStyle name="Normal 2 2 13 5 2" xfId="9036"/>
    <cellStyle name="Normal 2 2 13 5 2 2" xfId="9037"/>
    <cellStyle name="Normal 2 2 13 5 3" xfId="9038"/>
    <cellStyle name="Normal 2 2 13 6" xfId="9039"/>
    <cellStyle name="Normal 2 2 13 6 2" xfId="9040"/>
    <cellStyle name="Normal 2 2 13 7" xfId="9041"/>
    <cellStyle name="Normal 2 2 13 7 2" xfId="9042"/>
    <cellStyle name="Normal 2 2 13 8" xfId="9043"/>
    <cellStyle name="Normal 2 2 14" xfId="9044"/>
    <cellStyle name="Normal 2 2 14 2" xfId="9045"/>
    <cellStyle name="Normal 2 2 14 2 2" xfId="9046"/>
    <cellStyle name="Normal 2 2 14 2 2 2" xfId="9047"/>
    <cellStyle name="Normal 2 2 14 2 2 2 2" xfId="9048"/>
    <cellStyle name="Normal 2 2 14 2 2 3" xfId="9049"/>
    <cellStyle name="Normal 2 2 14 2 3" xfId="9050"/>
    <cellStyle name="Normal 2 2 14 2 3 2" xfId="9051"/>
    <cellStyle name="Normal 2 2 14 2 4" xfId="9052"/>
    <cellStyle name="Normal 2 2 14 3" xfId="9053"/>
    <cellStyle name="Normal 2 2 14 3 2" xfId="9054"/>
    <cellStyle name="Normal 2 2 14 3 2 2" xfId="9055"/>
    <cellStyle name="Normal 2 2 14 3 2 2 2" xfId="9056"/>
    <cellStyle name="Normal 2 2 14 3 2 3" xfId="9057"/>
    <cellStyle name="Normal 2 2 14 3 3" xfId="9058"/>
    <cellStyle name="Normal 2 2 14 3 3 2" xfId="9059"/>
    <cellStyle name="Normal 2 2 14 3 4" xfId="9060"/>
    <cellStyle name="Normal 2 2 14 4" xfId="9061"/>
    <cellStyle name="Normal 2 2 14 4 2" xfId="9062"/>
    <cellStyle name="Normal 2 2 14 4 2 2" xfId="9063"/>
    <cellStyle name="Normal 2 2 14 4 2 2 2" xfId="9064"/>
    <cellStyle name="Normal 2 2 14 4 2 3" xfId="9065"/>
    <cellStyle name="Normal 2 2 14 4 3" xfId="9066"/>
    <cellStyle name="Normal 2 2 14 4 3 2" xfId="9067"/>
    <cellStyle name="Normal 2 2 14 4 4" xfId="9068"/>
    <cellStyle name="Normal 2 2 14 5" xfId="9069"/>
    <cellStyle name="Normal 2 2 14 5 2" xfId="9070"/>
    <cellStyle name="Normal 2 2 14 5 2 2" xfId="9071"/>
    <cellStyle name="Normal 2 2 14 5 3" xfId="9072"/>
    <cellStyle name="Normal 2 2 14 6" xfId="9073"/>
    <cellStyle name="Normal 2 2 14 6 2" xfId="9074"/>
    <cellStyle name="Normal 2 2 14 7" xfId="9075"/>
    <cellStyle name="Normal 2 2 14 7 2" xfId="9076"/>
    <cellStyle name="Normal 2 2 14 8" xfId="9077"/>
    <cellStyle name="Normal 2 2 15" xfId="9078"/>
    <cellStyle name="Normal 2 2 15 2" xfId="9079"/>
    <cellStyle name="Normal 2 2 15 2 2" xfId="9080"/>
    <cellStyle name="Normal 2 2 15 2 2 2" xfId="9081"/>
    <cellStyle name="Normal 2 2 15 2 2 2 2" xfId="9082"/>
    <cellStyle name="Normal 2 2 15 2 2 3" xfId="9083"/>
    <cellStyle name="Normal 2 2 15 2 3" xfId="9084"/>
    <cellStyle name="Normal 2 2 15 2 3 2" xfId="9085"/>
    <cellStyle name="Normal 2 2 15 2 4" xfId="9086"/>
    <cellStyle name="Normal 2 2 15 3" xfId="9087"/>
    <cellStyle name="Normal 2 2 15 3 2" xfId="9088"/>
    <cellStyle name="Normal 2 2 15 3 2 2" xfId="9089"/>
    <cellStyle name="Normal 2 2 15 3 2 2 2" xfId="9090"/>
    <cellStyle name="Normal 2 2 15 3 2 3" xfId="9091"/>
    <cellStyle name="Normal 2 2 15 3 3" xfId="9092"/>
    <cellStyle name="Normal 2 2 15 3 3 2" xfId="9093"/>
    <cellStyle name="Normal 2 2 15 3 4" xfId="9094"/>
    <cellStyle name="Normal 2 2 15 4" xfId="9095"/>
    <cellStyle name="Normal 2 2 15 4 2" xfId="9096"/>
    <cellStyle name="Normal 2 2 15 4 2 2" xfId="9097"/>
    <cellStyle name="Normal 2 2 15 4 2 2 2" xfId="9098"/>
    <cellStyle name="Normal 2 2 15 4 2 3" xfId="9099"/>
    <cellStyle name="Normal 2 2 15 4 3" xfId="9100"/>
    <cellStyle name="Normal 2 2 15 4 3 2" xfId="9101"/>
    <cellStyle name="Normal 2 2 15 4 4" xfId="9102"/>
    <cellStyle name="Normal 2 2 15 5" xfId="9103"/>
    <cellStyle name="Normal 2 2 15 5 2" xfId="9104"/>
    <cellStyle name="Normal 2 2 15 5 2 2" xfId="9105"/>
    <cellStyle name="Normal 2 2 15 5 3" xfId="9106"/>
    <cellStyle name="Normal 2 2 15 6" xfId="9107"/>
    <cellStyle name="Normal 2 2 15 6 2" xfId="9108"/>
    <cellStyle name="Normal 2 2 15 7" xfId="9109"/>
    <cellStyle name="Normal 2 2 15 7 2" xfId="9110"/>
    <cellStyle name="Normal 2 2 15 8" xfId="9111"/>
    <cellStyle name="Normal 2 2 16" xfId="9112"/>
    <cellStyle name="Normal 2 2 16 2" xfId="9113"/>
    <cellStyle name="Normal 2 2 16 2 2" xfId="9114"/>
    <cellStyle name="Normal 2 2 16 2 2 2" xfId="9115"/>
    <cellStyle name="Normal 2 2 16 2 2 2 2" xfId="9116"/>
    <cellStyle name="Normal 2 2 16 2 2 3" xfId="9117"/>
    <cellStyle name="Normal 2 2 16 2 3" xfId="9118"/>
    <cellStyle name="Normal 2 2 16 2 3 2" xfId="9119"/>
    <cellStyle name="Normal 2 2 16 2 4" xfId="9120"/>
    <cellStyle name="Normal 2 2 16 3" xfId="9121"/>
    <cellStyle name="Normal 2 2 16 3 2" xfId="9122"/>
    <cellStyle name="Normal 2 2 16 3 2 2" xfId="9123"/>
    <cellStyle name="Normal 2 2 16 3 2 2 2" xfId="9124"/>
    <cellStyle name="Normal 2 2 16 3 2 3" xfId="9125"/>
    <cellStyle name="Normal 2 2 16 3 3" xfId="9126"/>
    <cellStyle name="Normal 2 2 16 3 3 2" xfId="9127"/>
    <cellStyle name="Normal 2 2 16 3 4" xfId="9128"/>
    <cellStyle name="Normal 2 2 16 4" xfId="9129"/>
    <cellStyle name="Normal 2 2 16 4 2" xfId="9130"/>
    <cellStyle name="Normal 2 2 16 4 2 2" xfId="9131"/>
    <cellStyle name="Normal 2 2 16 4 2 2 2" xfId="9132"/>
    <cellStyle name="Normal 2 2 16 4 2 3" xfId="9133"/>
    <cellStyle name="Normal 2 2 16 4 3" xfId="9134"/>
    <cellStyle name="Normal 2 2 16 4 3 2" xfId="9135"/>
    <cellStyle name="Normal 2 2 16 4 4" xfId="9136"/>
    <cellStyle name="Normal 2 2 16 5" xfId="9137"/>
    <cellStyle name="Normal 2 2 16 5 2" xfId="9138"/>
    <cellStyle name="Normal 2 2 16 5 2 2" xfId="9139"/>
    <cellStyle name="Normal 2 2 16 5 3" xfId="9140"/>
    <cellStyle name="Normal 2 2 16 6" xfId="9141"/>
    <cellStyle name="Normal 2 2 16 6 2" xfId="9142"/>
    <cellStyle name="Normal 2 2 16 7" xfId="9143"/>
    <cellStyle name="Normal 2 2 16 7 2" xfId="9144"/>
    <cellStyle name="Normal 2 2 16 8" xfId="9145"/>
    <cellStyle name="Normal 2 2 17" xfId="9146"/>
    <cellStyle name="Normal 2 2 17 2" xfId="9147"/>
    <cellStyle name="Normal 2 2 17 2 2" xfId="9148"/>
    <cellStyle name="Normal 2 2 17 2 2 2" xfId="9149"/>
    <cellStyle name="Normal 2 2 17 2 2 2 2" xfId="9150"/>
    <cellStyle name="Normal 2 2 17 2 2 3" xfId="9151"/>
    <cellStyle name="Normal 2 2 17 2 3" xfId="9152"/>
    <cellStyle name="Normal 2 2 17 2 3 2" xfId="9153"/>
    <cellStyle name="Normal 2 2 17 2 4" xfId="9154"/>
    <cellStyle name="Normal 2 2 17 3" xfId="9155"/>
    <cellStyle name="Normal 2 2 17 3 2" xfId="9156"/>
    <cellStyle name="Normal 2 2 17 3 2 2" xfId="9157"/>
    <cellStyle name="Normal 2 2 17 3 2 2 2" xfId="9158"/>
    <cellStyle name="Normal 2 2 17 3 2 3" xfId="9159"/>
    <cellStyle name="Normal 2 2 17 3 3" xfId="9160"/>
    <cellStyle name="Normal 2 2 17 3 3 2" xfId="9161"/>
    <cellStyle name="Normal 2 2 17 3 4" xfId="9162"/>
    <cellStyle name="Normal 2 2 17 4" xfId="9163"/>
    <cellStyle name="Normal 2 2 17 4 2" xfId="9164"/>
    <cellStyle name="Normal 2 2 17 4 2 2" xfId="9165"/>
    <cellStyle name="Normal 2 2 17 4 2 2 2" xfId="9166"/>
    <cellStyle name="Normal 2 2 17 4 2 3" xfId="9167"/>
    <cellStyle name="Normal 2 2 17 4 3" xfId="9168"/>
    <cellStyle name="Normal 2 2 17 4 3 2" xfId="9169"/>
    <cellStyle name="Normal 2 2 17 4 4" xfId="9170"/>
    <cellStyle name="Normal 2 2 17 5" xfId="9171"/>
    <cellStyle name="Normal 2 2 17 5 2" xfId="9172"/>
    <cellStyle name="Normal 2 2 17 5 2 2" xfId="9173"/>
    <cellStyle name="Normal 2 2 17 5 3" xfId="9174"/>
    <cellStyle name="Normal 2 2 17 6" xfId="9175"/>
    <cellStyle name="Normal 2 2 17 6 2" xfId="9176"/>
    <cellStyle name="Normal 2 2 17 7" xfId="9177"/>
    <cellStyle name="Normal 2 2 17 7 2" xfId="9178"/>
    <cellStyle name="Normal 2 2 17 8" xfId="9179"/>
    <cellStyle name="Normal 2 2 18" xfId="9180"/>
    <cellStyle name="Normal 2 2 18 2" xfId="9181"/>
    <cellStyle name="Normal 2 2 18 2 2" xfId="9182"/>
    <cellStyle name="Normal 2 2 18 2 2 2" xfId="9183"/>
    <cellStyle name="Normal 2 2 18 2 2 2 2" xfId="9184"/>
    <cellStyle name="Normal 2 2 18 2 2 3" xfId="9185"/>
    <cellStyle name="Normal 2 2 18 2 3" xfId="9186"/>
    <cellStyle name="Normal 2 2 18 2 3 2" xfId="9187"/>
    <cellStyle name="Normal 2 2 18 2 4" xfId="9188"/>
    <cellStyle name="Normal 2 2 18 3" xfId="9189"/>
    <cellStyle name="Normal 2 2 18 3 2" xfId="9190"/>
    <cellStyle name="Normal 2 2 18 3 2 2" xfId="9191"/>
    <cellStyle name="Normal 2 2 18 3 2 2 2" xfId="9192"/>
    <cellStyle name="Normal 2 2 18 3 2 3" xfId="9193"/>
    <cellStyle name="Normal 2 2 18 3 3" xfId="9194"/>
    <cellStyle name="Normal 2 2 18 3 3 2" xfId="9195"/>
    <cellStyle name="Normal 2 2 18 3 4" xfId="9196"/>
    <cellStyle name="Normal 2 2 18 4" xfId="9197"/>
    <cellStyle name="Normal 2 2 18 4 2" xfId="9198"/>
    <cellStyle name="Normal 2 2 18 4 2 2" xfId="9199"/>
    <cellStyle name="Normal 2 2 18 4 2 2 2" xfId="9200"/>
    <cellStyle name="Normal 2 2 18 4 2 3" xfId="9201"/>
    <cellStyle name="Normal 2 2 18 4 3" xfId="9202"/>
    <cellStyle name="Normal 2 2 18 4 3 2" xfId="9203"/>
    <cellStyle name="Normal 2 2 18 4 4" xfId="9204"/>
    <cellStyle name="Normal 2 2 18 5" xfId="9205"/>
    <cellStyle name="Normal 2 2 18 5 2" xfId="9206"/>
    <cellStyle name="Normal 2 2 18 5 2 2" xfId="9207"/>
    <cellStyle name="Normal 2 2 18 5 3" xfId="9208"/>
    <cellStyle name="Normal 2 2 18 6" xfId="9209"/>
    <cellStyle name="Normal 2 2 18 6 2" xfId="9210"/>
    <cellStyle name="Normal 2 2 18 7" xfId="9211"/>
    <cellStyle name="Normal 2 2 18 7 2" xfId="9212"/>
    <cellStyle name="Normal 2 2 18 8" xfId="9213"/>
    <cellStyle name="Normal 2 2 19" xfId="9214"/>
    <cellStyle name="Normal 2 2 19 2" xfId="9215"/>
    <cellStyle name="Normal 2 2 19 2 2" xfId="9216"/>
    <cellStyle name="Normal 2 2 19 2 2 2" xfId="9217"/>
    <cellStyle name="Normal 2 2 19 2 2 2 2" xfId="9218"/>
    <cellStyle name="Normal 2 2 19 2 2 3" xfId="9219"/>
    <cellStyle name="Normal 2 2 19 2 3" xfId="9220"/>
    <cellStyle name="Normal 2 2 19 2 3 2" xfId="9221"/>
    <cellStyle name="Normal 2 2 19 2 4" xfId="9222"/>
    <cellStyle name="Normal 2 2 19 3" xfId="9223"/>
    <cellStyle name="Normal 2 2 19 3 2" xfId="9224"/>
    <cellStyle name="Normal 2 2 19 3 2 2" xfId="9225"/>
    <cellStyle name="Normal 2 2 19 3 2 2 2" xfId="9226"/>
    <cellStyle name="Normal 2 2 19 3 2 3" xfId="9227"/>
    <cellStyle name="Normal 2 2 19 3 3" xfId="9228"/>
    <cellStyle name="Normal 2 2 19 3 3 2" xfId="9229"/>
    <cellStyle name="Normal 2 2 19 3 4" xfId="9230"/>
    <cellStyle name="Normal 2 2 19 4" xfId="9231"/>
    <cellStyle name="Normal 2 2 19 4 2" xfId="9232"/>
    <cellStyle name="Normal 2 2 19 4 2 2" xfId="9233"/>
    <cellStyle name="Normal 2 2 19 4 2 2 2" xfId="9234"/>
    <cellStyle name="Normal 2 2 19 4 2 3" xfId="9235"/>
    <cellStyle name="Normal 2 2 19 4 3" xfId="9236"/>
    <cellStyle name="Normal 2 2 19 4 3 2" xfId="9237"/>
    <cellStyle name="Normal 2 2 19 4 4" xfId="9238"/>
    <cellStyle name="Normal 2 2 19 5" xfId="9239"/>
    <cellStyle name="Normal 2 2 19 5 2" xfId="9240"/>
    <cellStyle name="Normal 2 2 19 5 2 2" xfId="9241"/>
    <cellStyle name="Normal 2 2 19 5 3" xfId="9242"/>
    <cellStyle name="Normal 2 2 19 6" xfId="9243"/>
    <cellStyle name="Normal 2 2 19 6 2" xfId="9244"/>
    <cellStyle name="Normal 2 2 19 7" xfId="9245"/>
    <cellStyle name="Normal 2 2 19 7 2" xfId="9246"/>
    <cellStyle name="Normal 2 2 19 8" xfId="9247"/>
    <cellStyle name="Normal 2 2 2" xfId="9248"/>
    <cellStyle name="Normal 2 2 2 10" xfId="9249"/>
    <cellStyle name="Normal 2 2 2 10 2" xfId="9250"/>
    <cellStyle name="Normal 2 2 2 10 2 2" xfId="9251"/>
    <cellStyle name="Normal 2 2 2 10 2 2 2" xfId="9252"/>
    <cellStyle name="Normal 2 2 2 10 2 2 2 2" xfId="9253"/>
    <cellStyle name="Normal 2 2 2 10 2 2 3" xfId="9254"/>
    <cellStyle name="Normal 2 2 2 10 2 3" xfId="9255"/>
    <cellStyle name="Normal 2 2 2 10 2 3 2" xfId="9256"/>
    <cellStyle name="Normal 2 2 2 10 2 4" xfId="9257"/>
    <cellStyle name="Normal 2 2 2 10 3" xfId="9258"/>
    <cellStyle name="Normal 2 2 2 10 3 2" xfId="9259"/>
    <cellStyle name="Normal 2 2 2 10 3 2 2" xfId="9260"/>
    <cellStyle name="Normal 2 2 2 10 3 2 2 2" xfId="9261"/>
    <cellStyle name="Normal 2 2 2 10 3 2 3" xfId="9262"/>
    <cellStyle name="Normal 2 2 2 10 3 3" xfId="9263"/>
    <cellStyle name="Normal 2 2 2 10 3 3 2" xfId="9264"/>
    <cellStyle name="Normal 2 2 2 10 3 4" xfId="9265"/>
    <cellStyle name="Normal 2 2 2 10 4" xfId="9266"/>
    <cellStyle name="Normal 2 2 2 10 4 2" xfId="9267"/>
    <cellStyle name="Normal 2 2 2 10 4 2 2" xfId="9268"/>
    <cellStyle name="Normal 2 2 2 10 4 2 2 2" xfId="9269"/>
    <cellStyle name="Normal 2 2 2 10 4 2 3" xfId="9270"/>
    <cellStyle name="Normal 2 2 2 10 4 3" xfId="9271"/>
    <cellStyle name="Normal 2 2 2 10 4 3 2" xfId="9272"/>
    <cellStyle name="Normal 2 2 2 10 4 4" xfId="9273"/>
    <cellStyle name="Normal 2 2 2 10 5" xfId="9274"/>
    <cellStyle name="Normal 2 2 2 10 5 2" xfId="9275"/>
    <cellStyle name="Normal 2 2 2 10 5 2 2" xfId="9276"/>
    <cellStyle name="Normal 2 2 2 10 5 3" xfId="9277"/>
    <cellStyle name="Normal 2 2 2 10 6" xfId="9278"/>
    <cellStyle name="Normal 2 2 2 10 6 2" xfId="9279"/>
    <cellStyle name="Normal 2 2 2 10 7" xfId="9280"/>
    <cellStyle name="Normal 2 2 2 10 7 2" xfId="9281"/>
    <cellStyle name="Normal 2 2 2 10 8" xfId="9282"/>
    <cellStyle name="Normal 2 2 2 11" xfId="9283"/>
    <cellStyle name="Normal 2 2 2 11 2" xfId="9284"/>
    <cellStyle name="Normal 2 2 2 11 2 2" xfId="9285"/>
    <cellStyle name="Normal 2 2 2 11 2 2 2" xfId="9286"/>
    <cellStyle name="Normal 2 2 2 11 2 2 2 2" xfId="9287"/>
    <cellStyle name="Normal 2 2 2 11 2 2 3" xfId="9288"/>
    <cellStyle name="Normal 2 2 2 11 2 3" xfId="9289"/>
    <cellStyle name="Normal 2 2 2 11 2 3 2" xfId="9290"/>
    <cellStyle name="Normal 2 2 2 11 2 4" xfId="9291"/>
    <cellStyle name="Normal 2 2 2 11 3" xfId="9292"/>
    <cellStyle name="Normal 2 2 2 11 3 2" xfId="9293"/>
    <cellStyle name="Normal 2 2 2 11 3 2 2" xfId="9294"/>
    <cellStyle name="Normal 2 2 2 11 3 2 2 2" xfId="9295"/>
    <cellStyle name="Normal 2 2 2 11 3 2 3" xfId="9296"/>
    <cellStyle name="Normal 2 2 2 11 3 3" xfId="9297"/>
    <cellStyle name="Normal 2 2 2 11 3 3 2" xfId="9298"/>
    <cellStyle name="Normal 2 2 2 11 3 4" xfId="9299"/>
    <cellStyle name="Normal 2 2 2 11 4" xfId="9300"/>
    <cellStyle name="Normal 2 2 2 11 4 2" xfId="9301"/>
    <cellStyle name="Normal 2 2 2 11 4 2 2" xfId="9302"/>
    <cellStyle name="Normal 2 2 2 11 4 2 2 2" xfId="9303"/>
    <cellStyle name="Normal 2 2 2 11 4 2 3" xfId="9304"/>
    <cellStyle name="Normal 2 2 2 11 4 3" xfId="9305"/>
    <cellStyle name="Normal 2 2 2 11 4 3 2" xfId="9306"/>
    <cellStyle name="Normal 2 2 2 11 4 4" xfId="9307"/>
    <cellStyle name="Normal 2 2 2 11 5" xfId="9308"/>
    <cellStyle name="Normal 2 2 2 11 5 2" xfId="9309"/>
    <cellStyle name="Normal 2 2 2 11 5 2 2" xfId="9310"/>
    <cellStyle name="Normal 2 2 2 11 5 3" xfId="9311"/>
    <cellStyle name="Normal 2 2 2 11 6" xfId="9312"/>
    <cellStyle name="Normal 2 2 2 11 6 2" xfId="9313"/>
    <cellStyle name="Normal 2 2 2 11 7" xfId="9314"/>
    <cellStyle name="Normal 2 2 2 11 7 2" xfId="9315"/>
    <cellStyle name="Normal 2 2 2 11 8" xfId="9316"/>
    <cellStyle name="Normal 2 2 2 12" xfId="9317"/>
    <cellStyle name="Normal 2 2 2 12 2" xfId="9318"/>
    <cellStyle name="Normal 2 2 2 12 2 2" xfId="9319"/>
    <cellStyle name="Normal 2 2 2 12 2 2 2" xfId="9320"/>
    <cellStyle name="Normal 2 2 2 12 2 2 2 2" xfId="9321"/>
    <cellStyle name="Normal 2 2 2 12 2 2 3" xfId="9322"/>
    <cellStyle name="Normal 2 2 2 12 2 3" xfId="9323"/>
    <cellStyle name="Normal 2 2 2 12 2 3 2" xfId="9324"/>
    <cellStyle name="Normal 2 2 2 12 2 4" xfId="9325"/>
    <cellStyle name="Normal 2 2 2 12 3" xfId="9326"/>
    <cellStyle name="Normal 2 2 2 12 3 2" xfId="9327"/>
    <cellStyle name="Normal 2 2 2 12 3 2 2" xfId="9328"/>
    <cellStyle name="Normal 2 2 2 12 3 2 2 2" xfId="9329"/>
    <cellStyle name="Normal 2 2 2 12 3 2 3" xfId="9330"/>
    <cellStyle name="Normal 2 2 2 12 3 3" xfId="9331"/>
    <cellStyle name="Normal 2 2 2 12 3 3 2" xfId="9332"/>
    <cellStyle name="Normal 2 2 2 12 3 4" xfId="9333"/>
    <cellStyle name="Normal 2 2 2 12 4" xfId="9334"/>
    <cellStyle name="Normal 2 2 2 12 4 2" xfId="9335"/>
    <cellStyle name="Normal 2 2 2 12 4 2 2" xfId="9336"/>
    <cellStyle name="Normal 2 2 2 12 4 2 2 2" xfId="9337"/>
    <cellStyle name="Normal 2 2 2 12 4 2 3" xfId="9338"/>
    <cellStyle name="Normal 2 2 2 12 4 3" xfId="9339"/>
    <cellStyle name="Normal 2 2 2 12 4 3 2" xfId="9340"/>
    <cellStyle name="Normal 2 2 2 12 4 4" xfId="9341"/>
    <cellStyle name="Normal 2 2 2 12 5" xfId="9342"/>
    <cellStyle name="Normal 2 2 2 12 5 2" xfId="9343"/>
    <cellStyle name="Normal 2 2 2 12 5 2 2" xfId="9344"/>
    <cellStyle name="Normal 2 2 2 12 5 3" xfId="9345"/>
    <cellStyle name="Normal 2 2 2 12 6" xfId="9346"/>
    <cellStyle name="Normal 2 2 2 12 6 2" xfId="9347"/>
    <cellStyle name="Normal 2 2 2 12 7" xfId="9348"/>
    <cellStyle name="Normal 2 2 2 12 7 2" xfId="9349"/>
    <cellStyle name="Normal 2 2 2 12 8" xfId="9350"/>
    <cellStyle name="Normal 2 2 2 13" xfId="9351"/>
    <cellStyle name="Normal 2 2 2 13 2" xfId="9352"/>
    <cellStyle name="Normal 2 2 2 13 2 2" xfId="9353"/>
    <cellStyle name="Normal 2 2 2 13 2 2 2" xfId="9354"/>
    <cellStyle name="Normal 2 2 2 13 2 2 2 2" xfId="9355"/>
    <cellStyle name="Normal 2 2 2 13 2 2 3" xfId="9356"/>
    <cellStyle name="Normal 2 2 2 13 2 3" xfId="9357"/>
    <cellStyle name="Normal 2 2 2 13 2 3 2" xfId="9358"/>
    <cellStyle name="Normal 2 2 2 13 2 4" xfId="9359"/>
    <cellStyle name="Normal 2 2 2 13 3" xfId="9360"/>
    <cellStyle name="Normal 2 2 2 13 3 2" xfId="9361"/>
    <cellStyle name="Normal 2 2 2 13 3 2 2" xfId="9362"/>
    <cellStyle name="Normal 2 2 2 13 3 2 2 2" xfId="9363"/>
    <cellStyle name="Normal 2 2 2 13 3 2 3" xfId="9364"/>
    <cellStyle name="Normal 2 2 2 13 3 3" xfId="9365"/>
    <cellStyle name="Normal 2 2 2 13 3 3 2" xfId="9366"/>
    <cellStyle name="Normal 2 2 2 13 3 4" xfId="9367"/>
    <cellStyle name="Normal 2 2 2 13 4" xfId="9368"/>
    <cellStyle name="Normal 2 2 2 13 4 2" xfId="9369"/>
    <cellStyle name="Normal 2 2 2 13 4 2 2" xfId="9370"/>
    <cellStyle name="Normal 2 2 2 13 4 2 2 2" xfId="9371"/>
    <cellStyle name="Normal 2 2 2 13 4 2 3" xfId="9372"/>
    <cellStyle name="Normal 2 2 2 13 4 3" xfId="9373"/>
    <cellStyle name="Normal 2 2 2 13 4 3 2" xfId="9374"/>
    <cellStyle name="Normal 2 2 2 13 4 4" xfId="9375"/>
    <cellStyle name="Normal 2 2 2 13 5" xfId="9376"/>
    <cellStyle name="Normal 2 2 2 13 5 2" xfId="9377"/>
    <cellStyle name="Normal 2 2 2 13 5 2 2" xfId="9378"/>
    <cellStyle name="Normal 2 2 2 13 5 3" xfId="9379"/>
    <cellStyle name="Normal 2 2 2 13 6" xfId="9380"/>
    <cellStyle name="Normal 2 2 2 13 6 2" xfId="9381"/>
    <cellStyle name="Normal 2 2 2 13 7" xfId="9382"/>
    <cellStyle name="Normal 2 2 2 13 7 2" xfId="9383"/>
    <cellStyle name="Normal 2 2 2 13 8" xfId="9384"/>
    <cellStyle name="Normal 2 2 2 14" xfId="9385"/>
    <cellStyle name="Normal 2 2 2 14 2" xfId="9386"/>
    <cellStyle name="Normal 2 2 2 14 2 2" xfId="9387"/>
    <cellStyle name="Normal 2 2 2 14 2 2 2" xfId="9388"/>
    <cellStyle name="Normal 2 2 2 14 2 2 2 2" xfId="9389"/>
    <cellStyle name="Normal 2 2 2 14 2 2 3" xfId="9390"/>
    <cellStyle name="Normal 2 2 2 14 2 3" xfId="9391"/>
    <cellStyle name="Normal 2 2 2 14 2 3 2" xfId="9392"/>
    <cellStyle name="Normal 2 2 2 14 2 4" xfId="9393"/>
    <cellStyle name="Normal 2 2 2 14 3" xfId="9394"/>
    <cellStyle name="Normal 2 2 2 14 3 2" xfId="9395"/>
    <cellStyle name="Normal 2 2 2 14 3 2 2" xfId="9396"/>
    <cellStyle name="Normal 2 2 2 14 3 2 2 2" xfId="9397"/>
    <cellStyle name="Normal 2 2 2 14 3 2 3" xfId="9398"/>
    <cellStyle name="Normal 2 2 2 14 3 3" xfId="9399"/>
    <cellStyle name="Normal 2 2 2 14 3 3 2" xfId="9400"/>
    <cellStyle name="Normal 2 2 2 14 3 4" xfId="9401"/>
    <cellStyle name="Normal 2 2 2 14 4" xfId="9402"/>
    <cellStyle name="Normal 2 2 2 14 4 2" xfId="9403"/>
    <cellStyle name="Normal 2 2 2 14 4 2 2" xfId="9404"/>
    <cellStyle name="Normal 2 2 2 14 4 2 2 2" xfId="9405"/>
    <cellStyle name="Normal 2 2 2 14 4 2 3" xfId="9406"/>
    <cellStyle name="Normal 2 2 2 14 4 3" xfId="9407"/>
    <cellStyle name="Normal 2 2 2 14 4 3 2" xfId="9408"/>
    <cellStyle name="Normal 2 2 2 14 4 4" xfId="9409"/>
    <cellStyle name="Normal 2 2 2 14 5" xfId="9410"/>
    <cellStyle name="Normal 2 2 2 14 5 2" xfId="9411"/>
    <cellStyle name="Normal 2 2 2 14 5 2 2" xfId="9412"/>
    <cellStyle name="Normal 2 2 2 14 5 3" xfId="9413"/>
    <cellStyle name="Normal 2 2 2 14 6" xfId="9414"/>
    <cellStyle name="Normal 2 2 2 14 6 2" xfId="9415"/>
    <cellStyle name="Normal 2 2 2 14 7" xfId="9416"/>
    <cellStyle name="Normal 2 2 2 14 7 2" xfId="9417"/>
    <cellStyle name="Normal 2 2 2 14 8" xfId="9418"/>
    <cellStyle name="Normal 2 2 2 15" xfId="9419"/>
    <cellStyle name="Normal 2 2 2 15 2" xfId="9420"/>
    <cellStyle name="Normal 2 2 2 15 2 2" xfId="9421"/>
    <cellStyle name="Normal 2 2 2 15 2 2 2" xfId="9422"/>
    <cellStyle name="Normal 2 2 2 15 2 2 2 2" xfId="9423"/>
    <cellStyle name="Normal 2 2 2 15 2 2 3" xfId="9424"/>
    <cellStyle name="Normal 2 2 2 15 2 3" xfId="9425"/>
    <cellStyle name="Normal 2 2 2 15 2 3 2" xfId="9426"/>
    <cellStyle name="Normal 2 2 2 15 2 4" xfId="9427"/>
    <cellStyle name="Normal 2 2 2 15 3" xfId="9428"/>
    <cellStyle name="Normal 2 2 2 15 3 2" xfId="9429"/>
    <cellStyle name="Normal 2 2 2 15 3 2 2" xfId="9430"/>
    <cellStyle name="Normal 2 2 2 15 3 2 2 2" xfId="9431"/>
    <cellStyle name="Normal 2 2 2 15 3 2 3" xfId="9432"/>
    <cellStyle name="Normal 2 2 2 15 3 3" xfId="9433"/>
    <cellStyle name="Normal 2 2 2 15 3 3 2" xfId="9434"/>
    <cellStyle name="Normal 2 2 2 15 3 4" xfId="9435"/>
    <cellStyle name="Normal 2 2 2 15 4" xfId="9436"/>
    <cellStyle name="Normal 2 2 2 15 4 2" xfId="9437"/>
    <cellStyle name="Normal 2 2 2 15 4 2 2" xfId="9438"/>
    <cellStyle name="Normal 2 2 2 15 4 2 2 2" xfId="9439"/>
    <cellStyle name="Normal 2 2 2 15 4 2 3" xfId="9440"/>
    <cellStyle name="Normal 2 2 2 15 4 3" xfId="9441"/>
    <cellStyle name="Normal 2 2 2 15 4 3 2" xfId="9442"/>
    <cellStyle name="Normal 2 2 2 15 4 4" xfId="9443"/>
    <cellStyle name="Normal 2 2 2 15 5" xfId="9444"/>
    <cellStyle name="Normal 2 2 2 15 5 2" xfId="9445"/>
    <cellStyle name="Normal 2 2 2 15 5 2 2" xfId="9446"/>
    <cellStyle name="Normal 2 2 2 15 5 3" xfId="9447"/>
    <cellStyle name="Normal 2 2 2 15 6" xfId="9448"/>
    <cellStyle name="Normal 2 2 2 15 6 2" xfId="9449"/>
    <cellStyle name="Normal 2 2 2 15 7" xfId="9450"/>
    <cellStyle name="Normal 2 2 2 15 7 2" xfId="9451"/>
    <cellStyle name="Normal 2 2 2 15 8" xfId="9452"/>
    <cellStyle name="Normal 2 2 2 16" xfId="9453"/>
    <cellStyle name="Normal 2 2 2 16 2" xfId="9454"/>
    <cellStyle name="Normal 2 2 2 16 2 2" xfId="9455"/>
    <cellStyle name="Normal 2 2 2 16 2 2 2" xfId="9456"/>
    <cellStyle name="Normal 2 2 2 16 2 2 2 2" xfId="9457"/>
    <cellStyle name="Normal 2 2 2 16 2 2 3" xfId="9458"/>
    <cellStyle name="Normal 2 2 2 16 2 3" xfId="9459"/>
    <cellStyle name="Normal 2 2 2 16 2 3 2" xfId="9460"/>
    <cellStyle name="Normal 2 2 2 16 2 4" xfId="9461"/>
    <cellStyle name="Normal 2 2 2 16 3" xfId="9462"/>
    <cellStyle name="Normal 2 2 2 16 3 2" xfId="9463"/>
    <cellStyle name="Normal 2 2 2 16 3 2 2" xfId="9464"/>
    <cellStyle name="Normal 2 2 2 16 3 2 2 2" xfId="9465"/>
    <cellStyle name="Normal 2 2 2 16 3 2 3" xfId="9466"/>
    <cellStyle name="Normal 2 2 2 16 3 3" xfId="9467"/>
    <cellStyle name="Normal 2 2 2 16 3 3 2" xfId="9468"/>
    <cellStyle name="Normal 2 2 2 16 3 4" xfId="9469"/>
    <cellStyle name="Normal 2 2 2 16 4" xfId="9470"/>
    <cellStyle name="Normal 2 2 2 16 4 2" xfId="9471"/>
    <cellStyle name="Normal 2 2 2 16 4 2 2" xfId="9472"/>
    <cellStyle name="Normal 2 2 2 16 4 2 2 2" xfId="9473"/>
    <cellStyle name="Normal 2 2 2 16 4 2 3" xfId="9474"/>
    <cellStyle name="Normal 2 2 2 16 4 3" xfId="9475"/>
    <cellStyle name="Normal 2 2 2 16 4 3 2" xfId="9476"/>
    <cellStyle name="Normal 2 2 2 16 4 4" xfId="9477"/>
    <cellStyle name="Normal 2 2 2 16 5" xfId="9478"/>
    <cellStyle name="Normal 2 2 2 16 5 2" xfId="9479"/>
    <cellStyle name="Normal 2 2 2 16 5 2 2" xfId="9480"/>
    <cellStyle name="Normal 2 2 2 16 5 3" xfId="9481"/>
    <cellStyle name="Normal 2 2 2 16 6" xfId="9482"/>
    <cellStyle name="Normal 2 2 2 16 6 2" xfId="9483"/>
    <cellStyle name="Normal 2 2 2 16 7" xfId="9484"/>
    <cellStyle name="Normal 2 2 2 16 7 2" xfId="9485"/>
    <cellStyle name="Normal 2 2 2 16 8" xfId="9486"/>
    <cellStyle name="Normal 2 2 2 17" xfId="9487"/>
    <cellStyle name="Normal 2 2 2 17 2" xfId="9488"/>
    <cellStyle name="Normal 2 2 2 17 2 2" xfId="9489"/>
    <cellStyle name="Normal 2 2 2 17 2 2 2" xfId="9490"/>
    <cellStyle name="Normal 2 2 2 17 2 2 2 2" xfId="9491"/>
    <cellStyle name="Normal 2 2 2 17 2 2 3" xfId="9492"/>
    <cellStyle name="Normal 2 2 2 17 2 3" xfId="9493"/>
    <cellStyle name="Normal 2 2 2 17 2 3 2" xfId="9494"/>
    <cellStyle name="Normal 2 2 2 17 2 4" xfId="9495"/>
    <cellStyle name="Normal 2 2 2 17 3" xfId="9496"/>
    <cellStyle name="Normal 2 2 2 17 3 2" xfId="9497"/>
    <cellStyle name="Normal 2 2 2 17 3 2 2" xfId="9498"/>
    <cellStyle name="Normal 2 2 2 17 3 2 2 2" xfId="9499"/>
    <cellStyle name="Normal 2 2 2 17 3 2 3" xfId="9500"/>
    <cellStyle name="Normal 2 2 2 17 3 3" xfId="9501"/>
    <cellStyle name="Normal 2 2 2 17 3 3 2" xfId="9502"/>
    <cellStyle name="Normal 2 2 2 17 3 4" xfId="9503"/>
    <cellStyle name="Normal 2 2 2 17 4" xfId="9504"/>
    <cellStyle name="Normal 2 2 2 17 4 2" xfId="9505"/>
    <cellStyle name="Normal 2 2 2 17 4 2 2" xfId="9506"/>
    <cellStyle name="Normal 2 2 2 17 4 2 2 2" xfId="9507"/>
    <cellStyle name="Normal 2 2 2 17 4 2 3" xfId="9508"/>
    <cellStyle name="Normal 2 2 2 17 4 3" xfId="9509"/>
    <cellStyle name="Normal 2 2 2 17 4 3 2" xfId="9510"/>
    <cellStyle name="Normal 2 2 2 17 4 4" xfId="9511"/>
    <cellStyle name="Normal 2 2 2 17 5" xfId="9512"/>
    <cellStyle name="Normal 2 2 2 17 5 2" xfId="9513"/>
    <cellStyle name="Normal 2 2 2 17 5 2 2" xfId="9514"/>
    <cellStyle name="Normal 2 2 2 17 5 3" xfId="9515"/>
    <cellStyle name="Normal 2 2 2 17 6" xfId="9516"/>
    <cellStyle name="Normal 2 2 2 17 6 2" xfId="9517"/>
    <cellStyle name="Normal 2 2 2 17 7" xfId="9518"/>
    <cellStyle name="Normal 2 2 2 17 7 2" xfId="9519"/>
    <cellStyle name="Normal 2 2 2 17 8" xfId="9520"/>
    <cellStyle name="Normal 2 2 2 18" xfId="9521"/>
    <cellStyle name="Normal 2 2 2 18 2" xfId="9522"/>
    <cellStyle name="Normal 2 2 2 18 2 2" xfId="9523"/>
    <cellStyle name="Normal 2 2 2 18 2 2 2" xfId="9524"/>
    <cellStyle name="Normal 2 2 2 18 2 2 2 2" xfId="9525"/>
    <cellStyle name="Normal 2 2 2 18 2 2 3" xfId="9526"/>
    <cellStyle name="Normal 2 2 2 18 2 3" xfId="9527"/>
    <cellStyle name="Normal 2 2 2 18 2 3 2" xfId="9528"/>
    <cellStyle name="Normal 2 2 2 18 2 4" xfId="9529"/>
    <cellStyle name="Normal 2 2 2 18 3" xfId="9530"/>
    <cellStyle name="Normal 2 2 2 18 3 2" xfId="9531"/>
    <cellStyle name="Normal 2 2 2 18 3 2 2" xfId="9532"/>
    <cellStyle name="Normal 2 2 2 18 3 2 2 2" xfId="9533"/>
    <cellStyle name="Normal 2 2 2 18 3 2 3" xfId="9534"/>
    <cellStyle name="Normal 2 2 2 18 3 3" xfId="9535"/>
    <cellStyle name="Normal 2 2 2 18 3 3 2" xfId="9536"/>
    <cellStyle name="Normal 2 2 2 18 3 4" xfId="9537"/>
    <cellStyle name="Normal 2 2 2 18 4" xfId="9538"/>
    <cellStyle name="Normal 2 2 2 18 4 2" xfId="9539"/>
    <cellStyle name="Normal 2 2 2 18 4 2 2" xfId="9540"/>
    <cellStyle name="Normal 2 2 2 18 4 2 2 2" xfId="9541"/>
    <cellStyle name="Normal 2 2 2 18 4 2 3" xfId="9542"/>
    <cellStyle name="Normal 2 2 2 18 4 3" xfId="9543"/>
    <cellStyle name="Normal 2 2 2 18 4 3 2" xfId="9544"/>
    <cellStyle name="Normal 2 2 2 18 4 4" xfId="9545"/>
    <cellStyle name="Normal 2 2 2 18 5" xfId="9546"/>
    <cellStyle name="Normal 2 2 2 18 5 2" xfId="9547"/>
    <cellStyle name="Normal 2 2 2 18 5 2 2" xfId="9548"/>
    <cellStyle name="Normal 2 2 2 18 5 3" xfId="9549"/>
    <cellStyle name="Normal 2 2 2 18 6" xfId="9550"/>
    <cellStyle name="Normal 2 2 2 18 6 2" xfId="9551"/>
    <cellStyle name="Normal 2 2 2 18 7" xfId="9552"/>
    <cellStyle name="Normal 2 2 2 18 7 2" xfId="9553"/>
    <cellStyle name="Normal 2 2 2 18 8" xfId="9554"/>
    <cellStyle name="Normal 2 2 2 19" xfId="9555"/>
    <cellStyle name="Normal 2 2 2 19 2" xfId="9556"/>
    <cellStyle name="Normal 2 2 2 19 2 2" xfId="9557"/>
    <cellStyle name="Normal 2 2 2 19 2 2 2" xfId="9558"/>
    <cellStyle name="Normal 2 2 2 19 2 2 2 2" xfId="9559"/>
    <cellStyle name="Normal 2 2 2 19 2 2 3" xfId="9560"/>
    <cellStyle name="Normal 2 2 2 19 2 3" xfId="9561"/>
    <cellStyle name="Normal 2 2 2 19 2 3 2" xfId="9562"/>
    <cellStyle name="Normal 2 2 2 19 2 4" xfId="9563"/>
    <cellStyle name="Normal 2 2 2 19 3" xfId="9564"/>
    <cellStyle name="Normal 2 2 2 19 3 2" xfId="9565"/>
    <cellStyle name="Normal 2 2 2 19 3 2 2" xfId="9566"/>
    <cellStyle name="Normal 2 2 2 19 3 2 2 2" xfId="9567"/>
    <cellStyle name="Normal 2 2 2 19 3 2 3" xfId="9568"/>
    <cellStyle name="Normal 2 2 2 19 3 3" xfId="9569"/>
    <cellStyle name="Normal 2 2 2 19 3 3 2" xfId="9570"/>
    <cellStyle name="Normal 2 2 2 19 3 4" xfId="9571"/>
    <cellStyle name="Normal 2 2 2 19 4" xfId="9572"/>
    <cellStyle name="Normal 2 2 2 19 4 2" xfId="9573"/>
    <cellStyle name="Normal 2 2 2 19 4 2 2" xfId="9574"/>
    <cellStyle name="Normal 2 2 2 19 4 2 2 2" xfId="9575"/>
    <cellStyle name="Normal 2 2 2 19 4 2 3" xfId="9576"/>
    <cellStyle name="Normal 2 2 2 19 4 3" xfId="9577"/>
    <cellStyle name="Normal 2 2 2 19 4 3 2" xfId="9578"/>
    <cellStyle name="Normal 2 2 2 19 4 4" xfId="9579"/>
    <cellStyle name="Normal 2 2 2 19 5" xfId="9580"/>
    <cellStyle name="Normal 2 2 2 19 5 2" xfId="9581"/>
    <cellStyle name="Normal 2 2 2 19 5 2 2" xfId="9582"/>
    <cellStyle name="Normal 2 2 2 19 5 3" xfId="9583"/>
    <cellStyle name="Normal 2 2 2 19 6" xfId="9584"/>
    <cellStyle name="Normal 2 2 2 19 6 2" xfId="9585"/>
    <cellStyle name="Normal 2 2 2 19 7" xfId="9586"/>
    <cellStyle name="Normal 2 2 2 19 7 2" xfId="9587"/>
    <cellStyle name="Normal 2 2 2 19 8" xfId="9588"/>
    <cellStyle name="Normal 2 2 2 2" xfId="9589"/>
    <cellStyle name="Normal 2 2 2 2 2" xfId="9590"/>
    <cellStyle name="Normal 2 2 2 2 2 2" xfId="9591"/>
    <cellStyle name="Normal 2 2 2 2 2 2 2" xfId="9592"/>
    <cellStyle name="Normal 2 2 2 2 2 2 2 2" xfId="9593"/>
    <cellStyle name="Normal 2 2 2 2 2 2 3" xfId="9594"/>
    <cellStyle name="Normal 2 2 2 2 2 3" xfId="9595"/>
    <cellStyle name="Normal 2 2 2 2 2 3 2" xfId="9596"/>
    <cellStyle name="Normal 2 2 2 2 2 4" xfId="9597"/>
    <cellStyle name="Normal 2 2 2 2 3" xfId="9598"/>
    <cellStyle name="Normal 2 2 2 2 3 2" xfId="9599"/>
    <cellStyle name="Normal 2 2 2 2 3 2 2" xfId="9600"/>
    <cellStyle name="Normal 2 2 2 2 3 2 2 2" xfId="9601"/>
    <cellStyle name="Normal 2 2 2 2 3 2 3" xfId="9602"/>
    <cellStyle name="Normal 2 2 2 2 3 3" xfId="9603"/>
    <cellStyle name="Normal 2 2 2 2 3 3 2" xfId="9604"/>
    <cellStyle name="Normal 2 2 2 2 3 4" xfId="9605"/>
    <cellStyle name="Normal 2 2 2 2 4" xfId="9606"/>
    <cellStyle name="Normal 2 2 2 2 4 2" xfId="9607"/>
    <cellStyle name="Normal 2 2 2 2 4 2 2" xfId="9608"/>
    <cellStyle name="Normal 2 2 2 2 4 2 2 2" xfId="9609"/>
    <cellStyle name="Normal 2 2 2 2 4 2 3" xfId="9610"/>
    <cellStyle name="Normal 2 2 2 2 4 3" xfId="9611"/>
    <cellStyle name="Normal 2 2 2 2 4 3 2" xfId="9612"/>
    <cellStyle name="Normal 2 2 2 2 4 4" xfId="9613"/>
    <cellStyle name="Normal 2 2 2 2 5" xfId="9614"/>
    <cellStyle name="Normal 2 2 2 2 5 2" xfId="9615"/>
    <cellStyle name="Normal 2 2 2 2 5 2 2" xfId="9616"/>
    <cellStyle name="Normal 2 2 2 2 5 3" xfId="9617"/>
    <cellStyle name="Normal 2 2 2 2 6" xfId="9618"/>
    <cellStyle name="Normal 2 2 2 2 6 2" xfId="9619"/>
    <cellStyle name="Normal 2 2 2 2 7" xfId="9620"/>
    <cellStyle name="Normal 2 2 2 2 7 2" xfId="9621"/>
    <cellStyle name="Normal 2 2 2 2 8" xfId="9622"/>
    <cellStyle name="Normal 2 2 2 20" xfId="9623"/>
    <cellStyle name="Normal 2 2 2 20 2" xfId="9624"/>
    <cellStyle name="Normal 2 2 2 20 2 2" xfId="9625"/>
    <cellStyle name="Normal 2 2 2 20 2 2 2" xfId="9626"/>
    <cellStyle name="Normal 2 2 2 20 2 2 2 2" xfId="9627"/>
    <cellStyle name="Normal 2 2 2 20 2 2 3" xfId="9628"/>
    <cellStyle name="Normal 2 2 2 20 2 3" xfId="9629"/>
    <cellStyle name="Normal 2 2 2 20 2 3 2" xfId="9630"/>
    <cellStyle name="Normal 2 2 2 20 2 4" xfId="9631"/>
    <cellStyle name="Normal 2 2 2 20 3" xfId="9632"/>
    <cellStyle name="Normal 2 2 2 20 3 2" xfId="9633"/>
    <cellStyle name="Normal 2 2 2 20 3 2 2" xfId="9634"/>
    <cellStyle name="Normal 2 2 2 20 3 2 2 2" xfId="9635"/>
    <cellStyle name="Normal 2 2 2 20 3 2 3" xfId="9636"/>
    <cellStyle name="Normal 2 2 2 20 3 3" xfId="9637"/>
    <cellStyle name="Normal 2 2 2 20 3 3 2" xfId="9638"/>
    <cellStyle name="Normal 2 2 2 20 3 4" xfId="9639"/>
    <cellStyle name="Normal 2 2 2 20 4" xfId="9640"/>
    <cellStyle name="Normal 2 2 2 20 4 2" xfId="9641"/>
    <cellStyle name="Normal 2 2 2 20 4 2 2" xfId="9642"/>
    <cellStyle name="Normal 2 2 2 20 4 2 2 2" xfId="9643"/>
    <cellStyle name="Normal 2 2 2 20 4 2 3" xfId="9644"/>
    <cellStyle name="Normal 2 2 2 20 4 3" xfId="9645"/>
    <cellStyle name="Normal 2 2 2 20 4 3 2" xfId="9646"/>
    <cellStyle name="Normal 2 2 2 20 4 4" xfId="9647"/>
    <cellStyle name="Normal 2 2 2 20 5" xfId="9648"/>
    <cellStyle name="Normal 2 2 2 20 5 2" xfId="9649"/>
    <cellStyle name="Normal 2 2 2 20 5 2 2" xfId="9650"/>
    <cellStyle name="Normal 2 2 2 20 5 3" xfId="9651"/>
    <cellStyle name="Normal 2 2 2 20 6" xfId="9652"/>
    <cellStyle name="Normal 2 2 2 20 6 2" xfId="9653"/>
    <cellStyle name="Normal 2 2 2 20 7" xfId="9654"/>
    <cellStyle name="Normal 2 2 2 20 7 2" xfId="9655"/>
    <cellStyle name="Normal 2 2 2 20 8" xfId="9656"/>
    <cellStyle name="Normal 2 2 2 21" xfId="9657"/>
    <cellStyle name="Normal 2 2 2 21 2" xfId="9658"/>
    <cellStyle name="Normal 2 2 2 21 2 2" xfId="9659"/>
    <cellStyle name="Normal 2 2 2 21 2 2 2" xfId="9660"/>
    <cellStyle name="Normal 2 2 2 21 2 2 2 2" xfId="9661"/>
    <cellStyle name="Normal 2 2 2 21 2 2 3" xfId="9662"/>
    <cellStyle name="Normal 2 2 2 21 2 3" xfId="9663"/>
    <cellStyle name="Normal 2 2 2 21 2 3 2" xfId="9664"/>
    <cellStyle name="Normal 2 2 2 21 2 4" xfId="9665"/>
    <cellStyle name="Normal 2 2 2 21 3" xfId="9666"/>
    <cellStyle name="Normal 2 2 2 21 3 2" xfId="9667"/>
    <cellStyle name="Normal 2 2 2 21 3 2 2" xfId="9668"/>
    <cellStyle name="Normal 2 2 2 21 3 2 2 2" xfId="9669"/>
    <cellStyle name="Normal 2 2 2 21 3 2 3" xfId="9670"/>
    <cellStyle name="Normal 2 2 2 21 3 3" xfId="9671"/>
    <cellStyle name="Normal 2 2 2 21 3 3 2" xfId="9672"/>
    <cellStyle name="Normal 2 2 2 21 3 4" xfId="9673"/>
    <cellStyle name="Normal 2 2 2 21 4" xfId="9674"/>
    <cellStyle name="Normal 2 2 2 21 4 2" xfId="9675"/>
    <cellStyle name="Normal 2 2 2 21 4 2 2" xfId="9676"/>
    <cellStyle name="Normal 2 2 2 21 4 2 2 2" xfId="9677"/>
    <cellStyle name="Normal 2 2 2 21 4 2 3" xfId="9678"/>
    <cellStyle name="Normal 2 2 2 21 4 3" xfId="9679"/>
    <cellStyle name="Normal 2 2 2 21 4 3 2" xfId="9680"/>
    <cellStyle name="Normal 2 2 2 21 4 4" xfId="9681"/>
    <cellStyle name="Normal 2 2 2 21 5" xfId="9682"/>
    <cellStyle name="Normal 2 2 2 21 5 2" xfId="9683"/>
    <cellStyle name="Normal 2 2 2 21 5 2 2" xfId="9684"/>
    <cellStyle name="Normal 2 2 2 21 5 3" xfId="9685"/>
    <cellStyle name="Normal 2 2 2 21 6" xfId="9686"/>
    <cellStyle name="Normal 2 2 2 21 6 2" xfId="9687"/>
    <cellStyle name="Normal 2 2 2 21 7" xfId="9688"/>
    <cellStyle name="Normal 2 2 2 21 7 2" xfId="9689"/>
    <cellStyle name="Normal 2 2 2 21 8" xfId="9690"/>
    <cellStyle name="Normal 2 2 2 22" xfId="9691"/>
    <cellStyle name="Normal 2 2 2 22 2" xfId="9692"/>
    <cellStyle name="Normal 2 2 2 22 2 2" xfId="9693"/>
    <cellStyle name="Normal 2 2 2 22 2 2 2" xfId="9694"/>
    <cellStyle name="Normal 2 2 2 22 2 2 2 2" xfId="9695"/>
    <cellStyle name="Normal 2 2 2 22 2 2 3" xfId="9696"/>
    <cellStyle name="Normal 2 2 2 22 2 3" xfId="9697"/>
    <cellStyle name="Normal 2 2 2 22 2 3 2" xfId="9698"/>
    <cellStyle name="Normal 2 2 2 22 2 4" xfId="9699"/>
    <cellStyle name="Normal 2 2 2 22 3" xfId="9700"/>
    <cellStyle name="Normal 2 2 2 22 3 2" xfId="9701"/>
    <cellStyle name="Normal 2 2 2 22 3 2 2" xfId="9702"/>
    <cellStyle name="Normal 2 2 2 22 3 2 2 2" xfId="9703"/>
    <cellStyle name="Normal 2 2 2 22 3 2 3" xfId="9704"/>
    <cellStyle name="Normal 2 2 2 22 3 3" xfId="9705"/>
    <cellStyle name="Normal 2 2 2 22 3 3 2" xfId="9706"/>
    <cellStyle name="Normal 2 2 2 22 3 4" xfId="9707"/>
    <cellStyle name="Normal 2 2 2 22 4" xfId="9708"/>
    <cellStyle name="Normal 2 2 2 22 4 2" xfId="9709"/>
    <cellStyle name="Normal 2 2 2 22 4 2 2" xfId="9710"/>
    <cellStyle name="Normal 2 2 2 22 4 2 2 2" xfId="9711"/>
    <cellStyle name="Normal 2 2 2 22 4 2 3" xfId="9712"/>
    <cellStyle name="Normal 2 2 2 22 4 3" xfId="9713"/>
    <cellStyle name="Normal 2 2 2 22 4 3 2" xfId="9714"/>
    <cellStyle name="Normal 2 2 2 22 4 4" xfId="9715"/>
    <cellStyle name="Normal 2 2 2 22 5" xfId="9716"/>
    <cellStyle name="Normal 2 2 2 22 5 2" xfId="9717"/>
    <cellStyle name="Normal 2 2 2 22 5 2 2" xfId="9718"/>
    <cellStyle name="Normal 2 2 2 22 5 3" xfId="9719"/>
    <cellStyle name="Normal 2 2 2 22 6" xfId="9720"/>
    <cellStyle name="Normal 2 2 2 22 6 2" xfId="9721"/>
    <cellStyle name="Normal 2 2 2 22 7" xfId="9722"/>
    <cellStyle name="Normal 2 2 2 22 7 2" xfId="9723"/>
    <cellStyle name="Normal 2 2 2 22 8" xfId="9724"/>
    <cellStyle name="Normal 2 2 2 23" xfId="9725"/>
    <cellStyle name="Normal 2 2 2 23 2" xfId="9726"/>
    <cellStyle name="Normal 2 2 2 23 2 2" xfId="9727"/>
    <cellStyle name="Normal 2 2 2 23 2 2 2" xfId="9728"/>
    <cellStyle name="Normal 2 2 2 23 2 2 2 2" xfId="9729"/>
    <cellStyle name="Normal 2 2 2 23 2 2 3" xfId="9730"/>
    <cellStyle name="Normal 2 2 2 23 2 3" xfId="9731"/>
    <cellStyle name="Normal 2 2 2 23 2 3 2" xfId="9732"/>
    <cellStyle name="Normal 2 2 2 23 2 4" xfId="9733"/>
    <cellStyle name="Normal 2 2 2 23 3" xfId="9734"/>
    <cellStyle name="Normal 2 2 2 23 3 2" xfId="9735"/>
    <cellStyle name="Normal 2 2 2 23 3 2 2" xfId="9736"/>
    <cellStyle name="Normal 2 2 2 23 3 2 2 2" xfId="9737"/>
    <cellStyle name="Normal 2 2 2 23 3 2 3" xfId="9738"/>
    <cellStyle name="Normal 2 2 2 23 3 3" xfId="9739"/>
    <cellStyle name="Normal 2 2 2 23 3 3 2" xfId="9740"/>
    <cellStyle name="Normal 2 2 2 23 3 4" xfId="9741"/>
    <cellStyle name="Normal 2 2 2 23 4" xfId="9742"/>
    <cellStyle name="Normal 2 2 2 23 4 2" xfId="9743"/>
    <cellStyle name="Normal 2 2 2 23 4 2 2" xfId="9744"/>
    <cellStyle name="Normal 2 2 2 23 4 2 2 2" xfId="9745"/>
    <cellStyle name="Normal 2 2 2 23 4 2 3" xfId="9746"/>
    <cellStyle name="Normal 2 2 2 23 4 3" xfId="9747"/>
    <cellStyle name="Normal 2 2 2 23 4 3 2" xfId="9748"/>
    <cellStyle name="Normal 2 2 2 23 4 4" xfId="9749"/>
    <cellStyle name="Normal 2 2 2 23 5" xfId="9750"/>
    <cellStyle name="Normal 2 2 2 23 5 2" xfId="9751"/>
    <cellStyle name="Normal 2 2 2 23 5 2 2" xfId="9752"/>
    <cellStyle name="Normal 2 2 2 23 5 3" xfId="9753"/>
    <cellStyle name="Normal 2 2 2 23 6" xfId="9754"/>
    <cellStyle name="Normal 2 2 2 23 6 2" xfId="9755"/>
    <cellStyle name="Normal 2 2 2 23 7" xfId="9756"/>
    <cellStyle name="Normal 2 2 2 23 7 2" xfId="9757"/>
    <cellStyle name="Normal 2 2 2 23 8" xfId="9758"/>
    <cellStyle name="Normal 2 2 2 24" xfId="9759"/>
    <cellStyle name="Normal 2 2 2 24 2" xfId="9760"/>
    <cellStyle name="Normal 2 2 2 24 2 2" xfId="9761"/>
    <cellStyle name="Normal 2 2 2 24 2 2 2" xfId="9762"/>
    <cellStyle name="Normal 2 2 2 24 2 2 2 2" xfId="9763"/>
    <cellStyle name="Normal 2 2 2 24 2 2 3" xfId="9764"/>
    <cellStyle name="Normal 2 2 2 24 2 3" xfId="9765"/>
    <cellStyle name="Normal 2 2 2 24 2 3 2" xfId="9766"/>
    <cellStyle name="Normal 2 2 2 24 2 4" xfId="9767"/>
    <cellStyle name="Normal 2 2 2 24 3" xfId="9768"/>
    <cellStyle name="Normal 2 2 2 24 3 2" xfId="9769"/>
    <cellStyle name="Normal 2 2 2 24 3 2 2" xfId="9770"/>
    <cellStyle name="Normal 2 2 2 24 3 2 2 2" xfId="9771"/>
    <cellStyle name="Normal 2 2 2 24 3 2 3" xfId="9772"/>
    <cellStyle name="Normal 2 2 2 24 3 3" xfId="9773"/>
    <cellStyle name="Normal 2 2 2 24 3 3 2" xfId="9774"/>
    <cellStyle name="Normal 2 2 2 24 3 4" xfId="9775"/>
    <cellStyle name="Normal 2 2 2 24 4" xfId="9776"/>
    <cellStyle name="Normal 2 2 2 24 4 2" xfId="9777"/>
    <cellStyle name="Normal 2 2 2 24 4 2 2" xfId="9778"/>
    <cellStyle name="Normal 2 2 2 24 4 2 2 2" xfId="9779"/>
    <cellStyle name="Normal 2 2 2 24 4 2 3" xfId="9780"/>
    <cellStyle name="Normal 2 2 2 24 4 3" xfId="9781"/>
    <cellStyle name="Normal 2 2 2 24 4 3 2" xfId="9782"/>
    <cellStyle name="Normal 2 2 2 24 4 4" xfId="9783"/>
    <cellStyle name="Normal 2 2 2 24 5" xfId="9784"/>
    <cellStyle name="Normal 2 2 2 24 5 2" xfId="9785"/>
    <cellStyle name="Normal 2 2 2 24 5 2 2" xfId="9786"/>
    <cellStyle name="Normal 2 2 2 24 5 3" xfId="9787"/>
    <cellStyle name="Normal 2 2 2 24 6" xfId="9788"/>
    <cellStyle name="Normal 2 2 2 24 6 2" xfId="9789"/>
    <cellStyle name="Normal 2 2 2 24 7" xfId="9790"/>
    <cellStyle name="Normal 2 2 2 24 7 2" xfId="9791"/>
    <cellStyle name="Normal 2 2 2 24 8" xfId="9792"/>
    <cellStyle name="Normal 2 2 2 25" xfId="9793"/>
    <cellStyle name="Normal 2 2 2 25 2" xfId="9794"/>
    <cellStyle name="Normal 2 2 2 25 2 2" xfId="9795"/>
    <cellStyle name="Normal 2 2 2 25 2 2 2" xfId="9796"/>
    <cellStyle name="Normal 2 2 2 25 2 2 2 2" xfId="9797"/>
    <cellStyle name="Normal 2 2 2 25 2 2 3" xfId="9798"/>
    <cellStyle name="Normal 2 2 2 25 2 3" xfId="9799"/>
    <cellStyle name="Normal 2 2 2 25 2 3 2" xfId="9800"/>
    <cellStyle name="Normal 2 2 2 25 2 4" xfId="9801"/>
    <cellStyle name="Normal 2 2 2 25 3" xfId="9802"/>
    <cellStyle name="Normal 2 2 2 25 3 2" xfId="9803"/>
    <cellStyle name="Normal 2 2 2 25 3 2 2" xfId="9804"/>
    <cellStyle name="Normal 2 2 2 25 3 2 2 2" xfId="9805"/>
    <cellStyle name="Normal 2 2 2 25 3 2 3" xfId="9806"/>
    <cellStyle name="Normal 2 2 2 25 3 3" xfId="9807"/>
    <cellStyle name="Normal 2 2 2 25 3 3 2" xfId="9808"/>
    <cellStyle name="Normal 2 2 2 25 3 4" xfId="9809"/>
    <cellStyle name="Normal 2 2 2 25 4" xfId="9810"/>
    <cellStyle name="Normal 2 2 2 25 4 2" xfId="9811"/>
    <cellStyle name="Normal 2 2 2 25 4 2 2" xfId="9812"/>
    <cellStyle name="Normal 2 2 2 25 4 2 2 2" xfId="9813"/>
    <cellStyle name="Normal 2 2 2 25 4 2 3" xfId="9814"/>
    <cellStyle name="Normal 2 2 2 25 4 3" xfId="9815"/>
    <cellStyle name="Normal 2 2 2 25 4 3 2" xfId="9816"/>
    <cellStyle name="Normal 2 2 2 25 4 4" xfId="9817"/>
    <cellStyle name="Normal 2 2 2 25 5" xfId="9818"/>
    <cellStyle name="Normal 2 2 2 25 5 2" xfId="9819"/>
    <cellStyle name="Normal 2 2 2 25 5 2 2" xfId="9820"/>
    <cellStyle name="Normal 2 2 2 25 5 3" xfId="9821"/>
    <cellStyle name="Normal 2 2 2 25 6" xfId="9822"/>
    <cellStyle name="Normal 2 2 2 25 6 2" xfId="9823"/>
    <cellStyle name="Normal 2 2 2 25 7" xfId="9824"/>
    <cellStyle name="Normal 2 2 2 25 7 2" xfId="9825"/>
    <cellStyle name="Normal 2 2 2 25 8" xfId="9826"/>
    <cellStyle name="Normal 2 2 2 26" xfId="9827"/>
    <cellStyle name="Normal 2 2 2 26 2" xfId="9828"/>
    <cellStyle name="Normal 2 2 2 26 2 2" xfId="9829"/>
    <cellStyle name="Normal 2 2 2 26 2 2 2" xfId="9830"/>
    <cellStyle name="Normal 2 2 2 26 2 2 2 2" xfId="9831"/>
    <cellStyle name="Normal 2 2 2 26 2 2 3" xfId="9832"/>
    <cellStyle name="Normal 2 2 2 26 2 3" xfId="9833"/>
    <cellStyle name="Normal 2 2 2 26 2 3 2" xfId="9834"/>
    <cellStyle name="Normal 2 2 2 26 2 4" xfId="9835"/>
    <cellStyle name="Normal 2 2 2 26 3" xfId="9836"/>
    <cellStyle name="Normal 2 2 2 26 3 2" xfId="9837"/>
    <cellStyle name="Normal 2 2 2 26 3 2 2" xfId="9838"/>
    <cellStyle name="Normal 2 2 2 26 3 2 2 2" xfId="9839"/>
    <cellStyle name="Normal 2 2 2 26 3 2 3" xfId="9840"/>
    <cellStyle name="Normal 2 2 2 26 3 3" xfId="9841"/>
    <cellStyle name="Normal 2 2 2 26 3 3 2" xfId="9842"/>
    <cellStyle name="Normal 2 2 2 26 3 4" xfId="9843"/>
    <cellStyle name="Normal 2 2 2 26 4" xfId="9844"/>
    <cellStyle name="Normal 2 2 2 26 4 2" xfId="9845"/>
    <cellStyle name="Normal 2 2 2 26 4 2 2" xfId="9846"/>
    <cellStyle name="Normal 2 2 2 26 4 2 2 2" xfId="9847"/>
    <cellStyle name="Normal 2 2 2 26 4 2 3" xfId="9848"/>
    <cellStyle name="Normal 2 2 2 26 4 3" xfId="9849"/>
    <cellStyle name="Normal 2 2 2 26 4 3 2" xfId="9850"/>
    <cellStyle name="Normal 2 2 2 26 4 4" xfId="9851"/>
    <cellStyle name="Normal 2 2 2 26 5" xfId="9852"/>
    <cellStyle name="Normal 2 2 2 26 5 2" xfId="9853"/>
    <cellStyle name="Normal 2 2 2 26 5 2 2" xfId="9854"/>
    <cellStyle name="Normal 2 2 2 26 5 3" xfId="9855"/>
    <cellStyle name="Normal 2 2 2 26 6" xfId="9856"/>
    <cellStyle name="Normal 2 2 2 26 6 2" xfId="9857"/>
    <cellStyle name="Normal 2 2 2 26 7" xfId="9858"/>
    <cellStyle name="Normal 2 2 2 26 7 2" xfId="9859"/>
    <cellStyle name="Normal 2 2 2 26 8" xfId="9860"/>
    <cellStyle name="Normal 2 2 2 27" xfId="9861"/>
    <cellStyle name="Normal 2 2 2 27 2" xfId="9862"/>
    <cellStyle name="Normal 2 2 2 27 2 2" xfId="9863"/>
    <cellStyle name="Normal 2 2 2 27 2 2 2" xfId="9864"/>
    <cellStyle name="Normal 2 2 2 27 2 2 2 2" xfId="9865"/>
    <cellStyle name="Normal 2 2 2 27 2 2 3" xfId="9866"/>
    <cellStyle name="Normal 2 2 2 27 2 3" xfId="9867"/>
    <cellStyle name="Normal 2 2 2 27 2 3 2" xfId="9868"/>
    <cellStyle name="Normal 2 2 2 27 2 4" xfId="9869"/>
    <cellStyle name="Normal 2 2 2 27 3" xfId="9870"/>
    <cellStyle name="Normal 2 2 2 27 3 2" xfId="9871"/>
    <cellStyle name="Normal 2 2 2 27 3 2 2" xfId="9872"/>
    <cellStyle name="Normal 2 2 2 27 3 2 2 2" xfId="9873"/>
    <cellStyle name="Normal 2 2 2 27 3 2 3" xfId="9874"/>
    <cellStyle name="Normal 2 2 2 27 3 3" xfId="9875"/>
    <cellStyle name="Normal 2 2 2 27 3 3 2" xfId="9876"/>
    <cellStyle name="Normal 2 2 2 27 3 4" xfId="9877"/>
    <cellStyle name="Normal 2 2 2 27 4" xfId="9878"/>
    <cellStyle name="Normal 2 2 2 27 4 2" xfId="9879"/>
    <cellStyle name="Normal 2 2 2 27 4 2 2" xfId="9880"/>
    <cellStyle name="Normal 2 2 2 27 4 2 2 2" xfId="9881"/>
    <cellStyle name="Normal 2 2 2 27 4 2 3" xfId="9882"/>
    <cellStyle name="Normal 2 2 2 27 4 3" xfId="9883"/>
    <cellStyle name="Normal 2 2 2 27 4 3 2" xfId="9884"/>
    <cellStyle name="Normal 2 2 2 27 4 4" xfId="9885"/>
    <cellStyle name="Normal 2 2 2 27 5" xfId="9886"/>
    <cellStyle name="Normal 2 2 2 27 5 2" xfId="9887"/>
    <cellStyle name="Normal 2 2 2 27 5 2 2" xfId="9888"/>
    <cellStyle name="Normal 2 2 2 27 5 3" xfId="9889"/>
    <cellStyle name="Normal 2 2 2 27 6" xfId="9890"/>
    <cellStyle name="Normal 2 2 2 27 6 2" xfId="9891"/>
    <cellStyle name="Normal 2 2 2 27 7" xfId="9892"/>
    <cellStyle name="Normal 2 2 2 27 7 2" xfId="9893"/>
    <cellStyle name="Normal 2 2 2 27 8" xfId="9894"/>
    <cellStyle name="Normal 2 2 2 28" xfId="9895"/>
    <cellStyle name="Normal 2 2 2 28 2" xfId="9896"/>
    <cellStyle name="Normal 2 2 2 28 2 2" xfId="9897"/>
    <cellStyle name="Normal 2 2 2 28 2 2 2" xfId="9898"/>
    <cellStyle name="Normal 2 2 2 28 2 2 2 2" xfId="9899"/>
    <cellStyle name="Normal 2 2 2 28 2 2 3" xfId="9900"/>
    <cellStyle name="Normal 2 2 2 28 2 3" xfId="9901"/>
    <cellStyle name="Normal 2 2 2 28 2 3 2" xfId="9902"/>
    <cellStyle name="Normal 2 2 2 28 2 4" xfId="9903"/>
    <cellStyle name="Normal 2 2 2 28 3" xfId="9904"/>
    <cellStyle name="Normal 2 2 2 28 3 2" xfId="9905"/>
    <cellStyle name="Normal 2 2 2 28 3 2 2" xfId="9906"/>
    <cellStyle name="Normal 2 2 2 28 3 2 2 2" xfId="9907"/>
    <cellStyle name="Normal 2 2 2 28 3 2 3" xfId="9908"/>
    <cellStyle name="Normal 2 2 2 28 3 3" xfId="9909"/>
    <cellStyle name="Normal 2 2 2 28 3 3 2" xfId="9910"/>
    <cellStyle name="Normal 2 2 2 28 3 4" xfId="9911"/>
    <cellStyle name="Normal 2 2 2 28 4" xfId="9912"/>
    <cellStyle name="Normal 2 2 2 28 4 2" xfId="9913"/>
    <cellStyle name="Normal 2 2 2 28 4 2 2" xfId="9914"/>
    <cellStyle name="Normal 2 2 2 28 4 2 2 2" xfId="9915"/>
    <cellStyle name="Normal 2 2 2 28 4 2 3" xfId="9916"/>
    <cellStyle name="Normal 2 2 2 28 4 3" xfId="9917"/>
    <cellStyle name="Normal 2 2 2 28 4 3 2" xfId="9918"/>
    <cellStyle name="Normal 2 2 2 28 4 4" xfId="9919"/>
    <cellStyle name="Normal 2 2 2 28 5" xfId="9920"/>
    <cellStyle name="Normal 2 2 2 28 5 2" xfId="9921"/>
    <cellStyle name="Normal 2 2 2 28 5 2 2" xfId="9922"/>
    <cellStyle name="Normal 2 2 2 28 5 3" xfId="9923"/>
    <cellStyle name="Normal 2 2 2 28 6" xfId="9924"/>
    <cellStyle name="Normal 2 2 2 28 6 2" xfId="9925"/>
    <cellStyle name="Normal 2 2 2 28 7" xfId="9926"/>
    <cellStyle name="Normal 2 2 2 28 7 2" xfId="9927"/>
    <cellStyle name="Normal 2 2 2 28 8" xfId="9928"/>
    <cellStyle name="Normal 2 2 2 29" xfId="9929"/>
    <cellStyle name="Normal 2 2 2 29 2" xfId="9930"/>
    <cellStyle name="Normal 2 2 2 29 2 2" xfId="9931"/>
    <cellStyle name="Normal 2 2 2 29 2 2 2" xfId="9932"/>
    <cellStyle name="Normal 2 2 2 29 2 2 2 2" xfId="9933"/>
    <cellStyle name="Normal 2 2 2 29 2 2 3" xfId="9934"/>
    <cellStyle name="Normal 2 2 2 29 2 3" xfId="9935"/>
    <cellStyle name="Normal 2 2 2 29 2 3 2" xfId="9936"/>
    <cellStyle name="Normal 2 2 2 29 2 4" xfId="9937"/>
    <cellStyle name="Normal 2 2 2 29 3" xfId="9938"/>
    <cellStyle name="Normal 2 2 2 29 3 2" xfId="9939"/>
    <cellStyle name="Normal 2 2 2 29 3 2 2" xfId="9940"/>
    <cellStyle name="Normal 2 2 2 29 3 2 2 2" xfId="9941"/>
    <cellStyle name="Normal 2 2 2 29 3 2 3" xfId="9942"/>
    <cellStyle name="Normal 2 2 2 29 3 3" xfId="9943"/>
    <cellStyle name="Normal 2 2 2 29 3 3 2" xfId="9944"/>
    <cellStyle name="Normal 2 2 2 29 3 4" xfId="9945"/>
    <cellStyle name="Normal 2 2 2 29 4" xfId="9946"/>
    <cellStyle name="Normal 2 2 2 29 4 2" xfId="9947"/>
    <cellStyle name="Normal 2 2 2 29 4 2 2" xfId="9948"/>
    <cellStyle name="Normal 2 2 2 29 4 2 2 2" xfId="9949"/>
    <cellStyle name="Normal 2 2 2 29 4 2 3" xfId="9950"/>
    <cellStyle name="Normal 2 2 2 29 4 3" xfId="9951"/>
    <cellStyle name="Normal 2 2 2 29 4 3 2" xfId="9952"/>
    <cellStyle name="Normal 2 2 2 29 4 4" xfId="9953"/>
    <cellStyle name="Normal 2 2 2 29 5" xfId="9954"/>
    <cellStyle name="Normal 2 2 2 29 5 2" xfId="9955"/>
    <cellStyle name="Normal 2 2 2 29 5 2 2" xfId="9956"/>
    <cellStyle name="Normal 2 2 2 29 5 3" xfId="9957"/>
    <cellStyle name="Normal 2 2 2 29 6" xfId="9958"/>
    <cellStyle name="Normal 2 2 2 29 6 2" xfId="9959"/>
    <cellStyle name="Normal 2 2 2 29 7" xfId="9960"/>
    <cellStyle name="Normal 2 2 2 29 7 2" xfId="9961"/>
    <cellStyle name="Normal 2 2 2 29 8" xfId="9962"/>
    <cellStyle name="Normal 2 2 2 3" xfId="9963"/>
    <cellStyle name="Normal 2 2 2 3 2" xfId="9964"/>
    <cellStyle name="Normal 2 2 2 3 2 2" xfId="9965"/>
    <cellStyle name="Normal 2 2 2 3 2 2 2" xfId="9966"/>
    <cellStyle name="Normal 2 2 2 3 2 2 2 2" xfId="9967"/>
    <cellStyle name="Normal 2 2 2 3 2 2 3" xfId="9968"/>
    <cellStyle name="Normal 2 2 2 3 2 3" xfId="9969"/>
    <cellStyle name="Normal 2 2 2 3 2 3 2" xfId="9970"/>
    <cellStyle name="Normal 2 2 2 3 2 4" xfId="9971"/>
    <cellStyle name="Normal 2 2 2 3 3" xfId="9972"/>
    <cellStyle name="Normal 2 2 2 3 3 2" xfId="9973"/>
    <cellStyle name="Normal 2 2 2 3 3 2 2" xfId="9974"/>
    <cellStyle name="Normal 2 2 2 3 3 2 2 2" xfId="9975"/>
    <cellStyle name="Normal 2 2 2 3 3 2 3" xfId="9976"/>
    <cellStyle name="Normal 2 2 2 3 3 3" xfId="9977"/>
    <cellStyle name="Normal 2 2 2 3 3 3 2" xfId="9978"/>
    <cellStyle name="Normal 2 2 2 3 3 4" xfId="9979"/>
    <cellStyle name="Normal 2 2 2 3 4" xfId="9980"/>
    <cellStyle name="Normal 2 2 2 3 4 2" xfId="9981"/>
    <cellStyle name="Normal 2 2 2 3 4 2 2" xfId="9982"/>
    <cellStyle name="Normal 2 2 2 3 4 2 2 2" xfId="9983"/>
    <cellStyle name="Normal 2 2 2 3 4 2 3" xfId="9984"/>
    <cellStyle name="Normal 2 2 2 3 4 3" xfId="9985"/>
    <cellStyle name="Normal 2 2 2 3 4 3 2" xfId="9986"/>
    <cellStyle name="Normal 2 2 2 3 4 4" xfId="9987"/>
    <cellStyle name="Normal 2 2 2 3 5" xfId="9988"/>
    <cellStyle name="Normal 2 2 2 3 5 2" xfId="9989"/>
    <cellStyle name="Normal 2 2 2 3 5 2 2" xfId="9990"/>
    <cellStyle name="Normal 2 2 2 3 5 3" xfId="9991"/>
    <cellStyle name="Normal 2 2 2 3 6" xfId="9992"/>
    <cellStyle name="Normal 2 2 2 3 6 2" xfId="9993"/>
    <cellStyle name="Normal 2 2 2 3 7" xfId="9994"/>
    <cellStyle name="Normal 2 2 2 3 7 2" xfId="9995"/>
    <cellStyle name="Normal 2 2 2 3 8" xfId="9996"/>
    <cellStyle name="Normal 2 2 2 30" xfId="9997"/>
    <cellStyle name="Normal 2 2 2 30 2" xfId="9998"/>
    <cellStyle name="Normal 2 2 2 30 2 2" xfId="9999"/>
    <cellStyle name="Normal 2 2 2 30 2 2 2" xfId="10000"/>
    <cellStyle name="Normal 2 2 2 30 2 3" xfId="10001"/>
    <cellStyle name="Normal 2 2 2 30 3" xfId="10002"/>
    <cellStyle name="Normal 2 2 2 30 3 2" xfId="10003"/>
    <cellStyle name="Normal 2 2 2 30 4" xfId="10004"/>
    <cellStyle name="Normal 2 2 2 31" xfId="10005"/>
    <cellStyle name="Normal 2 2 2 31 2" xfId="10006"/>
    <cellStyle name="Normal 2 2 2 31 2 2" xfId="10007"/>
    <cellStyle name="Normal 2 2 2 31 2 2 2" xfId="10008"/>
    <cellStyle name="Normal 2 2 2 31 2 3" xfId="10009"/>
    <cellStyle name="Normal 2 2 2 31 3" xfId="10010"/>
    <cellStyle name="Normal 2 2 2 31 3 2" xfId="10011"/>
    <cellStyle name="Normal 2 2 2 31 4" xfId="10012"/>
    <cellStyle name="Normal 2 2 2 32" xfId="10013"/>
    <cellStyle name="Normal 2 2 2 32 2" xfId="10014"/>
    <cellStyle name="Normal 2 2 2 32 2 2" xfId="10015"/>
    <cellStyle name="Normal 2 2 2 32 2 2 2" xfId="10016"/>
    <cellStyle name="Normal 2 2 2 32 2 3" xfId="10017"/>
    <cellStyle name="Normal 2 2 2 32 3" xfId="10018"/>
    <cellStyle name="Normal 2 2 2 32 3 2" xfId="10019"/>
    <cellStyle name="Normal 2 2 2 32 4" xfId="10020"/>
    <cellStyle name="Normal 2 2 2 33" xfId="10021"/>
    <cellStyle name="Normal 2 2 2 33 2" xfId="10022"/>
    <cellStyle name="Normal 2 2 2 33 2 2" xfId="10023"/>
    <cellStyle name="Normal 2 2 2 33 3" xfId="10024"/>
    <cellStyle name="Normal 2 2 2 34" xfId="10025"/>
    <cellStyle name="Normal 2 2 2 34 2" xfId="10026"/>
    <cellStyle name="Normal 2 2 2 35" xfId="10027"/>
    <cellStyle name="Normal 2 2 2 35 2" xfId="10028"/>
    <cellStyle name="Normal 2 2 2 36" xfId="10029"/>
    <cellStyle name="Normal 2 2 2 4" xfId="10030"/>
    <cellStyle name="Normal 2 2 2 4 2" xfId="10031"/>
    <cellStyle name="Normal 2 2 2 4 2 2" xfId="10032"/>
    <cellStyle name="Normal 2 2 2 4 2 2 2" xfId="10033"/>
    <cellStyle name="Normal 2 2 2 4 2 2 2 2" xfId="10034"/>
    <cellStyle name="Normal 2 2 2 4 2 2 3" xfId="10035"/>
    <cellStyle name="Normal 2 2 2 4 2 3" xfId="10036"/>
    <cellStyle name="Normal 2 2 2 4 2 3 2" xfId="10037"/>
    <cellStyle name="Normal 2 2 2 4 2 4" xfId="10038"/>
    <cellStyle name="Normal 2 2 2 4 3" xfId="10039"/>
    <cellStyle name="Normal 2 2 2 4 3 2" xfId="10040"/>
    <cellStyle name="Normal 2 2 2 4 3 2 2" xfId="10041"/>
    <cellStyle name="Normal 2 2 2 4 3 2 2 2" xfId="10042"/>
    <cellStyle name="Normal 2 2 2 4 3 2 3" xfId="10043"/>
    <cellStyle name="Normal 2 2 2 4 3 3" xfId="10044"/>
    <cellStyle name="Normal 2 2 2 4 3 3 2" xfId="10045"/>
    <cellStyle name="Normal 2 2 2 4 3 4" xfId="10046"/>
    <cellStyle name="Normal 2 2 2 4 4" xfId="10047"/>
    <cellStyle name="Normal 2 2 2 4 4 2" xfId="10048"/>
    <cellStyle name="Normal 2 2 2 4 4 2 2" xfId="10049"/>
    <cellStyle name="Normal 2 2 2 4 4 2 2 2" xfId="10050"/>
    <cellStyle name="Normal 2 2 2 4 4 2 3" xfId="10051"/>
    <cellStyle name="Normal 2 2 2 4 4 3" xfId="10052"/>
    <cellStyle name="Normal 2 2 2 4 4 3 2" xfId="10053"/>
    <cellStyle name="Normal 2 2 2 4 4 4" xfId="10054"/>
    <cellStyle name="Normal 2 2 2 4 5" xfId="10055"/>
    <cellStyle name="Normal 2 2 2 4 5 2" xfId="10056"/>
    <cellStyle name="Normal 2 2 2 4 5 2 2" xfId="10057"/>
    <cellStyle name="Normal 2 2 2 4 5 3" xfId="10058"/>
    <cellStyle name="Normal 2 2 2 4 6" xfId="10059"/>
    <cellStyle name="Normal 2 2 2 4 6 2" xfId="10060"/>
    <cellStyle name="Normal 2 2 2 4 7" xfId="10061"/>
    <cellStyle name="Normal 2 2 2 4 7 2" xfId="10062"/>
    <cellStyle name="Normal 2 2 2 4 8" xfId="10063"/>
    <cellStyle name="Normal 2 2 2 5" xfId="10064"/>
    <cellStyle name="Normal 2 2 2 5 2" xfId="10065"/>
    <cellStyle name="Normal 2 2 2 5 2 2" xfId="10066"/>
    <cellStyle name="Normal 2 2 2 5 2 2 2" xfId="10067"/>
    <cellStyle name="Normal 2 2 2 5 2 2 2 2" xfId="10068"/>
    <cellStyle name="Normal 2 2 2 5 2 2 3" xfId="10069"/>
    <cellStyle name="Normal 2 2 2 5 2 3" xfId="10070"/>
    <cellStyle name="Normal 2 2 2 5 2 3 2" xfId="10071"/>
    <cellStyle name="Normal 2 2 2 5 2 4" xfId="10072"/>
    <cellStyle name="Normal 2 2 2 5 3" xfId="10073"/>
    <cellStyle name="Normal 2 2 2 5 3 2" xfId="10074"/>
    <cellStyle name="Normal 2 2 2 5 3 2 2" xfId="10075"/>
    <cellStyle name="Normal 2 2 2 5 3 2 2 2" xfId="10076"/>
    <cellStyle name="Normal 2 2 2 5 3 2 3" xfId="10077"/>
    <cellStyle name="Normal 2 2 2 5 3 3" xfId="10078"/>
    <cellStyle name="Normal 2 2 2 5 3 3 2" xfId="10079"/>
    <cellStyle name="Normal 2 2 2 5 3 4" xfId="10080"/>
    <cellStyle name="Normal 2 2 2 5 4" xfId="10081"/>
    <cellStyle name="Normal 2 2 2 5 4 2" xfId="10082"/>
    <cellStyle name="Normal 2 2 2 5 4 2 2" xfId="10083"/>
    <cellStyle name="Normal 2 2 2 5 4 2 2 2" xfId="10084"/>
    <cellStyle name="Normal 2 2 2 5 4 2 3" xfId="10085"/>
    <cellStyle name="Normal 2 2 2 5 4 3" xfId="10086"/>
    <cellStyle name="Normal 2 2 2 5 4 3 2" xfId="10087"/>
    <cellStyle name="Normal 2 2 2 5 4 4" xfId="10088"/>
    <cellStyle name="Normal 2 2 2 5 5" xfId="10089"/>
    <cellStyle name="Normal 2 2 2 5 5 2" xfId="10090"/>
    <cellStyle name="Normal 2 2 2 5 5 2 2" xfId="10091"/>
    <cellStyle name="Normal 2 2 2 5 5 3" xfId="10092"/>
    <cellStyle name="Normal 2 2 2 5 6" xfId="10093"/>
    <cellStyle name="Normal 2 2 2 5 6 2" xfId="10094"/>
    <cellStyle name="Normal 2 2 2 5 7" xfId="10095"/>
    <cellStyle name="Normal 2 2 2 5 7 2" xfId="10096"/>
    <cellStyle name="Normal 2 2 2 5 8" xfId="10097"/>
    <cellStyle name="Normal 2 2 2 6" xfId="10098"/>
    <cellStyle name="Normal 2 2 2 6 2" xfId="10099"/>
    <cellStyle name="Normal 2 2 2 6 2 2" xfId="10100"/>
    <cellStyle name="Normal 2 2 2 6 2 2 2" xfId="10101"/>
    <cellStyle name="Normal 2 2 2 6 2 2 2 2" xfId="10102"/>
    <cellStyle name="Normal 2 2 2 6 2 2 3" xfId="10103"/>
    <cellStyle name="Normal 2 2 2 6 2 3" xfId="10104"/>
    <cellStyle name="Normal 2 2 2 6 2 3 2" xfId="10105"/>
    <cellStyle name="Normal 2 2 2 6 2 4" xfId="10106"/>
    <cellStyle name="Normal 2 2 2 6 3" xfId="10107"/>
    <cellStyle name="Normal 2 2 2 6 3 2" xfId="10108"/>
    <cellStyle name="Normal 2 2 2 6 3 2 2" xfId="10109"/>
    <cellStyle name="Normal 2 2 2 6 3 2 2 2" xfId="10110"/>
    <cellStyle name="Normal 2 2 2 6 3 2 3" xfId="10111"/>
    <cellStyle name="Normal 2 2 2 6 3 3" xfId="10112"/>
    <cellStyle name="Normal 2 2 2 6 3 3 2" xfId="10113"/>
    <cellStyle name="Normal 2 2 2 6 3 4" xfId="10114"/>
    <cellStyle name="Normal 2 2 2 6 4" xfId="10115"/>
    <cellStyle name="Normal 2 2 2 6 4 2" xfId="10116"/>
    <cellStyle name="Normal 2 2 2 6 4 2 2" xfId="10117"/>
    <cellStyle name="Normal 2 2 2 6 4 2 2 2" xfId="10118"/>
    <cellStyle name="Normal 2 2 2 6 4 2 3" xfId="10119"/>
    <cellStyle name="Normal 2 2 2 6 4 3" xfId="10120"/>
    <cellStyle name="Normal 2 2 2 6 4 3 2" xfId="10121"/>
    <cellStyle name="Normal 2 2 2 6 4 4" xfId="10122"/>
    <cellStyle name="Normal 2 2 2 6 5" xfId="10123"/>
    <cellStyle name="Normal 2 2 2 6 5 2" xfId="10124"/>
    <cellStyle name="Normal 2 2 2 6 5 2 2" xfId="10125"/>
    <cellStyle name="Normal 2 2 2 6 5 3" xfId="10126"/>
    <cellStyle name="Normal 2 2 2 6 6" xfId="10127"/>
    <cellStyle name="Normal 2 2 2 6 6 2" xfId="10128"/>
    <cellStyle name="Normal 2 2 2 6 7" xfId="10129"/>
    <cellStyle name="Normal 2 2 2 6 7 2" xfId="10130"/>
    <cellStyle name="Normal 2 2 2 6 8" xfId="10131"/>
    <cellStyle name="Normal 2 2 2 7" xfId="10132"/>
    <cellStyle name="Normal 2 2 2 7 2" xfId="10133"/>
    <cellStyle name="Normal 2 2 2 7 2 2" xfId="10134"/>
    <cellStyle name="Normal 2 2 2 7 2 2 2" xfId="10135"/>
    <cellStyle name="Normal 2 2 2 7 2 2 2 2" xfId="10136"/>
    <cellStyle name="Normal 2 2 2 7 2 2 3" xfId="10137"/>
    <cellStyle name="Normal 2 2 2 7 2 3" xfId="10138"/>
    <cellStyle name="Normal 2 2 2 7 2 3 2" xfId="10139"/>
    <cellStyle name="Normal 2 2 2 7 2 4" xfId="10140"/>
    <cellStyle name="Normal 2 2 2 7 3" xfId="10141"/>
    <cellStyle name="Normal 2 2 2 7 3 2" xfId="10142"/>
    <cellStyle name="Normal 2 2 2 7 3 2 2" xfId="10143"/>
    <cellStyle name="Normal 2 2 2 7 3 2 2 2" xfId="10144"/>
    <cellStyle name="Normal 2 2 2 7 3 2 3" xfId="10145"/>
    <cellStyle name="Normal 2 2 2 7 3 3" xfId="10146"/>
    <cellStyle name="Normal 2 2 2 7 3 3 2" xfId="10147"/>
    <cellStyle name="Normal 2 2 2 7 3 4" xfId="10148"/>
    <cellStyle name="Normal 2 2 2 7 4" xfId="10149"/>
    <cellStyle name="Normal 2 2 2 7 4 2" xfId="10150"/>
    <cellStyle name="Normal 2 2 2 7 4 2 2" xfId="10151"/>
    <cellStyle name="Normal 2 2 2 7 4 2 2 2" xfId="10152"/>
    <cellStyle name="Normal 2 2 2 7 4 2 3" xfId="10153"/>
    <cellStyle name="Normal 2 2 2 7 4 3" xfId="10154"/>
    <cellStyle name="Normal 2 2 2 7 4 3 2" xfId="10155"/>
    <cellStyle name="Normal 2 2 2 7 4 4" xfId="10156"/>
    <cellStyle name="Normal 2 2 2 7 5" xfId="10157"/>
    <cellStyle name="Normal 2 2 2 7 5 2" xfId="10158"/>
    <cellStyle name="Normal 2 2 2 7 5 2 2" xfId="10159"/>
    <cellStyle name="Normal 2 2 2 7 5 3" xfId="10160"/>
    <cellStyle name="Normal 2 2 2 7 6" xfId="10161"/>
    <cellStyle name="Normal 2 2 2 7 6 2" xfId="10162"/>
    <cellStyle name="Normal 2 2 2 7 7" xfId="10163"/>
    <cellStyle name="Normal 2 2 2 7 7 2" xfId="10164"/>
    <cellStyle name="Normal 2 2 2 7 8" xfId="10165"/>
    <cellStyle name="Normal 2 2 2 8" xfId="10166"/>
    <cellStyle name="Normal 2 2 2 8 2" xfId="10167"/>
    <cellStyle name="Normal 2 2 2 8 2 2" xfId="10168"/>
    <cellStyle name="Normal 2 2 2 8 2 2 2" xfId="10169"/>
    <cellStyle name="Normal 2 2 2 8 2 2 2 2" xfId="10170"/>
    <cellStyle name="Normal 2 2 2 8 2 2 3" xfId="10171"/>
    <cellStyle name="Normal 2 2 2 8 2 3" xfId="10172"/>
    <cellStyle name="Normal 2 2 2 8 2 3 2" xfId="10173"/>
    <cellStyle name="Normal 2 2 2 8 2 4" xfId="10174"/>
    <cellStyle name="Normal 2 2 2 8 3" xfId="10175"/>
    <cellStyle name="Normal 2 2 2 8 3 2" xfId="10176"/>
    <cellStyle name="Normal 2 2 2 8 3 2 2" xfId="10177"/>
    <cellStyle name="Normal 2 2 2 8 3 2 2 2" xfId="10178"/>
    <cellStyle name="Normal 2 2 2 8 3 2 3" xfId="10179"/>
    <cellStyle name="Normal 2 2 2 8 3 3" xfId="10180"/>
    <cellStyle name="Normal 2 2 2 8 3 3 2" xfId="10181"/>
    <cellStyle name="Normal 2 2 2 8 3 4" xfId="10182"/>
    <cellStyle name="Normal 2 2 2 8 4" xfId="10183"/>
    <cellStyle name="Normal 2 2 2 8 4 2" xfId="10184"/>
    <cellStyle name="Normal 2 2 2 8 4 2 2" xfId="10185"/>
    <cellStyle name="Normal 2 2 2 8 4 2 2 2" xfId="10186"/>
    <cellStyle name="Normal 2 2 2 8 4 2 3" xfId="10187"/>
    <cellStyle name="Normal 2 2 2 8 4 3" xfId="10188"/>
    <cellStyle name="Normal 2 2 2 8 4 3 2" xfId="10189"/>
    <cellStyle name="Normal 2 2 2 8 4 4" xfId="10190"/>
    <cellStyle name="Normal 2 2 2 8 5" xfId="10191"/>
    <cellStyle name="Normal 2 2 2 8 5 2" xfId="10192"/>
    <cellStyle name="Normal 2 2 2 8 5 2 2" xfId="10193"/>
    <cellStyle name="Normal 2 2 2 8 5 3" xfId="10194"/>
    <cellStyle name="Normal 2 2 2 8 6" xfId="10195"/>
    <cellStyle name="Normal 2 2 2 8 6 2" xfId="10196"/>
    <cellStyle name="Normal 2 2 2 8 7" xfId="10197"/>
    <cellStyle name="Normal 2 2 2 8 7 2" xfId="10198"/>
    <cellStyle name="Normal 2 2 2 8 8" xfId="10199"/>
    <cellStyle name="Normal 2 2 2 9" xfId="10200"/>
    <cellStyle name="Normal 2 2 2 9 2" xfId="10201"/>
    <cellStyle name="Normal 2 2 2 9 2 2" xfId="10202"/>
    <cellStyle name="Normal 2 2 2 9 2 2 2" xfId="10203"/>
    <cellStyle name="Normal 2 2 2 9 2 2 2 2" xfId="10204"/>
    <cellStyle name="Normal 2 2 2 9 2 2 3" xfId="10205"/>
    <cellStyle name="Normal 2 2 2 9 2 3" xfId="10206"/>
    <cellStyle name="Normal 2 2 2 9 2 3 2" xfId="10207"/>
    <cellStyle name="Normal 2 2 2 9 2 4" xfId="10208"/>
    <cellStyle name="Normal 2 2 2 9 3" xfId="10209"/>
    <cellStyle name="Normal 2 2 2 9 3 2" xfId="10210"/>
    <cellStyle name="Normal 2 2 2 9 3 2 2" xfId="10211"/>
    <cellStyle name="Normal 2 2 2 9 3 2 2 2" xfId="10212"/>
    <cellStyle name="Normal 2 2 2 9 3 2 3" xfId="10213"/>
    <cellStyle name="Normal 2 2 2 9 3 3" xfId="10214"/>
    <cellStyle name="Normal 2 2 2 9 3 3 2" xfId="10215"/>
    <cellStyle name="Normal 2 2 2 9 3 4" xfId="10216"/>
    <cellStyle name="Normal 2 2 2 9 4" xfId="10217"/>
    <cellStyle name="Normal 2 2 2 9 4 2" xfId="10218"/>
    <cellStyle name="Normal 2 2 2 9 4 2 2" xfId="10219"/>
    <cellStyle name="Normal 2 2 2 9 4 2 2 2" xfId="10220"/>
    <cellStyle name="Normal 2 2 2 9 4 2 3" xfId="10221"/>
    <cellStyle name="Normal 2 2 2 9 4 3" xfId="10222"/>
    <cellStyle name="Normal 2 2 2 9 4 3 2" xfId="10223"/>
    <cellStyle name="Normal 2 2 2 9 4 4" xfId="10224"/>
    <cellStyle name="Normal 2 2 2 9 5" xfId="10225"/>
    <cellStyle name="Normal 2 2 2 9 5 2" xfId="10226"/>
    <cellStyle name="Normal 2 2 2 9 5 2 2" xfId="10227"/>
    <cellStyle name="Normal 2 2 2 9 5 3" xfId="10228"/>
    <cellStyle name="Normal 2 2 2 9 6" xfId="10229"/>
    <cellStyle name="Normal 2 2 2 9 6 2" xfId="10230"/>
    <cellStyle name="Normal 2 2 2 9 7" xfId="10231"/>
    <cellStyle name="Normal 2 2 2 9 7 2" xfId="10232"/>
    <cellStyle name="Normal 2 2 2 9 8" xfId="10233"/>
    <cellStyle name="Normal 2 2 20" xfId="10234"/>
    <cellStyle name="Normal 2 2 20 2" xfId="10235"/>
    <cellStyle name="Normal 2 2 20 2 2" xfId="10236"/>
    <cellStyle name="Normal 2 2 20 2 2 2" xfId="10237"/>
    <cellStyle name="Normal 2 2 20 2 2 2 2" xfId="10238"/>
    <cellStyle name="Normal 2 2 20 2 2 3" xfId="10239"/>
    <cellStyle name="Normal 2 2 20 2 3" xfId="10240"/>
    <cellStyle name="Normal 2 2 20 2 3 2" xfId="10241"/>
    <cellStyle name="Normal 2 2 20 2 4" xfId="10242"/>
    <cellStyle name="Normal 2 2 20 3" xfId="10243"/>
    <cellStyle name="Normal 2 2 20 3 2" xfId="10244"/>
    <cellStyle name="Normal 2 2 20 3 2 2" xfId="10245"/>
    <cellStyle name="Normal 2 2 20 3 2 2 2" xfId="10246"/>
    <cellStyle name="Normal 2 2 20 3 2 3" xfId="10247"/>
    <cellStyle name="Normal 2 2 20 3 3" xfId="10248"/>
    <cellStyle name="Normal 2 2 20 3 3 2" xfId="10249"/>
    <cellStyle name="Normal 2 2 20 3 4" xfId="10250"/>
    <cellStyle name="Normal 2 2 20 4" xfId="10251"/>
    <cellStyle name="Normal 2 2 20 4 2" xfId="10252"/>
    <cellStyle name="Normal 2 2 20 4 2 2" xfId="10253"/>
    <cellStyle name="Normal 2 2 20 4 2 2 2" xfId="10254"/>
    <cellStyle name="Normal 2 2 20 4 2 3" xfId="10255"/>
    <cellStyle name="Normal 2 2 20 4 3" xfId="10256"/>
    <cellStyle name="Normal 2 2 20 4 3 2" xfId="10257"/>
    <cellStyle name="Normal 2 2 20 4 4" xfId="10258"/>
    <cellStyle name="Normal 2 2 20 5" xfId="10259"/>
    <cellStyle name="Normal 2 2 20 5 2" xfId="10260"/>
    <cellStyle name="Normal 2 2 20 5 2 2" xfId="10261"/>
    <cellStyle name="Normal 2 2 20 5 3" xfId="10262"/>
    <cellStyle name="Normal 2 2 20 6" xfId="10263"/>
    <cellStyle name="Normal 2 2 20 6 2" xfId="10264"/>
    <cellStyle name="Normal 2 2 20 7" xfId="10265"/>
    <cellStyle name="Normal 2 2 20 7 2" xfId="10266"/>
    <cellStyle name="Normal 2 2 20 8" xfId="10267"/>
    <cellStyle name="Normal 2 2 21" xfId="10268"/>
    <cellStyle name="Normal 2 2 21 2" xfId="10269"/>
    <cellStyle name="Normal 2 2 21 2 2" xfId="10270"/>
    <cellStyle name="Normal 2 2 21 2 2 2" xfId="10271"/>
    <cellStyle name="Normal 2 2 21 2 2 2 2" xfId="10272"/>
    <cellStyle name="Normal 2 2 21 2 2 3" xfId="10273"/>
    <cellStyle name="Normal 2 2 21 2 3" xfId="10274"/>
    <cellStyle name="Normal 2 2 21 2 3 2" xfId="10275"/>
    <cellStyle name="Normal 2 2 21 2 4" xfId="10276"/>
    <cellStyle name="Normal 2 2 21 3" xfId="10277"/>
    <cellStyle name="Normal 2 2 21 3 2" xfId="10278"/>
    <cellStyle name="Normal 2 2 21 3 2 2" xfId="10279"/>
    <cellStyle name="Normal 2 2 21 3 2 2 2" xfId="10280"/>
    <cellStyle name="Normal 2 2 21 3 2 3" xfId="10281"/>
    <cellStyle name="Normal 2 2 21 3 3" xfId="10282"/>
    <cellStyle name="Normal 2 2 21 3 3 2" xfId="10283"/>
    <cellStyle name="Normal 2 2 21 3 4" xfId="10284"/>
    <cellStyle name="Normal 2 2 21 4" xfId="10285"/>
    <cellStyle name="Normal 2 2 21 4 2" xfId="10286"/>
    <cellStyle name="Normal 2 2 21 4 2 2" xfId="10287"/>
    <cellStyle name="Normal 2 2 21 4 2 2 2" xfId="10288"/>
    <cellStyle name="Normal 2 2 21 4 2 3" xfId="10289"/>
    <cellStyle name="Normal 2 2 21 4 3" xfId="10290"/>
    <cellStyle name="Normal 2 2 21 4 3 2" xfId="10291"/>
    <cellStyle name="Normal 2 2 21 4 4" xfId="10292"/>
    <cellStyle name="Normal 2 2 21 5" xfId="10293"/>
    <cellStyle name="Normal 2 2 21 5 2" xfId="10294"/>
    <cellStyle name="Normal 2 2 21 5 2 2" xfId="10295"/>
    <cellStyle name="Normal 2 2 21 5 3" xfId="10296"/>
    <cellStyle name="Normal 2 2 21 6" xfId="10297"/>
    <cellStyle name="Normal 2 2 21 6 2" xfId="10298"/>
    <cellStyle name="Normal 2 2 21 7" xfId="10299"/>
    <cellStyle name="Normal 2 2 21 7 2" xfId="10300"/>
    <cellStyle name="Normal 2 2 21 8" xfId="10301"/>
    <cellStyle name="Normal 2 2 22" xfId="10302"/>
    <cellStyle name="Normal 2 2 22 2" xfId="10303"/>
    <cellStyle name="Normal 2 2 22 2 2" xfId="10304"/>
    <cellStyle name="Normal 2 2 22 2 2 2" xfId="10305"/>
    <cellStyle name="Normal 2 2 22 2 2 2 2" xfId="10306"/>
    <cellStyle name="Normal 2 2 22 2 2 3" xfId="10307"/>
    <cellStyle name="Normal 2 2 22 2 3" xfId="10308"/>
    <cellStyle name="Normal 2 2 22 2 3 2" xfId="10309"/>
    <cellStyle name="Normal 2 2 22 2 4" xfId="10310"/>
    <cellStyle name="Normal 2 2 22 3" xfId="10311"/>
    <cellStyle name="Normal 2 2 22 3 2" xfId="10312"/>
    <cellStyle name="Normal 2 2 22 3 2 2" xfId="10313"/>
    <cellStyle name="Normal 2 2 22 3 2 2 2" xfId="10314"/>
    <cellStyle name="Normal 2 2 22 3 2 3" xfId="10315"/>
    <cellStyle name="Normal 2 2 22 3 3" xfId="10316"/>
    <cellStyle name="Normal 2 2 22 3 3 2" xfId="10317"/>
    <cellStyle name="Normal 2 2 22 3 4" xfId="10318"/>
    <cellStyle name="Normal 2 2 22 4" xfId="10319"/>
    <cellStyle name="Normal 2 2 22 4 2" xfId="10320"/>
    <cellStyle name="Normal 2 2 22 4 2 2" xfId="10321"/>
    <cellStyle name="Normal 2 2 22 4 2 2 2" xfId="10322"/>
    <cellStyle name="Normal 2 2 22 4 2 3" xfId="10323"/>
    <cellStyle name="Normal 2 2 22 4 3" xfId="10324"/>
    <cellStyle name="Normal 2 2 22 4 3 2" xfId="10325"/>
    <cellStyle name="Normal 2 2 22 4 4" xfId="10326"/>
    <cellStyle name="Normal 2 2 22 5" xfId="10327"/>
    <cellStyle name="Normal 2 2 22 5 2" xfId="10328"/>
    <cellStyle name="Normal 2 2 22 5 2 2" xfId="10329"/>
    <cellStyle name="Normal 2 2 22 5 3" xfId="10330"/>
    <cellStyle name="Normal 2 2 22 6" xfId="10331"/>
    <cellStyle name="Normal 2 2 22 6 2" xfId="10332"/>
    <cellStyle name="Normal 2 2 22 7" xfId="10333"/>
    <cellStyle name="Normal 2 2 22 7 2" xfId="10334"/>
    <cellStyle name="Normal 2 2 22 8" xfId="10335"/>
    <cellStyle name="Normal 2 2 23" xfId="10336"/>
    <cellStyle name="Normal 2 2 23 2" xfId="10337"/>
    <cellStyle name="Normal 2 2 23 2 2" xfId="10338"/>
    <cellStyle name="Normal 2 2 23 2 2 2" xfId="10339"/>
    <cellStyle name="Normal 2 2 23 2 2 2 2" xfId="10340"/>
    <cellStyle name="Normal 2 2 23 2 2 3" xfId="10341"/>
    <cellStyle name="Normal 2 2 23 2 3" xfId="10342"/>
    <cellStyle name="Normal 2 2 23 2 3 2" xfId="10343"/>
    <cellStyle name="Normal 2 2 23 2 4" xfId="10344"/>
    <cellStyle name="Normal 2 2 23 3" xfId="10345"/>
    <cellStyle name="Normal 2 2 23 3 2" xfId="10346"/>
    <cellStyle name="Normal 2 2 23 3 2 2" xfId="10347"/>
    <cellStyle name="Normal 2 2 23 3 2 2 2" xfId="10348"/>
    <cellStyle name="Normal 2 2 23 3 2 3" xfId="10349"/>
    <cellStyle name="Normal 2 2 23 3 3" xfId="10350"/>
    <cellStyle name="Normal 2 2 23 3 3 2" xfId="10351"/>
    <cellStyle name="Normal 2 2 23 3 4" xfId="10352"/>
    <cellStyle name="Normal 2 2 23 4" xfId="10353"/>
    <cellStyle name="Normal 2 2 23 4 2" xfId="10354"/>
    <cellStyle name="Normal 2 2 23 4 2 2" xfId="10355"/>
    <cellStyle name="Normal 2 2 23 4 2 2 2" xfId="10356"/>
    <cellStyle name="Normal 2 2 23 4 2 3" xfId="10357"/>
    <cellStyle name="Normal 2 2 23 4 3" xfId="10358"/>
    <cellStyle name="Normal 2 2 23 4 3 2" xfId="10359"/>
    <cellStyle name="Normal 2 2 23 4 4" xfId="10360"/>
    <cellStyle name="Normal 2 2 23 5" xfId="10361"/>
    <cellStyle name="Normal 2 2 23 5 2" xfId="10362"/>
    <cellStyle name="Normal 2 2 23 5 2 2" xfId="10363"/>
    <cellStyle name="Normal 2 2 23 5 3" xfId="10364"/>
    <cellStyle name="Normal 2 2 23 6" xfId="10365"/>
    <cellStyle name="Normal 2 2 23 6 2" xfId="10366"/>
    <cellStyle name="Normal 2 2 23 7" xfId="10367"/>
    <cellStyle name="Normal 2 2 23 7 2" xfId="10368"/>
    <cellStyle name="Normal 2 2 23 8" xfId="10369"/>
    <cellStyle name="Normal 2 2 24" xfId="10370"/>
    <cellStyle name="Normal 2 2 24 2" xfId="10371"/>
    <cellStyle name="Normal 2 2 24 2 2" xfId="10372"/>
    <cellStyle name="Normal 2 2 24 2 2 2" xfId="10373"/>
    <cellStyle name="Normal 2 2 24 2 2 2 2" xfId="10374"/>
    <cellStyle name="Normal 2 2 24 2 2 3" xfId="10375"/>
    <cellStyle name="Normal 2 2 24 2 3" xfId="10376"/>
    <cellStyle name="Normal 2 2 24 2 3 2" xfId="10377"/>
    <cellStyle name="Normal 2 2 24 2 4" xfId="10378"/>
    <cellStyle name="Normal 2 2 24 3" xfId="10379"/>
    <cellStyle name="Normal 2 2 24 3 2" xfId="10380"/>
    <cellStyle name="Normal 2 2 24 3 2 2" xfId="10381"/>
    <cellStyle name="Normal 2 2 24 3 2 2 2" xfId="10382"/>
    <cellStyle name="Normal 2 2 24 3 2 3" xfId="10383"/>
    <cellStyle name="Normal 2 2 24 3 3" xfId="10384"/>
    <cellStyle name="Normal 2 2 24 3 3 2" xfId="10385"/>
    <cellStyle name="Normal 2 2 24 3 4" xfId="10386"/>
    <cellStyle name="Normal 2 2 24 4" xfId="10387"/>
    <cellStyle name="Normal 2 2 24 4 2" xfId="10388"/>
    <cellStyle name="Normal 2 2 24 4 2 2" xfId="10389"/>
    <cellStyle name="Normal 2 2 24 4 2 2 2" xfId="10390"/>
    <cellStyle name="Normal 2 2 24 4 2 3" xfId="10391"/>
    <cellStyle name="Normal 2 2 24 4 3" xfId="10392"/>
    <cellStyle name="Normal 2 2 24 4 3 2" xfId="10393"/>
    <cellStyle name="Normal 2 2 24 4 4" xfId="10394"/>
    <cellStyle name="Normal 2 2 24 5" xfId="10395"/>
    <cellStyle name="Normal 2 2 24 5 2" xfId="10396"/>
    <cellStyle name="Normal 2 2 24 5 2 2" xfId="10397"/>
    <cellStyle name="Normal 2 2 24 5 3" xfId="10398"/>
    <cellStyle name="Normal 2 2 24 6" xfId="10399"/>
    <cellStyle name="Normal 2 2 24 6 2" xfId="10400"/>
    <cellStyle name="Normal 2 2 24 7" xfId="10401"/>
    <cellStyle name="Normal 2 2 24 7 2" xfId="10402"/>
    <cellStyle name="Normal 2 2 24 8" xfId="10403"/>
    <cellStyle name="Normal 2 2 25" xfId="10404"/>
    <cellStyle name="Normal 2 2 25 2" xfId="10405"/>
    <cellStyle name="Normal 2 2 25 2 2" xfId="10406"/>
    <cellStyle name="Normal 2 2 25 2 2 2" xfId="10407"/>
    <cellStyle name="Normal 2 2 25 2 2 2 2" xfId="10408"/>
    <cellStyle name="Normal 2 2 25 2 2 3" xfId="10409"/>
    <cellStyle name="Normal 2 2 25 2 3" xfId="10410"/>
    <cellStyle name="Normal 2 2 25 2 3 2" xfId="10411"/>
    <cellStyle name="Normal 2 2 25 2 4" xfId="10412"/>
    <cellStyle name="Normal 2 2 25 3" xfId="10413"/>
    <cellStyle name="Normal 2 2 25 3 2" xfId="10414"/>
    <cellStyle name="Normal 2 2 25 3 2 2" xfId="10415"/>
    <cellStyle name="Normal 2 2 25 3 2 2 2" xfId="10416"/>
    <cellStyle name="Normal 2 2 25 3 2 3" xfId="10417"/>
    <cellStyle name="Normal 2 2 25 3 3" xfId="10418"/>
    <cellStyle name="Normal 2 2 25 3 3 2" xfId="10419"/>
    <cellStyle name="Normal 2 2 25 3 4" xfId="10420"/>
    <cellStyle name="Normal 2 2 25 4" xfId="10421"/>
    <cellStyle name="Normal 2 2 25 4 2" xfId="10422"/>
    <cellStyle name="Normal 2 2 25 4 2 2" xfId="10423"/>
    <cellStyle name="Normal 2 2 25 4 2 2 2" xfId="10424"/>
    <cellStyle name="Normal 2 2 25 4 2 3" xfId="10425"/>
    <cellStyle name="Normal 2 2 25 4 3" xfId="10426"/>
    <cellStyle name="Normal 2 2 25 4 3 2" xfId="10427"/>
    <cellStyle name="Normal 2 2 25 4 4" xfId="10428"/>
    <cellStyle name="Normal 2 2 25 5" xfId="10429"/>
    <cellStyle name="Normal 2 2 25 5 2" xfId="10430"/>
    <cellStyle name="Normal 2 2 25 5 2 2" xfId="10431"/>
    <cellStyle name="Normal 2 2 25 5 3" xfId="10432"/>
    <cellStyle name="Normal 2 2 25 6" xfId="10433"/>
    <cellStyle name="Normal 2 2 25 6 2" xfId="10434"/>
    <cellStyle name="Normal 2 2 25 7" xfId="10435"/>
    <cellStyle name="Normal 2 2 25 7 2" xfId="10436"/>
    <cellStyle name="Normal 2 2 25 8" xfId="10437"/>
    <cellStyle name="Normal 2 2 26" xfId="10438"/>
    <cellStyle name="Normal 2 2 26 2" xfId="10439"/>
    <cellStyle name="Normal 2 2 26 2 2" xfId="10440"/>
    <cellStyle name="Normal 2 2 26 2 2 2" xfId="10441"/>
    <cellStyle name="Normal 2 2 26 2 2 2 2" xfId="10442"/>
    <cellStyle name="Normal 2 2 26 2 2 3" xfId="10443"/>
    <cellStyle name="Normal 2 2 26 2 3" xfId="10444"/>
    <cellStyle name="Normal 2 2 26 2 3 2" xfId="10445"/>
    <cellStyle name="Normal 2 2 26 2 4" xfId="10446"/>
    <cellStyle name="Normal 2 2 26 3" xfId="10447"/>
    <cellStyle name="Normal 2 2 26 3 2" xfId="10448"/>
    <cellStyle name="Normal 2 2 26 3 2 2" xfId="10449"/>
    <cellStyle name="Normal 2 2 26 3 2 2 2" xfId="10450"/>
    <cellStyle name="Normal 2 2 26 3 2 3" xfId="10451"/>
    <cellStyle name="Normal 2 2 26 3 3" xfId="10452"/>
    <cellStyle name="Normal 2 2 26 3 3 2" xfId="10453"/>
    <cellStyle name="Normal 2 2 26 3 4" xfId="10454"/>
    <cellStyle name="Normal 2 2 26 4" xfId="10455"/>
    <cellStyle name="Normal 2 2 26 4 2" xfId="10456"/>
    <cellStyle name="Normal 2 2 26 4 2 2" xfId="10457"/>
    <cellStyle name="Normal 2 2 26 4 2 2 2" xfId="10458"/>
    <cellStyle name="Normal 2 2 26 4 2 3" xfId="10459"/>
    <cellStyle name="Normal 2 2 26 4 3" xfId="10460"/>
    <cellStyle name="Normal 2 2 26 4 3 2" xfId="10461"/>
    <cellStyle name="Normal 2 2 26 4 4" xfId="10462"/>
    <cellStyle name="Normal 2 2 26 5" xfId="10463"/>
    <cellStyle name="Normal 2 2 26 5 2" xfId="10464"/>
    <cellStyle name="Normal 2 2 26 5 2 2" xfId="10465"/>
    <cellStyle name="Normal 2 2 26 5 3" xfId="10466"/>
    <cellStyle name="Normal 2 2 26 6" xfId="10467"/>
    <cellStyle name="Normal 2 2 26 6 2" xfId="10468"/>
    <cellStyle name="Normal 2 2 26 7" xfId="10469"/>
    <cellStyle name="Normal 2 2 26 7 2" xfId="10470"/>
    <cellStyle name="Normal 2 2 26 8" xfId="10471"/>
    <cellStyle name="Normal 2 2 27" xfId="10472"/>
    <cellStyle name="Normal 2 2 27 2" xfId="10473"/>
    <cellStyle name="Normal 2 2 27 2 2" xfId="10474"/>
    <cellStyle name="Normal 2 2 27 2 2 2" xfId="10475"/>
    <cellStyle name="Normal 2 2 27 2 2 2 2" xfId="10476"/>
    <cellStyle name="Normal 2 2 27 2 2 3" xfId="10477"/>
    <cellStyle name="Normal 2 2 27 2 3" xfId="10478"/>
    <cellStyle name="Normal 2 2 27 2 3 2" xfId="10479"/>
    <cellStyle name="Normal 2 2 27 2 4" xfId="10480"/>
    <cellStyle name="Normal 2 2 27 3" xfId="10481"/>
    <cellStyle name="Normal 2 2 27 3 2" xfId="10482"/>
    <cellStyle name="Normal 2 2 27 3 2 2" xfId="10483"/>
    <cellStyle name="Normal 2 2 27 3 2 2 2" xfId="10484"/>
    <cellStyle name="Normal 2 2 27 3 2 3" xfId="10485"/>
    <cellStyle name="Normal 2 2 27 3 3" xfId="10486"/>
    <cellStyle name="Normal 2 2 27 3 3 2" xfId="10487"/>
    <cellStyle name="Normal 2 2 27 3 4" xfId="10488"/>
    <cellStyle name="Normal 2 2 27 4" xfId="10489"/>
    <cellStyle name="Normal 2 2 27 4 2" xfId="10490"/>
    <cellStyle name="Normal 2 2 27 4 2 2" xfId="10491"/>
    <cellStyle name="Normal 2 2 27 4 2 2 2" xfId="10492"/>
    <cellStyle name="Normal 2 2 27 4 2 3" xfId="10493"/>
    <cellStyle name="Normal 2 2 27 4 3" xfId="10494"/>
    <cellStyle name="Normal 2 2 27 4 3 2" xfId="10495"/>
    <cellStyle name="Normal 2 2 27 4 4" xfId="10496"/>
    <cellStyle name="Normal 2 2 27 5" xfId="10497"/>
    <cellStyle name="Normal 2 2 27 5 2" xfId="10498"/>
    <cellStyle name="Normal 2 2 27 5 2 2" xfId="10499"/>
    <cellStyle name="Normal 2 2 27 5 3" xfId="10500"/>
    <cellStyle name="Normal 2 2 27 6" xfId="10501"/>
    <cellStyle name="Normal 2 2 27 6 2" xfId="10502"/>
    <cellStyle name="Normal 2 2 27 7" xfId="10503"/>
    <cellStyle name="Normal 2 2 27 7 2" xfId="10504"/>
    <cellStyle name="Normal 2 2 27 8" xfId="10505"/>
    <cellStyle name="Normal 2 2 28" xfId="10506"/>
    <cellStyle name="Normal 2 2 28 2" xfId="10507"/>
    <cellStyle name="Normal 2 2 28 2 2" xfId="10508"/>
    <cellStyle name="Normal 2 2 28 2 2 2" xfId="10509"/>
    <cellStyle name="Normal 2 2 28 2 2 2 2" xfId="10510"/>
    <cellStyle name="Normal 2 2 28 2 2 3" xfId="10511"/>
    <cellStyle name="Normal 2 2 28 2 3" xfId="10512"/>
    <cellStyle name="Normal 2 2 28 2 3 2" xfId="10513"/>
    <cellStyle name="Normal 2 2 28 2 4" xfId="10514"/>
    <cellStyle name="Normal 2 2 28 3" xfId="10515"/>
    <cellStyle name="Normal 2 2 28 3 2" xfId="10516"/>
    <cellStyle name="Normal 2 2 28 3 2 2" xfId="10517"/>
    <cellStyle name="Normal 2 2 28 3 2 2 2" xfId="10518"/>
    <cellStyle name="Normal 2 2 28 3 2 3" xfId="10519"/>
    <cellStyle name="Normal 2 2 28 3 3" xfId="10520"/>
    <cellStyle name="Normal 2 2 28 3 3 2" xfId="10521"/>
    <cellStyle name="Normal 2 2 28 3 4" xfId="10522"/>
    <cellStyle name="Normal 2 2 28 4" xfId="10523"/>
    <cellStyle name="Normal 2 2 28 4 2" xfId="10524"/>
    <cellStyle name="Normal 2 2 28 4 2 2" xfId="10525"/>
    <cellStyle name="Normal 2 2 28 4 2 2 2" xfId="10526"/>
    <cellStyle name="Normal 2 2 28 4 2 3" xfId="10527"/>
    <cellStyle name="Normal 2 2 28 4 3" xfId="10528"/>
    <cellStyle name="Normal 2 2 28 4 3 2" xfId="10529"/>
    <cellStyle name="Normal 2 2 28 4 4" xfId="10530"/>
    <cellStyle name="Normal 2 2 28 5" xfId="10531"/>
    <cellStyle name="Normal 2 2 28 5 2" xfId="10532"/>
    <cellStyle name="Normal 2 2 28 5 2 2" xfId="10533"/>
    <cellStyle name="Normal 2 2 28 5 3" xfId="10534"/>
    <cellStyle name="Normal 2 2 28 6" xfId="10535"/>
    <cellStyle name="Normal 2 2 28 6 2" xfId="10536"/>
    <cellStyle name="Normal 2 2 28 7" xfId="10537"/>
    <cellStyle name="Normal 2 2 28 7 2" xfId="10538"/>
    <cellStyle name="Normal 2 2 28 8" xfId="10539"/>
    <cellStyle name="Normal 2 2 29" xfId="10540"/>
    <cellStyle name="Normal 2 2 29 2" xfId="10541"/>
    <cellStyle name="Normal 2 2 29 2 2" xfId="10542"/>
    <cellStyle name="Normal 2 2 29 2 2 2" xfId="10543"/>
    <cellStyle name="Normal 2 2 29 2 2 2 2" xfId="10544"/>
    <cellStyle name="Normal 2 2 29 2 2 3" xfId="10545"/>
    <cellStyle name="Normal 2 2 29 2 3" xfId="10546"/>
    <cellStyle name="Normal 2 2 29 2 3 2" xfId="10547"/>
    <cellStyle name="Normal 2 2 29 2 4" xfId="10548"/>
    <cellStyle name="Normal 2 2 29 3" xfId="10549"/>
    <cellStyle name="Normal 2 2 29 3 2" xfId="10550"/>
    <cellStyle name="Normal 2 2 29 3 2 2" xfId="10551"/>
    <cellStyle name="Normal 2 2 29 3 2 2 2" xfId="10552"/>
    <cellStyle name="Normal 2 2 29 3 2 3" xfId="10553"/>
    <cellStyle name="Normal 2 2 29 3 3" xfId="10554"/>
    <cellStyle name="Normal 2 2 29 3 3 2" xfId="10555"/>
    <cellStyle name="Normal 2 2 29 3 4" xfId="10556"/>
    <cellStyle name="Normal 2 2 29 4" xfId="10557"/>
    <cellStyle name="Normal 2 2 29 4 2" xfId="10558"/>
    <cellStyle name="Normal 2 2 29 4 2 2" xfId="10559"/>
    <cellStyle name="Normal 2 2 29 4 2 2 2" xfId="10560"/>
    <cellStyle name="Normal 2 2 29 4 2 3" xfId="10561"/>
    <cellStyle name="Normal 2 2 29 4 3" xfId="10562"/>
    <cellStyle name="Normal 2 2 29 4 3 2" xfId="10563"/>
    <cellStyle name="Normal 2 2 29 4 4" xfId="10564"/>
    <cellStyle name="Normal 2 2 29 5" xfId="10565"/>
    <cellStyle name="Normal 2 2 29 5 2" xfId="10566"/>
    <cellStyle name="Normal 2 2 29 5 2 2" xfId="10567"/>
    <cellStyle name="Normal 2 2 29 5 3" xfId="10568"/>
    <cellStyle name="Normal 2 2 29 6" xfId="10569"/>
    <cellStyle name="Normal 2 2 29 6 2" xfId="10570"/>
    <cellStyle name="Normal 2 2 29 7" xfId="10571"/>
    <cellStyle name="Normal 2 2 29 7 2" xfId="10572"/>
    <cellStyle name="Normal 2 2 29 8" xfId="10573"/>
    <cellStyle name="Normal 2 2 3" xfId="10574"/>
    <cellStyle name="Normal 2 2 3 10" xfId="10575"/>
    <cellStyle name="Normal 2 2 3 10 2" xfId="10576"/>
    <cellStyle name="Normal 2 2 3 10 2 2" xfId="10577"/>
    <cellStyle name="Normal 2 2 3 10 2 2 2" xfId="10578"/>
    <cellStyle name="Normal 2 2 3 10 2 2 2 2" xfId="10579"/>
    <cellStyle name="Normal 2 2 3 10 2 2 3" xfId="10580"/>
    <cellStyle name="Normal 2 2 3 10 2 3" xfId="10581"/>
    <cellStyle name="Normal 2 2 3 10 2 3 2" xfId="10582"/>
    <cellStyle name="Normal 2 2 3 10 2 4" xfId="10583"/>
    <cellStyle name="Normal 2 2 3 10 3" xfId="10584"/>
    <cellStyle name="Normal 2 2 3 10 3 2" xfId="10585"/>
    <cellStyle name="Normal 2 2 3 10 3 2 2" xfId="10586"/>
    <cellStyle name="Normal 2 2 3 10 3 2 2 2" xfId="10587"/>
    <cellStyle name="Normal 2 2 3 10 3 2 3" xfId="10588"/>
    <cellStyle name="Normal 2 2 3 10 3 3" xfId="10589"/>
    <cellStyle name="Normal 2 2 3 10 3 3 2" xfId="10590"/>
    <cellStyle name="Normal 2 2 3 10 3 4" xfId="10591"/>
    <cellStyle name="Normal 2 2 3 10 4" xfId="10592"/>
    <cellStyle name="Normal 2 2 3 10 4 2" xfId="10593"/>
    <cellStyle name="Normal 2 2 3 10 4 2 2" xfId="10594"/>
    <cellStyle name="Normal 2 2 3 10 4 2 2 2" xfId="10595"/>
    <cellStyle name="Normal 2 2 3 10 4 2 3" xfId="10596"/>
    <cellStyle name="Normal 2 2 3 10 4 3" xfId="10597"/>
    <cellStyle name="Normal 2 2 3 10 4 3 2" xfId="10598"/>
    <cellStyle name="Normal 2 2 3 10 4 4" xfId="10599"/>
    <cellStyle name="Normal 2 2 3 10 5" xfId="10600"/>
    <cellStyle name="Normal 2 2 3 10 5 2" xfId="10601"/>
    <cellStyle name="Normal 2 2 3 10 5 2 2" xfId="10602"/>
    <cellStyle name="Normal 2 2 3 10 5 3" xfId="10603"/>
    <cellStyle name="Normal 2 2 3 10 6" xfId="10604"/>
    <cellStyle name="Normal 2 2 3 10 6 2" xfId="10605"/>
    <cellStyle name="Normal 2 2 3 10 7" xfId="10606"/>
    <cellStyle name="Normal 2 2 3 10 7 2" xfId="10607"/>
    <cellStyle name="Normal 2 2 3 10 8" xfId="10608"/>
    <cellStyle name="Normal 2 2 3 11" xfId="10609"/>
    <cellStyle name="Normal 2 2 3 11 2" xfId="10610"/>
    <cellStyle name="Normal 2 2 3 11 2 2" xfId="10611"/>
    <cellStyle name="Normal 2 2 3 11 2 2 2" xfId="10612"/>
    <cellStyle name="Normal 2 2 3 11 2 2 2 2" xfId="10613"/>
    <cellStyle name="Normal 2 2 3 11 2 2 3" xfId="10614"/>
    <cellStyle name="Normal 2 2 3 11 2 3" xfId="10615"/>
    <cellStyle name="Normal 2 2 3 11 2 3 2" xfId="10616"/>
    <cellStyle name="Normal 2 2 3 11 2 4" xfId="10617"/>
    <cellStyle name="Normal 2 2 3 11 3" xfId="10618"/>
    <cellStyle name="Normal 2 2 3 11 3 2" xfId="10619"/>
    <cellStyle name="Normal 2 2 3 11 3 2 2" xfId="10620"/>
    <cellStyle name="Normal 2 2 3 11 3 2 2 2" xfId="10621"/>
    <cellStyle name="Normal 2 2 3 11 3 2 3" xfId="10622"/>
    <cellStyle name="Normal 2 2 3 11 3 3" xfId="10623"/>
    <cellStyle name="Normal 2 2 3 11 3 3 2" xfId="10624"/>
    <cellStyle name="Normal 2 2 3 11 3 4" xfId="10625"/>
    <cellStyle name="Normal 2 2 3 11 4" xfId="10626"/>
    <cellStyle name="Normal 2 2 3 11 4 2" xfId="10627"/>
    <cellStyle name="Normal 2 2 3 11 4 2 2" xfId="10628"/>
    <cellStyle name="Normal 2 2 3 11 4 2 2 2" xfId="10629"/>
    <cellStyle name="Normal 2 2 3 11 4 2 3" xfId="10630"/>
    <cellStyle name="Normal 2 2 3 11 4 3" xfId="10631"/>
    <cellStyle name="Normal 2 2 3 11 4 3 2" xfId="10632"/>
    <cellStyle name="Normal 2 2 3 11 4 4" xfId="10633"/>
    <cellStyle name="Normal 2 2 3 11 5" xfId="10634"/>
    <cellStyle name="Normal 2 2 3 11 5 2" xfId="10635"/>
    <cellStyle name="Normal 2 2 3 11 5 2 2" xfId="10636"/>
    <cellStyle name="Normal 2 2 3 11 5 3" xfId="10637"/>
    <cellStyle name="Normal 2 2 3 11 6" xfId="10638"/>
    <cellStyle name="Normal 2 2 3 11 6 2" xfId="10639"/>
    <cellStyle name="Normal 2 2 3 11 7" xfId="10640"/>
    <cellStyle name="Normal 2 2 3 11 7 2" xfId="10641"/>
    <cellStyle name="Normal 2 2 3 11 8" xfId="10642"/>
    <cellStyle name="Normal 2 2 3 12" xfId="10643"/>
    <cellStyle name="Normal 2 2 3 12 2" xfId="10644"/>
    <cellStyle name="Normal 2 2 3 12 2 2" xfId="10645"/>
    <cellStyle name="Normal 2 2 3 12 2 2 2" xfId="10646"/>
    <cellStyle name="Normal 2 2 3 12 2 2 2 2" xfId="10647"/>
    <cellStyle name="Normal 2 2 3 12 2 2 3" xfId="10648"/>
    <cellStyle name="Normal 2 2 3 12 2 3" xfId="10649"/>
    <cellStyle name="Normal 2 2 3 12 2 3 2" xfId="10650"/>
    <cellStyle name="Normal 2 2 3 12 2 4" xfId="10651"/>
    <cellStyle name="Normal 2 2 3 12 3" xfId="10652"/>
    <cellStyle name="Normal 2 2 3 12 3 2" xfId="10653"/>
    <cellStyle name="Normal 2 2 3 12 3 2 2" xfId="10654"/>
    <cellStyle name="Normal 2 2 3 12 3 2 2 2" xfId="10655"/>
    <cellStyle name="Normal 2 2 3 12 3 2 3" xfId="10656"/>
    <cellStyle name="Normal 2 2 3 12 3 3" xfId="10657"/>
    <cellStyle name="Normal 2 2 3 12 3 3 2" xfId="10658"/>
    <cellStyle name="Normal 2 2 3 12 3 4" xfId="10659"/>
    <cellStyle name="Normal 2 2 3 12 4" xfId="10660"/>
    <cellStyle name="Normal 2 2 3 12 4 2" xfId="10661"/>
    <cellStyle name="Normal 2 2 3 12 4 2 2" xfId="10662"/>
    <cellStyle name="Normal 2 2 3 12 4 2 2 2" xfId="10663"/>
    <cellStyle name="Normal 2 2 3 12 4 2 3" xfId="10664"/>
    <cellStyle name="Normal 2 2 3 12 4 3" xfId="10665"/>
    <cellStyle name="Normal 2 2 3 12 4 3 2" xfId="10666"/>
    <cellStyle name="Normal 2 2 3 12 4 4" xfId="10667"/>
    <cellStyle name="Normal 2 2 3 12 5" xfId="10668"/>
    <cellStyle name="Normal 2 2 3 12 5 2" xfId="10669"/>
    <cellStyle name="Normal 2 2 3 12 5 2 2" xfId="10670"/>
    <cellStyle name="Normal 2 2 3 12 5 3" xfId="10671"/>
    <cellStyle name="Normal 2 2 3 12 6" xfId="10672"/>
    <cellStyle name="Normal 2 2 3 12 6 2" xfId="10673"/>
    <cellStyle name="Normal 2 2 3 12 7" xfId="10674"/>
    <cellStyle name="Normal 2 2 3 12 7 2" xfId="10675"/>
    <cellStyle name="Normal 2 2 3 12 8" xfId="10676"/>
    <cellStyle name="Normal 2 2 3 13" xfId="10677"/>
    <cellStyle name="Normal 2 2 3 13 2" xfId="10678"/>
    <cellStyle name="Normal 2 2 3 13 2 2" xfId="10679"/>
    <cellStyle name="Normal 2 2 3 13 2 2 2" xfId="10680"/>
    <cellStyle name="Normal 2 2 3 13 2 2 2 2" xfId="10681"/>
    <cellStyle name="Normal 2 2 3 13 2 2 3" xfId="10682"/>
    <cellStyle name="Normal 2 2 3 13 2 3" xfId="10683"/>
    <cellStyle name="Normal 2 2 3 13 2 3 2" xfId="10684"/>
    <cellStyle name="Normal 2 2 3 13 2 4" xfId="10685"/>
    <cellStyle name="Normal 2 2 3 13 3" xfId="10686"/>
    <cellStyle name="Normal 2 2 3 13 3 2" xfId="10687"/>
    <cellStyle name="Normal 2 2 3 13 3 2 2" xfId="10688"/>
    <cellStyle name="Normal 2 2 3 13 3 2 2 2" xfId="10689"/>
    <cellStyle name="Normal 2 2 3 13 3 2 3" xfId="10690"/>
    <cellStyle name="Normal 2 2 3 13 3 3" xfId="10691"/>
    <cellStyle name="Normal 2 2 3 13 3 3 2" xfId="10692"/>
    <cellStyle name="Normal 2 2 3 13 3 4" xfId="10693"/>
    <cellStyle name="Normal 2 2 3 13 4" xfId="10694"/>
    <cellStyle name="Normal 2 2 3 13 4 2" xfId="10695"/>
    <cellStyle name="Normal 2 2 3 13 4 2 2" xfId="10696"/>
    <cellStyle name="Normal 2 2 3 13 4 2 2 2" xfId="10697"/>
    <cellStyle name="Normal 2 2 3 13 4 2 3" xfId="10698"/>
    <cellStyle name="Normal 2 2 3 13 4 3" xfId="10699"/>
    <cellStyle name="Normal 2 2 3 13 4 3 2" xfId="10700"/>
    <cellStyle name="Normal 2 2 3 13 4 4" xfId="10701"/>
    <cellStyle name="Normal 2 2 3 13 5" xfId="10702"/>
    <cellStyle name="Normal 2 2 3 13 5 2" xfId="10703"/>
    <cellStyle name="Normal 2 2 3 13 5 2 2" xfId="10704"/>
    <cellStyle name="Normal 2 2 3 13 5 3" xfId="10705"/>
    <cellStyle name="Normal 2 2 3 13 6" xfId="10706"/>
    <cellStyle name="Normal 2 2 3 13 6 2" xfId="10707"/>
    <cellStyle name="Normal 2 2 3 13 7" xfId="10708"/>
    <cellStyle name="Normal 2 2 3 13 7 2" xfId="10709"/>
    <cellStyle name="Normal 2 2 3 13 8" xfId="10710"/>
    <cellStyle name="Normal 2 2 3 14" xfId="10711"/>
    <cellStyle name="Normal 2 2 3 14 2" xfId="10712"/>
    <cellStyle name="Normal 2 2 3 14 2 2" xfId="10713"/>
    <cellStyle name="Normal 2 2 3 14 2 2 2" xfId="10714"/>
    <cellStyle name="Normal 2 2 3 14 2 2 2 2" xfId="10715"/>
    <cellStyle name="Normal 2 2 3 14 2 2 3" xfId="10716"/>
    <cellStyle name="Normal 2 2 3 14 2 3" xfId="10717"/>
    <cellStyle name="Normal 2 2 3 14 2 3 2" xfId="10718"/>
    <cellStyle name="Normal 2 2 3 14 2 4" xfId="10719"/>
    <cellStyle name="Normal 2 2 3 14 3" xfId="10720"/>
    <cellStyle name="Normal 2 2 3 14 3 2" xfId="10721"/>
    <cellStyle name="Normal 2 2 3 14 3 2 2" xfId="10722"/>
    <cellStyle name="Normal 2 2 3 14 3 2 2 2" xfId="10723"/>
    <cellStyle name="Normal 2 2 3 14 3 2 3" xfId="10724"/>
    <cellStyle name="Normal 2 2 3 14 3 3" xfId="10725"/>
    <cellStyle name="Normal 2 2 3 14 3 3 2" xfId="10726"/>
    <cellStyle name="Normal 2 2 3 14 3 4" xfId="10727"/>
    <cellStyle name="Normal 2 2 3 14 4" xfId="10728"/>
    <cellStyle name="Normal 2 2 3 14 4 2" xfId="10729"/>
    <cellStyle name="Normal 2 2 3 14 4 2 2" xfId="10730"/>
    <cellStyle name="Normal 2 2 3 14 4 2 2 2" xfId="10731"/>
    <cellStyle name="Normal 2 2 3 14 4 2 3" xfId="10732"/>
    <cellStyle name="Normal 2 2 3 14 4 3" xfId="10733"/>
    <cellStyle name="Normal 2 2 3 14 4 3 2" xfId="10734"/>
    <cellStyle name="Normal 2 2 3 14 4 4" xfId="10735"/>
    <cellStyle name="Normal 2 2 3 14 5" xfId="10736"/>
    <cellStyle name="Normal 2 2 3 14 5 2" xfId="10737"/>
    <cellStyle name="Normal 2 2 3 14 5 2 2" xfId="10738"/>
    <cellStyle name="Normal 2 2 3 14 5 3" xfId="10739"/>
    <cellStyle name="Normal 2 2 3 14 6" xfId="10740"/>
    <cellStyle name="Normal 2 2 3 14 6 2" xfId="10741"/>
    <cellStyle name="Normal 2 2 3 14 7" xfId="10742"/>
    <cellStyle name="Normal 2 2 3 14 7 2" xfId="10743"/>
    <cellStyle name="Normal 2 2 3 14 8" xfId="10744"/>
    <cellStyle name="Normal 2 2 3 15" xfId="10745"/>
    <cellStyle name="Normal 2 2 3 15 2" xfId="10746"/>
    <cellStyle name="Normal 2 2 3 15 2 2" xfId="10747"/>
    <cellStyle name="Normal 2 2 3 15 2 2 2" xfId="10748"/>
    <cellStyle name="Normal 2 2 3 15 2 2 2 2" xfId="10749"/>
    <cellStyle name="Normal 2 2 3 15 2 2 3" xfId="10750"/>
    <cellStyle name="Normal 2 2 3 15 2 3" xfId="10751"/>
    <cellStyle name="Normal 2 2 3 15 2 3 2" xfId="10752"/>
    <cellStyle name="Normal 2 2 3 15 2 4" xfId="10753"/>
    <cellStyle name="Normal 2 2 3 15 3" xfId="10754"/>
    <cellStyle name="Normal 2 2 3 15 3 2" xfId="10755"/>
    <cellStyle name="Normal 2 2 3 15 3 2 2" xfId="10756"/>
    <cellStyle name="Normal 2 2 3 15 3 2 2 2" xfId="10757"/>
    <cellStyle name="Normal 2 2 3 15 3 2 3" xfId="10758"/>
    <cellStyle name="Normal 2 2 3 15 3 3" xfId="10759"/>
    <cellStyle name="Normal 2 2 3 15 3 3 2" xfId="10760"/>
    <cellStyle name="Normal 2 2 3 15 3 4" xfId="10761"/>
    <cellStyle name="Normal 2 2 3 15 4" xfId="10762"/>
    <cellStyle name="Normal 2 2 3 15 4 2" xfId="10763"/>
    <cellStyle name="Normal 2 2 3 15 4 2 2" xfId="10764"/>
    <cellStyle name="Normal 2 2 3 15 4 2 2 2" xfId="10765"/>
    <cellStyle name="Normal 2 2 3 15 4 2 3" xfId="10766"/>
    <cellStyle name="Normal 2 2 3 15 4 3" xfId="10767"/>
    <cellStyle name="Normal 2 2 3 15 4 3 2" xfId="10768"/>
    <cellStyle name="Normal 2 2 3 15 4 4" xfId="10769"/>
    <cellStyle name="Normal 2 2 3 15 5" xfId="10770"/>
    <cellStyle name="Normal 2 2 3 15 5 2" xfId="10771"/>
    <cellStyle name="Normal 2 2 3 15 5 2 2" xfId="10772"/>
    <cellStyle name="Normal 2 2 3 15 5 3" xfId="10773"/>
    <cellStyle name="Normal 2 2 3 15 6" xfId="10774"/>
    <cellStyle name="Normal 2 2 3 15 6 2" xfId="10775"/>
    <cellStyle name="Normal 2 2 3 15 7" xfId="10776"/>
    <cellStyle name="Normal 2 2 3 15 7 2" xfId="10777"/>
    <cellStyle name="Normal 2 2 3 15 8" xfId="10778"/>
    <cellStyle name="Normal 2 2 3 16" xfId="10779"/>
    <cellStyle name="Normal 2 2 3 16 2" xfId="10780"/>
    <cellStyle name="Normal 2 2 3 16 2 2" xfId="10781"/>
    <cellStyle name="Normal 2 2 3 16 2 2 2" xfId="10782"/>
    <cellStyle name="Normal 2 2 3 16 2 2 2 2" xfId="10783"/>
    <cellStyle name="Normal 2 2 3 16 2 2 3" xfId="10784"/>
    <cellStyle name="Normal 2 2 3 16 2 3" xfId="10785"/>
    <cellStyle name="Normal 2 2 3 16 2 3 2" xfId="10786"/>
    <cellStyle name="Normal 2 2 3 16 2 4" xfId="10787"/>
    <cellStyle name="Normal 2 2 3 16 3" xfId="10788"/>
    <cellStyle name="Normal 2 2 3 16 3 2" xfId="10789"/>
    <cellStyle name="Normal 2 2 3 16 3 2 2" xfId="10790"/>
    <cellStyle name="Normal 2 2 3 16 3 2 2 2" xfId="10791"/>
    <cellStyle name="Normal 2 2 3 16 3 2 3" xfId="10792"/>
    <cellStyle name="Normal 2 2 3 16 3 3" xfId="10793"/>
    <cellStyle name="Normal 2 2 3 16 3 3 2" xfId="10794"/>
    <cellStyle name="Normal 2 2 3 16 3 4" xfId="10795"/>
    <cellStyle name="Normal 2 2 3 16 4" xfId="10796"/>
    <cellStyle name="Normal 2 2 3 16 4 2" xfId="10797"/>
    <cellStyle name="Normal 2 2 3 16 4 2 2" xfId="10798"/>
    <cellStyle name="Normal 2 2 3 16 4 2 2 2" xfId="10799"/>
    <cellStyle name="Normal 2 2 3 16 4 2 3" xfId="10800"/>
    <cellStyle name="Normal 2 2 3 16 4 3" xfId="10801"/>
    <cellStyle name="Normal 2 2 3 16 4 3 2" xfId="10802"/>
    <cellStyle name="Normal 2 2 3 16 4 4" xfId="10803"/>
    <cellStyle name="Normal 2 2 3 16 5" xfId="10804"/>
    <cellStyle name="Normal 2 2 3 16 5 2" xfId="10805"/>
    <cellStyle name="Normal 2 2 3 16 5 2 2" xfId="10806"/>
    <cellStyle name="Normal 2 2 3 16 5 3" xfId="10807"/>
    <cellStyle name="Normal 2 2 3 16 6" xfId="10808"/>
    <cellStyle name="Normal 2 2 3 16 6 2" xfId="10809"/>
    <cellStyle name="Normal 2 2 3 16 7" xfId="10810"/>
    <cellStyle name="Normal 2 2 3 16 7 2" xfId="10811"/>
    <cellStyle name="Normal 2 2 3 16 8" xfId="10812"/>
    <cellStyle name="Normal 2 2 3 17" xfId="10813"/>
    <cellStyle name="Normal 2 2 3 17 2" xfId="10814"/>
    <cellStyle name="Normal 2 2 3 17 2 2" xfId="10815"/>
    <cellStyle name="Normal 2 2 3 17 2 2 2" xfId="10816"/>
    <cellStyle name="Normal 2 2 3 17 2 2 2 2" xfId="10817"/>
    <cellStyle name="Normal 2 2 3 17 2 2 3" xfId="10818"/>
    <cellStyle name="Normal 2 2 3 17 2 3" xfId="10819"/>
    <cellStyle name="Normal 2 2 3 17 2 3 2" xfId="10820"/>
    <cellStyle name="Normal 2 2 3 17 2 4" xfId="10821"/>
    <cellStyle name="Normal 2 2 3 17 3" xfId="10822"/>
    <cellStyle name="Normal 2 2 3 17 3 2" xfId="10823"/>
    <cellStyle name="Normal 2 2 3 17 3 2 2" xfId="10824"/>
    <cellStyle name="Normal 2 2 3 17 3 2 2 2" xfId="10825"/>
    <cellStyle name="Normal 2 2 3 17 3 2 3" xfId="10826"/>
    <cellStyle name="Normal 2 2 3 17 3 3" xfId="10827"/>
    <cellStyle name="Normal 2 2 3 17 3 3 2" xfId="10828"/>
    <cellStyle name="Normal 2 2 3 17 3 4" xfId="10829"/>
    <cellStyle name="Normal 2 2 3 17 4" xfId="10830"/>
    <cellStyle name="Normal 2 2 3 17 4 2" xfId="10831"/>
    <cellStyle name="Normal 2 2 3 17 4 2 2" xfId="10832"/>
    <cellStyle name="Normal 2 2 3 17 4 2 2 2" xfId="10833"/>
    <cellStyle name="Normal 2 2 3 17 4 2 3" xfId="10834"/>
    <cellStyle name="Normal 2 2 3 17 4 3" xfId="10835"/>
    <cellStyle name="Normal 2 2 3 17 4 3 2" xfId="10836"/>
    <cellStyle name="Normal 2 2 3 17 4 4" xfId="10837"/>
    <cellStyle name="Normal 2 2 3 17 5" xfId="10838"/>
    <cellStyle name="Normal 2 2 3 17 5 2" xfId="10839"/>
    <cellStyle name="Normal 2 2 3 17 5 2 2" xfId="10840"/>
    <cellStyle name="Normal 2 2 3 17 5 3" xfId="10841"/>
    <cellStyle name="Normal 2 2 3 17 6" xfId="10842"/>
    <cellStyle name="Normal 2 2 3 17 6 2" xfId="10843"/>
    <cellStyle name="Normal 2 2 3 17 7" xfId="10844"/>
    <cellStyle name="Normal 2 2 3 17 7 2" xfId="10845"/>
    <cellStyle name="Normal 2 2 3 17 8" xfId="10846"/>
    <cellStyle name="Normal 2 2 3 18" xfId="10847"/>
    <cellStyle name="Normal 2 2 3 18 2" xfId="10848"/>
    <cellStyle name="Normal 2 2 3 18 2 2" xfId="10849"/>
    <cellStyle name="Normal 2 2 3 18 2 2 2" xfId="10850"/>
    <cellStyle name="Normal 2 2 3 18 2 2 2 2" xfId="10851"/>
    <cellStyle name="Normal 2 2 3 18 2 2 3" xfId="10852"/>
    <cellStyle name="Normal 2 2 3 18 2 3" xfId="10853"/>
    <cellStyle name="Normal 2 2 3 18 2 3 2" xfId="10854"/>
    <cellStyle name="Normal 2 2 3 18 2 4" xfId="10855"/>
    <cellStyle name="Normal 2 2 3 18 3" xfId="10856"/>
    <cellStyle name="Normal 2 2 3 18 3 2" xfId="10857"/>
    <cellStyle name="Normal 2 2 3 18 3 2 2" xfId="10858"/>
    <cellStyle name="Normal 2 2 3 18 3 2 2 2" xfId="10859"/>
    <cellStyle name="Normal 2 2 3 18 3 2 3" xfId="10860"/>
    <cellStyle name="Normal 2 2 3 18 3 3" xfId="10861"/>
    <cellStyle name="Normal 2 2 3 18 3 3 2" xfId="10862"/>
    <cellStyle name="Normal 2 2 3 18 3 4" xfId="10863"/>
    <cellStyle name="Normal 2 2 3 18 4" xfId="10864"/>
    <cellStyle name="Normal 2 2 3 18 4 2" xfId="10865"/>
    <cellStyle name="Normal 2 2 3 18 4 2 2" xfId="10866"/>
    <cellStyle name="Normal 2 2 3 18 4 2 2 2" xfId="10867"/>
    <cellStyle name="Normal 2 2 3 18 4 2 3" xfId="10868"/>
    <cellStyle name="Normal 2 2 3 18 4 3" xfId="10869"/>
    <cellStyle name="Normal 2 2 3 18 4 3 2" xfId="10870"/>
    <cellStyle name="Normal 2 2 3 18 4 4" xfId="10871"/>
    <cellStyle name="Normal 2 2 3 18 5" xfId="10872"/>
    <cellStyle name="Normal 2 2 3 18 5 2" xfId="10873"/>
    <cellStyle name="Normal 2 2 3 18 5 2 2" xfId="10874"/>
    <cellStyle name="Normal 2 2 3 18 5 3" xfId="10875"/>
    <cellStyle name="Normal 2 2 3 18 6" xfId="10876"/>
    <cellStyle name="Normal 2 2 3 18 6 2" xfId="10877"/>
    <cellStyle name="Normal 2 2 3 18 7" xfId="10878"/>
    <cellStyle name="Normal 2 2 3 18 7 2" xfId="10879"/>
    <cellStyle name="Normal 2 2 3 18 8" xfId="10880"/>
    <cellStyle name="Normal 2 2 3 19" xfId="10881"/>
    <cellStyle name="Normal 2 2 3 19 2" xfId="10882"/>
    <cellStyle name="Normal 2 2 3 19 2 2" xfId="10883"/>
    <cellStyle name="Normal 2 2 3 19 2 2 2" xfId="10884"/>
    <cellStyle name="Normal 2 2 3 19 2 2 2 2" xfId="10885"/>
    <cellStyle name="Normal 2 2 3 19 2 2 3" xfId="10886"/>
    <cellStyle name="Normal 2 2 3 19 2 3" xfId="10887"/>
    <cellStyle name="Normal 2 2 3 19 2 3 2" xfId="10888"/>
    <cellStyle name="Normal 2 2 3 19 2 4" xfId="10889"/>
    <cellStyle name="Normal 2 2 3 19 3" xfId="10890"/>
    <cellStyle name="Normal 2 2 3 19 3 2" xfId="10891"/>
    <cellStyle name="Normal 2 2 3 19 3 2 2" xfId="10892"/>
    <cellStyle name="Normal 2 2 3 19 3 2 2 2" xfId="10893"/>
    <cellStyle name="Normal 2 2 3 19 3 2 3" xfId="10894"/>
    <cellStyle name="Normal 2 2 3 19 3 3" xfId="10895"/>
    <cellStyle name="Normal 2 2 3 19 3 3 2" xfId="10896"/>
    <cellStyle name="Normal 2 2 3 19 3 4" xfId="10897"/>
    <cellStyle name="Normal 2 2 3 19 4" xfId="10898"/>
    <cellStyle name="Normal 2 2 3 19 4 2" xfId="10899"/>
    <cellStyle name="Normal 2 2 3 19 4 2 2" xfId="10900"/>
    <cellStyle name="Normal 2 2 3 19 4 2 2 2" xfId="10901"/>
    <cellStyle name="Normal 2 2 3 19 4 2 3" xfId="10902"/>
    <cellStyle name="Normal 2 2 3 19 4 3" xfId="10903"/>
    <cellStyle name="Normal 2 2 3 19 4 3 2" xfId="10904"/>
    <cellStyle name="Normal 2 2 3 19 4 4" xfId="10905"/>
    <cellStyle name="Normal 2 2 3 19 5" xfId="10906"/>
    <cellStyle name="Normal 2 2 3 19 5 2" xfId="10907"/>
    <cellStyle name="Normal 2 2 3 19 5 2 2" xfId="10908"/>
    <cellStyle name="Normal 2 2 3 19 5 3" xfId="10909"/>
    <cellStyle name="Normal 2 2 3 19 6" xfId="10910"/>
    <cellStyle name="Normal 2 2 3 19 6 2" xfId="10911"/>
    <cellStyle name="Normal 2 2 3 19 7" xfId="10912"/>
    <cellStyle name="Normal 2 2 3 19 7 2" xfId="10913"/>
    <cellStyle name="Normal 2 2 3 19 8" xfId="10914"/>
    <cellStyle name="Normal 2 2 3 2" xfId="10915"/>
    <cellStyle name="Normal 2 2 3 2 2" xfId="10916"/>
    <cellStyle name="Normal 2 2 3 2 2 2" xfId="10917"/>
    <cellStyle name="Normal 2 2 3 2 2 2 2" xfId="10918"/>
    <cellStyle name="Normal 2 2 3 2 2 2 2 2" xfId="10919"/>
    <cellStyle name="Normal 2 2 3 2 2 2 3" xfId="10920"/>
    <cellStyle name="Normal 2 2 3 2 2 3" xfId="10921"/>
    <cellStyle name="Normal 2 2 3 2 2 3 2" xfId="10922"/>
    <cellStyle name="Normal 2 2 3 2 2 4" xfId="10923"/>
    <cellStyle name="Normal 2 2 3 2 3" xfId="10924"/>
    <cellStyle name="Normal 2 2 3 2 3 2" xfId="10925"/>
    <cellStyle name="Normal 2 2 3 2 3 2 2" xfId="10926"/>
    <cellStyle name="Normal 2 2 3 2 3 2 2 2" xfId="10927"/>
    <cellStyle name="Normal 2 2 3 2 3 2 3" xfId="10928"/>
    <cellStyle name="Normal 2 2 3 2 3 3" xfId="10929"/>
    <cellStyle name="Normal 2 2 3 2 3 3 2" xfId="10930"/>
    <cellStyle name="Normal 2 2 3 2 3 4" xfId="10931"/>
    <cellStyle name="Normal 2 2 3 2 4" xfId="10932"/>
    <cellStyle name="Normal 2 2 3 2 4 2" xfId="10933"/>
    <cellStyle name="Normal 2 2 3 2 4 2 2" xfId="10934"/>
    <cellStyle name="Normal 2 2 3 2 4 2 2 2" xfId="10935"/>
    <cellStyle name="Normal 2 2 3 2 4 2 3" xfId="10936"/>
    <cellStyle name="Normal 2 2 3 2 4 3" xfId="10937"/>
    <cellStyle name="Normal 2 2 3 2 4 3 2" xfId="10938"/>
    <cellStyle name="Normal 2 2 3 2 4 4" xfId="10939"/>
    <cellStyle name="Normal 2 2 3 2 5" xfId="10940"/>
    <cellStyle name="Normal 2 2 3 2 5 2" xfId="10941"/>
    <cellStyle name="Normal 2 2 3 2 5 2 2" xfId="10942"/>
    <cellStyle name="Normal 2 2 3 2 5 3" xfId="10943"/>
    <cellStyle name="Normal 2 2 3 2 6" xfId="10944"/>
    <cellStyle name="Normal 2 2 3 2 6 2" xfId="10945"/>
    <cellStyle name="Normal 2 2 3 2 7" xfId="10946"/>
    <cellStyle name="Normal 2 2 3 2 7 2" xfId="10947"/>
    <cellStyle name="Normal 2 2 3 2 8" xfId="10948"/>
    <cellStyle name="Normal 2 2 3 20" xfId="10949"/>
    <cellStyle name="Normal 2 2 3 20 2" xfId="10950"/>
    <cellStyle name="Normal 2 2 3 20 2 2" xfId="10951"/>
    <cellStyle name="Normal 2 2 3 20 2 2 2" xfId="10952"/>
    <cellStyle name="Normal 2 2 3 20 2 2 2 2" xfId="10953"/>
    <cellStyle name="Normal 2 2 3 20 2 2 3" xfId="10954"/>
    <cellStyle name="Normal 2 2 3 20 2 3" xfId="10955"/>
    <cellStyle name="Normal 2 2 3 20 2 3 2" xfId="10956"/>
    <cellStyle name="Normal 2 2 3 20 2 4" xfId="10957"/>
    <cellStyle name="Normal 2 2 3 20 3" xfId="10958"/>
    <cellStyle name="Normal 2 2 3 20 3 2" xfId="10959"/>
    <cellStyle name="Normal 2 2 3 20 3 2 2" xfId="10960"/>
    <cellStyle name="Normal 2 2 3 20 3 2 2 2" xfId="10961"/>
    <cellStyle name="Normal 2 2 3 20 3 2 3" xfId="10962"/>
    <cellStyle name="Normal 2 2 3 20 3 3" xfId="10963"/>
    <cellStyle name="Normal 2 2 3 20 3 3 2" xfId="10964"/>
    <cellStyle name="Normal 2 2 3 20 3 4" xfId="10965"/>
    <cellStyle name="Normal 2 2 3 20 4" xfId="10966"/>
    <cellStyle name="Normal 2 2 3 20 4 2" xfId="10967"/>
    <cellStyle name="Normal 2 2 3 20 4 2 2" xfId="10968"/>
    <cellStyle name="Normal 2 2 3 20 4 2 2 2" xfId="10969"/>
    <cellStyle name="Normal 2 2 3 20 4 2 3" xfId="10970"/>
    <cellStyle name="Normal 2 2 3 20 4 3" xfId="10971"/>
    <cellStyle name="Normal 2 2 3 20 4 3 2" xfId="10972"/>
    <cellStyle name="Normal 2 2 3 20 4 4" xfId="10973"/>
    <cellStyle name="Normal 2 2 3 20 5" xfId="10974"/>
    <cellStyle name="Normal 2 2 3 20 5 2" xfId="10975"/>
    <cellStyle name="Normal 2 2 3 20 5 2 2" xfId="10976"/>
    <cellStyle name="Normal 2 2 3 20 5 3" xfId="10977"/>
    <cellStyle name="Normal 2 2 3 20 6" xfId="10978"/>
    <cellStyle name="Normal 2 2 3 20 6 2" xfId="10979"/>
    <cellStyle name="Normal 2 2 3 20 7" xfId="10980"/>
    <cellStyle name="Normal 2 2 3 20 7 2" xfId="10981"/>
    <cellStyle name="Normal 2 2 3 20 8" xfId="10982"/>
    <cellStyle name="Normal 2 2 3 21" xfId="10983"/>
    <cellStyle name="Normal 2 2 3 21 2" xfId="10984"/>
    <cellStyle name="Normal 2 2 3 21 2 2" xfId="10985"/>
    <cellStyle name="Normal 2 2 3 21 2 2 2" xfId="10986"/>
    <cellStyle name="Normal 2 2 3 21 2 2 2 2" xfId="10987"/>
    <cellStyle name="Normal 2 2 3 21 2 2 3" xfId="10988"/>
    <cellStyle name="Normal 2 2 3 21 2 3" xfId="10989"/>
    <cellStyle name="Normal 2 2 3 21 2 3 2" xfId="10990"/>
    <cellStyle name="Normal 2 2 3 21 2 4" xfId="10991"/>
    <cellStyle name="Normal 2 2 3 21 3" xfId="10992"/>
    <cellStyle name="Normal 2 2 3 21 3 2" xfId="10993"/>
    <cellStyle name="Normal 2 2 3 21 3 2 2" xfId="10994"/>
    <cellStyle name="Normal 2 2 3 21 3 2 2 2" xfId="10995"/>
    <cellStyle name="Normal 2 2 3 21 3 2 3" xfId="10996"/>
    <cellStyle name="Normal 2 2 3 21 3 3" xfId="10997"/>
    <cellStyle name="Normal 2 2 3 21 3 3 2" xfId="10998"/>
    <cellStyle name="Normal 2 2 3 21 3 4" xfId="10999"/>
    <cellStyle name="Normal 2 2 3 21 4" xfId="11000"/>
    <cellStyle name="Normal 2 2 3 21 4 2" xfId="11001"/>
    <cellStyle name="Normal 2 2 3 21 4 2 2" xfId="11002"/>
    <cellStyle name="Normal 2 2 3 21 4 2 2 2" xfId="11003"/>
    <cellStyle name="Normal 2 2 3 21 4 2 3" xfId="11004"/>
    <cellStyle name="Normal 2 2 3 21 4 3" xfId="11005"/>
    <cellStyle name="Normal 2 2 3 21 4 3 2" xfId="11006"/>
    <cellStyle name="Normal 2 2 3 21 4 4" xfId="11007"/>
    <cellStyle name="Normal 2 2 3 21 5" xfId="11008"/>
    <cellStyle name="Normal 2 2 3 21 5 2" xfId="11009"/>
    <cellStyle name="Normal 2 2 3 21 5 2 2" xfId="11010"/>
    <cellStyle name="Normal 2 2 3 21 5 3" xfId="11011"/>
    <cellStyle name="Normal 2 2 3 21 6" xfId="11012"/>
    <cellStyle name="Normal 2 2 3 21 6 2" xfId="11013"/>
    <cellStyle name="Normal 2 2 3 21 7" xfId="11014"/>
    <cellStyle name="Normal 2 2 3 21 7 2" xfId="11015"/>
    <cellStyle name="Normal 2 2 3 21 8" xfId="11016"/>
    <cellStyle name="Normal 2 2 3 22" xfId="11017"/>
    <cellStyle name="Normal 2 2 3 22 2" xfId="11018"/>
    <cellStyle name="Normal 2 2 3 22 2 2" xfId="11019"/>
    <cellStyle name="Normal 2 2 3 22 2 2 2" xfId="11020"/>
    <cellStyle name="Normal 2 2 3 22 2 2 2 2" xfId="11021"/>
    <cellStyle name="Normal 2 2 3 22 2 2 3" xfId="11022"/>
    <cellStyle name="Normal 2 2 3 22 2 3" xfId="11023"/>
    <cellStyle name="Normal 2 2 3 22 2 3 2" xfId="11024"/>
    <cellStyle name="Normal 2 2 3 22 2 4" xfId="11025"/>
    <cellStyle name="Normal 2 2 3 22 3" xfId="11026"/>
    <cellStyle name="Normal 2 2 3 22 3 2" xfId="11027"/>
    <cellStyle name="Normal 2 2 3 22 3 2 2" xfId="11028"/>
    <cellStyle name="Normal 2 2 3 22 3 2 2 2" xfId="11029"/>
    <cellStyle name="Normal 2 2 3 22 3 2 3" xfId="11030"/>
    <cellStyle name="Normal 2 2 3 22 3 3" xfId="11031"/>
    <cellStyle name="Normal 2 2 3 22 3 3 2" xfId="11032"/>
    <cellStyle name="Normal 2 2 3 22 3 4" xfId="11033"/>
    <cellStyle name="Normal 2 2 3 22 4" xfId="11034"/>
    <cellStyle name="Normal 2 2 3 22 4 2" xfId="11035"/>
    <cellStyle name="Normal 2 2 3 22 4 2 2" xfId="11036"/>
    <cellStyle name="Normal 2 2 3 22 4 2 2 2" xfId="11037"/>
    <cellStyle name="Normal 2 2 3 22 4 2 3" xfId="11038"/>
    <cellStyle name="Normal 2 2 3 22 4 3" xfId="11039"/>
    <cellStyle name="Normal 2 2 3 22 4 3 2" xfId="11040"/>
    <cellStyle name="Normal 2 2 3 22 4 4" xfId="11041"/>
    <cellStyle name="Normal 2 2 3 22 5" xfId="11042"/>
    <cellStyle name="Normal 2 2 3 22 5 2" xfId="11043"/>
    <cellStyle name="Normal 2 2 3 22 5 2 2" xfId="11044"/>
    <cellStyle name="Normal 2 2 3 22 5 3" xfId="11045"/>
    <cellStyle name="Normal 2 2 3 22 6" xfId="11046"/>
    <cellStyle name="Normal 2 2 3 22 6 2" xfId="11047"/>
    <cellStyle name="Normal 2 2 3 22 7" xfId="11048"/>
    <cellStyle name="Normal 2 2 3 22 7 2" xfId="11049"/>
    <cellStyle name="Normal 2 2 3 22 8" xfId="11050"/>
    <cellStyle name="Normal 2 2 3 23" xfId="11051"/>
    <cellStyle name="Normal 2 2 3 23 2" xfId="11052"/>
    <cellStyle name="Normal 2 2 3 23 2 2" xfId="11053"/>
    <cellStyle name="Normal 2 2 3 23 2 2 2" xfId="11054"/>
    <cellStyle name="Normal 2 2 3 23 2 2 2 2" xfId="11055"/>
    <cellStyle name="Normal 2 2 3 23 2 2 3" xfId="11056"/>
    <cellStyle name="Normal 2 2 3 23 2 3" xfId="11057"/>
    <cellStyle name="Normal 2 2 3 23 2 3 2" xfId="11058"/>
    <cellStyle name="Normal 2 2 3 23 2 4" xfId="11059"/>
    <cellStyle name="Normal 2 2 3 23 3" xfId="11060"/>
    <cellStyle name="Normal 2 2 3 23 3 2" xfId="11061"/>
    <cellStyle name="Normal 2 2 3 23 3 2 2" xfId="11062"/>
    <cellStyle name="Normal 2 2 3 23 3 2 2 2" xfId="11063"/>
    <cellStyle name="Normal 2 2 3 23 3 2 3" xfId="11064"/>
    <cellStyle name="Normal 2 2 3 23 3 3" xfId="11065"/>
    <cellStyle name="Normal 2 2 3 23 3 3 2" xfId="11066"/>
    <cellStyle name="Normal 2 2 3 23 3 4" xfId="11067"/>
    <cellStyle name="Normal 2 2 3 23 4" xfId="11068"/>
    <cellStyle name="Normal 2 2 3 23 4 2" xfId="11069"/>
    <cellStyle name="Normal 2 2 3 23 4 2 2" xfId="11070"/>
    <cellStyle name="Normal 2 2 3 23 4 2 2 2" xfId="11071"/>
    <cellStyle name="Normal 2 2 3 23 4 2 3" xfId="11072"/>
    <cellStyle name="Normal 2 2 3 23 4 3" xfId="11073"/>
    <cellStyle name="Normal 2 2 3 23 4 3 2" xfId="11074"/>
    <cellStyle name="Normal 2 2 3 23 4 4" xfId="11075"/>
    <cellStyle name="Normal 2 2 3 23 5" xfId="11076"/>
    <cellStyle name="Normal 2 2 3 23 5 2" xfId="11077"/>
    <cellStyle name="Normal 2 2 3 23 5 2 2" xfId="11078"/>
    <cellStyle name="Normal 2 2 3 23 5 3" xfId="11079"/>
    <cellStyle name="Normal 2 2 3 23 6" xfId="11080"/>
    <cellStyle name="Normal 2 2 3 23 6 2" xfId="11081"/>
    <cellStyle name="Normal 2 2 3 23 7" xfId="11082"/>
    <cellStyle name="Normal 2 2 3 23 7 2" xfId="11083"/>
    <cellStyle name="Normal 2 2 3 23 8" xfId="11084"/>
    <cellStyle name="Normal 2 2 3 24" xfId="11085"/>
    <cellStyle name="Normal 2 2 3 24 2" xfId="11086"/>
    <cellStyle name="Normal 2 2 3 24 2 2" xfId="11087"/>
    <cellStyle name="Normal 2 2 3 24 2 2 2" xfId="11088"/>
    <cellStyle name="Normal 2 2 3 24 2 2 2 2" xfId="11089"/>
    <cellStyle name="Normal 2 2 3 24 2 2 3" xfId="11090"/>
    <cellStyle name="Normal 2 2 3 24 2 3" xfId="11091"/>
    <cellStyle name="Normal 2 2 3 24 2 3 2" xfId="11092"/>
    <cellStyle name="Normal 2 2 3 24 2 4" xfId="11093"/>
    <cellStyle name="Normal 2 2 3 24 3" xfId="11094"/>
    <cellStyle name="Normal 2 2 3 24 3 2" xfId="11095"/>
    <cellStyle name="Normal 2 2 3 24 3 2 2" xfId="11096"/>
    <cellStyle name="Normal 2 2 3 24 3 2 2 2" xfId="11097"/>
    <cellStyle name="Normal 2 2 3 24 3 2 3" xfId="11098"/>
    <cellStyle name="Normal 2 2 3 24 3 3" xfId="11099"/>
    <cellStyle name="Normal 2 2 3 24 3 3 2" xfId="11100"/>
    <cellStyle name="Normal 2 2 3 24 3 4" xfId="11101"/>
    <cellStyle name="Normal 2 2 3 24 4" xfId="11102"/>
    <cellStyle name="Normal 2 2 3 24 4 2" xfId="11103"/>
    <cellStyle name="Normal 2 2 3 24 4 2 2" xfId="11104"/>
    <cellStyle name="Normal 2 2 3 24 4 2 2 2" xfId="11105"/>
    <cellStyle name="Normal 2 2 3 24 4 2 3" xfId="11106"/>
    <cellStyle name="Normal 2 2 3 24 4 3" xfId="11107"/>
    <cellStyle name="Normal 2 2 3 24 4 3 2" xfId="11108"/>
    <cellStyle name="Normal 2 2 3 24 4 4" xfId="11109"/>
    <cellStyle name="Normal 2 2 3 24 5" xfId="11110"/>
    <cellStyle name="Normal 2 2 3 24 5 2" xfId="11111"/>
    <cellStyle name="Normal 2 2 3 24 5 2 2" xfId="11112"/>
    <cellStyle name="Normal 2 2 3 24 5 3" xfId="11113"/>
    <cellStyle name="Normal 2 2 3 24 6" xfId="11114"/>
    <cellStyle name="Normal 2 2 3 24 6 2" xfId="11115"/>
    <cellStyle name="Normal 2 2 3 24 7" xfId="11116"/>
    <cellStyle name="Normal 2 2 3 24 7 2" xfId="11117"/>
    <cellStyle name="Normal 2 2 3 24 8" xfId="11118"/>
    <cellStyle name="Normal 2 2 3 25" xfId="11119"/>
    <cellStyle name="Normal 2 2 3 25 2" xfId="11120"/>
    <cellStyle name="Normal 2 2 3 25 2 2" xfId="11121"/>
    <cellStyle name="Normal 2 2 3 25 2 2 2" xfId="11122"/>
    <cellStyle name="Normal 2 2 3 25 2 2 2 2" xfId="11123"/>
    <cellStyle name="Normal 2 2 3 25 2 2 3" xfId="11124"/>
    <cellStyle name="Normal 2 2 3 25 2 3" xfId="11125"/>
    <cellStyle name="Normal 2 2 3 25 2 3 2" xfId="11126"/>
    <cellStyle name="Normal 2 2 3 25 2 4" xfId="11127"/>
    <cellStyle name="Normal 2 2 3 25 3" xfId="11128"/>
    <cellStyle name="Normal 2 2 3 25 3 2" xfId="11129"/>
    <cellStyle name="Normal 2 2 3 25 3 2 2" xfId="11130"/>
    <cellStyle name="Normal 2 2 3 25 3 2 2 2" xfId="11131"/>
    <cellStyle name="Normal 2 2 3 25 3 2 3" xfId="11132"/>
    <cellStyle name="Normal 2 2 3 25 3 3" xfId="11133"/>
    <cellStyle name="Normal 2 2 3 25 3 3 2" xfId="11134"/>
    <cellStyle name="Normal 2 2 3 25 3 4" xfId="11135"/>
    <cellStyle name="Normal 2 2 3 25 4" xfId="11136"/>
    <cellStyle name="Normal 2 2 3 25 4 2" xfId="11137"/>
    <cellStyle name="Normal 2 2 3 25 4 2 2" xfId="11138"/>
    <cellStyle name="Normal 2 2 3 25 4 2 2 2" xfId="11139"/>
    <cellStyle name="Normal 2 2 3 25 4 2 3" xfId="11140"/>
    <cellStyle name="Normal 2 2 3 25 4 3" xfId="11141"/>
    <cellStyle name="Normal 2 2 3 25 4 3 2" xfId="11142"/>
    <cellStyle name="Normal 2 2 3 25 4 4" xfId="11143"/>
    <cellStyle name="Normal 2 2 3 25 5" xfId="11144"/>
    <cellStyle name="Normal 2 2 3 25 5 2" xfId="11145"/>
    <cellStyle name="Normal 2 2 3 25 5 2 2" xfId="11146"/>
    <cellStyle name="Normal 2 2 3 25 5 3" xfId="11147"/>
    <cellStyle name="Normal 2 2 3 25 6" xfId="11148"/>
    <cellStyle name="Normal 2 2 3 25 6 2" xfId="11149"/>
    <cellStyle name="Normal 2 2 3 25 7" xfId="11150"/>
    <cellStyle name="Normal 2 2 3 25 7 2" xfId="11151"/>
    <cellStyle name="Normal 2 2 3 25 8" xfId="11152"/>
    <cellStyle name="Normal 2 2 3 26" xfId="11153"/>
    <cellStyle name="Normal 2 2 3 26 2" xfId="11154"/>
    <cellStyle name="Normal 2 2 3 26 2 2" xfId="11155"/>
    <cellStyle name="Normal 2 2 3 26 2 2 2" xfId="11156"/>
    <cellStyle name="Normal 2 2 3 26 2 2 2 2" xfId="11157"/>
    <cellStyle name="Normal 2 2 3 26 2 2 3" xfId="11158"/>
    <cellStyle name="Normal 2 2 3 26 2 3" xfId="11159"/>
    <cellStyle name="Normal 2 2 3 26 2 3 2" xfId="11160"/>
    <cellStyle name="Normal 2 2 3 26 2 4" xfId="11161"/>
    <cellStyle name="Normal 2 2 3 26 3" xfId="11162"/>
    <cellStyle name="Normal 2 2 3 26 3 2" xfId="11163"/>
    <cellStyle name="Normal 2 2 3 26 3 2 2" xfId="11164"/>
    <cellStyle name="Normal 2 2 3 26 3 2 2 2" xfId="11165"/>
    <cellStyle name="Normal 2 2 3 26 3 2 3" xfId="11166"/>
    <cellStyle name="Normal 2 2 3 26 3 3" xfId="11167"/>
    <cellStyle name="Normal 2 2 3 26 3 3 2" xfId="11168"/>
    <cellStyle name="Normal 2 2 3 26 3 4" xfId="11169"/>
    <cellStyle name="Normal 2 2 3 26 4" xfId="11170"/>
    <cellStyle name="Normal 2 2 3 26 4 2" xfId="11171"/>
    <cellStyle name="Normal 2 2 3 26 4 2 2" xfId="11172"/>
    <cellStyle name="Normal 2 2 3 26 4 2 2 2" xfId="11173"/>
    <cellStyle name="Normal 2 2 3 26 4 2 3" xfId="11174"/>
    <cellStyle name="Normal 2 2 3 26 4 3" xfId="11175"/>
    <cellStyle name="Normal 2 2 3 26 4 3 2" xfId="11176"/>
    <cellStyle name="Normal 2 2 3 26 4 4" xfId="11177"/>
    <cellStyle name="Normal 2 2 3 26 5" xfId="11178"/>
    <cellStyle name="Normal 2 2 3 26 5 2" xfId="11179"/>
    <cellStyle name="Normal 2 2 3 26 5 2 2" xfId="11180"/>
    <cellStyle name="Normal 2 2 3 26 5 3" xfId="11181"/>
    <cellStyle name="Normal 2 2 3 26 6" xfId="11182"/>
    <cellStyle name="Normal 2 2 3 26 6 2" xfId="11183"/>
    <cellStyle name="Normal 2 2 3 26 7" xfId="11184"/>
    <cellStyle name="Normal 2 2 3 26 7 2" xfId="11185"/>
    <cellStyle name="Normal 2 2 3 26 8" xfId="11186"/>
    <cellStyle name="Normal 2 2 3 27" xfId="11187"/>
    <cellStyle name="Normal 2 2 3 27 2" xfId="11188"/>
    <cellStyle name="Normal 2 2 3 27 2 2" xfId="11189"/>
    <cellStyle name="Normal 2 2 3 27 2 2 2" xfId="11190"/>
    <cellStyle name="Normal 2 2 3 27 2 2 2 2" xfId="11191"/>
    <cellStyle name="Normal 2 2 3 27 2 2 3" xfId="11192"/>
    <cellStyle name="Normal 2 2 3 27 2 3" xfId="11193"/>
    <cellStyle name="Normal 2 2 3 27 2 3 2" xfId="11194"/>
    <cellStyle name="Normal 2 2 3 27 2 4" xfId="11195"/>
    <cellStyle name="Normal 2 2 3 27 3" xfId="11196"/>
    <cellStyle name="Normal 2 2 3 27 3 2" xfId="11197"/>
    <cellStyle name="Normal 2 2 3 27 3 2 2" xfId="11198"/>
    <cellStyle name="Normal 2 2 3 27 3 2 2 2" xfId="11199"/>
    <cellStyle name="Normal 2 2 3 27 3 2 3" xfId="11200"/>
    <cellStyle name="Normal 2 2 3 27 3 3" xfId="11201"/>
    <cellStyle name="Normal 2 2 3 27 3 3 2" xfId="11202"/>
    <cellStyle name="Normal 2 2 3 27 3 4" xfId="11203"/>
    <cellStyle name="Normal 2 2 3 27 4" xfId="11204"/>
    <cellStyle name="Normal 2 2 3 27 4 2" xfId="11205"/>
    <cellStyle name="Normal 2 2 3 27 4 2 2" xfId="11206"/>
    <cellStyle name="Normal 2 2 3 27 4 2 2 2" xfId="11207"/>
    <cellStyle name="Normal 2 2 3 27 4 2 3" xfId="11208"/>
    <cellStyle name="Normal 2 2 3 27 4 3" xfId="11209"/>
    <cellStyle name="Normal 2 2 3 27 4 3 2" xfId="11210"/>
    <cellStyle name="Normal 2 2 3 27 4 4" xfId="11211"/>
    <cellStyle name="Normal 2 2 3 27 5" xfId="11212"/>
    <cellStyle name="Normal 2 2 3 27 5 2" xfId="11213"/>
    <cellStyle name="Normal 2 2 3 27 5 2 2" xfId="11214"/>
    <cellStyle name="Normal 2 2 3 27 5 3" xfId="11215"/>
    <cellStyle name="Normal 2 2 3 27 6" xfId="11216"/>
    <cellStyle name="Normal 2 2 3 27 6 2" xfId="11217"/>
    <cellStyle name="Normal 2 2 3 27 7" xfId="11218"/>
    <cellStyle name="Normal 2 2 3 27 7 2" xfId="11219"/>
    <cellStyle name="Normal 2 2 3 27 8" xfId="11220"/>
    <cellStyle name="Normal 2 2 3 28" xfId="11221"/>
    <cellStyle name="Normal 2 2 3 28 2" xfId="11222"/>
    <cellStyle name="Normal 2 2 3 28 2 2" xfId="11223"/>
    <cellStyle name="Normal 2 2 3 28 2 2 2" xfId="11224"/>
    <cellStyle name="Normal 2 2 3 28 2 2 2 2" xfId="11225"/>
    <cellStyle name="Normal 2 2 3 28 2 2 3" xfId="11226"/>
    <cellStyle name="Normal 2 2 3 28 2 3" xfId="11227"/>
    <cellStyle name="Normal 2 2 3 28 2 3 2" xfId="11228"/>
    <cellStyle name="Normal 2 2 3 28 2 4" xfId="11229"/>
    <cellStyle name="Normal 2 2 3 28 3" xfId="11230"/>
    <cellStyle name="Normal 2 2 3 28 3 2" xfId="11231"/>
    <cellStyle name="Normal 2 2 3 28 3 2 2" xfId="11232"/>
    <cellStyle name="Normal 2 2 3 28 3 2 2 2" xfId="11233"/>
    <cellStyle name="Normal 2 2 3 28 3 2 3" xfId="11234"/>
    <cellStyle name="Normal 2 2 3 28 3 3" xfId="11235"/>
    <cellStyle name="Normal 2 2 3 28 3 3 2" xfId="11236"/>
    <cellStyle name="Normal 2 2 3 28 3 4" xfId="11237"/>
    <cellStyle name="Normal 2 2 3 28 4" xfId="11238"/>
    <cellStyle name="Normal 2 2 3 28 4 2" xfId="11239"/>
    <cellStyle name="Normal 2 2 3 28 4 2 2" xfId="11240"/>
    <cellStyle name="Normal 2 2 3 28 4 2 2 2" xfId="11241"/>
    <cellStyle name="Normal 2 2 3 28 4 2 3" xfId="11242"/>
    <cellStyle name="Normal 2 2 3 28 4 3" xfId="11243"/>
    <cellStyle name="Normal 2 2 3 28 4 3 2" xfId="11244"/>
    <cellStyle name="Normal 2 2 3 28 4 4" xfId="11245"/>
    <cellStyle name="Normal 2 2 3 28 5" xfId="11246"/>
    <cellStyle name="Normal 2 2 3 28 5 2" xfId="11247"/>
    <cellStyle name="Normal 2 2 3 28 5 2 2" xfId="11248"/>
    <cellStyle name="Normal 2 2 3 28 5 3" xfId="11249"/>
    <cellStyle name="Normal 2 2 3 28 6" xfId="11250"/>
    <cellStyle name="Normal 2 2 3 28 6 2" xfId="11251"/>
    <cellStyle name="Normal 2 2 3 28 7" xfId="11252"/>
    <cellStyle name="Normal 2 2 3 28 7 2" xfId="11253"/>
    <cellStyle name="Normal 2 2 3 28 8" xfId="11254"/>
    <cellStyle name="Normal 2 2 3 29" xfId="11255"/>
    <cellStyle name="Normal 2 2 3 29 2" xfId="11256"/>
    <cellStyle name="Normal 2 2 3 29 2 2" xfId="11257"/>
    <cellStyle name="Normal 2 2 3 29 2 2 2" xfId="11258"/>
    <cellStyle name="Normal 2 2 3 29 2 2 2 2" xfId="11259"/>
    <cellStyle name="Normal 2 2 3 29 2 2 3" xfId="11260"/>
    <cellStyle name="Normal 2 2 3 29 2 3" xfId="11261"/>
    <cellStyle name="Normal 2 2 3 29 2 3 2" xfId="11262"/>
    <cellStyle name="Normal 2 2 3 29 2 4" xfId="11263"/>
    <cellStyle name="Normal 2 2 3 29 3" xfId="11264"/>
    <cellStyle name="Normal 2 2 3 29 3 2" xfId="11265"/>
    <cellStyle name="Normal 2 2 3 29 3 2 2" xfId="11266"/>
    <cellStyle name="Normal 2 2 3 29 3 2 2 2" xfId="11267"/>
    <cellStyle name="Normal 2 2 3 29 3 2 3" xfId="11268"/>
    <cellStyle name="Normal 2 2 3 29 3 3" xfId="11269"/>
    <cellStyle name="Normal 2 2 3 29 3 3 2" xfId="11270"/>
    <cellStyle name="Normal 2 2 3 29 3 4" xfId="11271"/>
    <cellStyle name="Normal 2 2 3 29 4" xfId="11272"/>
    <cellStyle name="Normal 2 2 3 29 4 2" xfId="11273"/>
    <cellStyle name="Normal 2 2 3 29 4 2 2" xfId="11274"/>
    <cellStyle name="Normal 2 2 3 29 4 2 2 2" xfId="11275"/>
    <cellStyle name="Normal 2 2 3 29 4 2 3" xfId="11276"/>
    <cellStyle name="Normal 2 2 3 29 4 3" xfId="11277"/>
    <cellStyle name="Normal 2 2 3 29 4 3 2" xfId="11278"/>
    <cellStyle name="Normal 2 2 3 29 4 4" xfId="11279"/>
    <cellStyle name="Normal 2 2 3 29 5" xfId="11280"/>
    <cellStyle name="Normal 2 2 3 29 5 2" xfId="11281"/>
    <cellStyle name="Normal 2 2 3 29 5 2 2" xfId="11282"/>
    <cellStyle name="Normal 2 2 3 29 5 3" xfId="11283"/>
    <cellStyle name="Normal 2 2 3 29 6" xfId="11284"/>
    <cellStyle name="Normal 2 2 3 29 6 2" xfId="11285"/>
    <cellStyle name="Normal 2 2 3 29 7" xfId="11286"/>
    <cellStyle name="Normal 2 2 3 29 7 2" xfId="11287"/>
    <cellStyle name="Normal 2 2 3 29 8" xfId="11288"/>
    <cellStyle name="Normal 2 2 3 3" xfId="11289"/>
    <cellStyle name="Normal 2 2 3 3 2" xfId="11290"/>
    <cellStyle name="Normal 2 2 3 3 2 2" xfId="11291"/>
    <cellStyle name="Normal 2 2 3 3 2 2 2" xfId="11292"/>
    <cellStyle name="Normal 2 2 3 3 2 2 2 2" xfId="11293"/>
    <cellStyle name="Normal 2 2 3 3 2 2 3" xfId="11294"/>
    <cellStyle name="Normal 2 2 3 3 2 3" xfId="11295"/>
    <cellStyle name="Normal 2 2 3 3 2 3 2" xfId="11296"/>
    <cellStyle name="Normal 2 2 3 3 2 4" xfId="11297"/>
    <cellStyle name="Normal 2 2 3 3 3" xfId="11298"/>
    <cellStyle name="Normal 2 2 3 3 3 2" xfId="11299"/>
    <cellStyle name="Normal 2 2 3 3 3 2 2" xfId="11300"/>
    <cellStyle name="Normal 2 2 3 3 3 2 2 2" xfId="11301"/>
    <cellStyle name="Normal 2 2 3 3 3 2 3" xfId="11302"/>
    <cellStyle name="Normal 2 2 3 3 3 3" xfId="11303"/>
    <cellStyle name="Normal 2 2 3 3 3 3 2" xfId="11304"/>
    <cellStyle name="Normal 2 2 3 3 3 4" xfId="11305"/>
    <cellStyle name="Normal 2 2 3 3 4" xfId="11306"/>
    <cellStyle name="Normal 2 2 3 3 4 2" xfId="11307"/>
    <cellStyle name="Normal 2 2 3 3 4 2 2" xfId="11308"/>
    <cellStyle name="Normal 2 2 3 3 4 2 2 2" xfId="11309"/>
    <cellStyle name="Normal 2 2 3 3 4 2 3" xfId="11310"/>
    <cellStyle name="Normal 2 2 3 3 4 3" xfId="11311"/>
    <cellStyle name="Normal 2 2 3 3 4 3 2" xfId="11312"/>
    <cellStyle name="Normal 2 2 3 3 4 4" xfId="11313"/>
    <cellStyle name="Normal 2 2 3 3 5" xfId="11314"/>
    <cellStyle name="Normal 2 2 3 3 5 2" xfId="11315"/>
    <cellStyle name="Normal 2 2 3 3 5 2 2" xfId="11316"/>
    <cellStyle name="Normal 2 2 3 3 5 3" xfId="11317"/>
    <cellStyle name="Normal 2 2 3 3 6" xfId="11318"/>
    <cellStyle name="Normal 2 2 3 3 6 2" xfId="11319"/>
    <cellStyle name="Normal 2 2 3 3 7" xfId="11320"/>
    <cellStyle name="Normal 2 2 3 3 7 2" xfId="11321"/>
    <cellStyle name="Normal 2 2 3 3 8" xfId="11322"/>
    <cellStyle name="Normal 2 2 3 30" xfId="11323"/>
    <cellStyle name="Normal 2 2 3 30 2" xfId="11324"/>
    <cellStyle name="Normal 2 2 3 30 2 2" xfId="11325"/>
    <cellStyle name="Normal 2 2 3 30 2 2 2" xfId="11326"/>
    <cellStyle name="Normal 2 2 3 30 2 3" xfId="11327"/>
    <cellStyle name="Normal 2 2 3 30 3" xfId="11328"/>
    <cellStyle name="Normal 2 2 3 30 3 2" xfId="11329"/>
    <cellStyle name="Normal 2 2 3 30 4" xfId="11330"/>
    <cellStyle name="Normal 2 2 3 31" xfId="11331"/>
    <cellStyle name="Normal 2 2 3 31 2" xfId="11332"/>
    <cellStyle name="Normal 2 2 3 31 2 2" xfId="11333"/>
    <cellStyle name="Normal 2 2 3 31 2 2 2" xfId="11334"/>
    <cellStyle name="Normal 2 2 3 31 2 3" xfId="11335"/>
    <cellStyle name="Normal 2 2 3 31 3" xfId="11336"/>
    <cellStyle name="Normal 2 2 3 31 3 2" xfId="11337"/>
    <cellStyle name="Normal 2 2 3 31 4" xfId="11338"/>
    <cellStyle name="Normal 2 2 3 32" xfId="11339"/>
    <cellStyle name="Normal 2 2 3 32 2" xfId="11340"/>
    <cellStyle name="Normal 2 2 3 32 2 2" xfId="11341"/>
    <cellStyle name="Normal 2 2 3 32 2 2 2" xfId="11342"/>
    <cellStyle name="Normal 2 2 3 32 2 3" xfId="11343"/>
    <cellStyle name="Normal 2 2 3 32 3" xfId="11344"/>
    <cellStyle name="Normal 2 2 3 32 3 2" xfId="11345"/>
    <cellStyle name="Normal 2 2 3 32 4" xfId="11346"/>
    <cellStyle name="Normal 2 2 3 33" xfId="11347"/>
    <cellStyle name="Normal 2 2 3 33 2" xfId="11348"/>
    <cellStyle name="Normal 2 2 3 33 2 2" xfId="11349"/>
    <cellStyle name="Normal 2 2 3 33 3" xfId="11350"/>
    <cellStyle name="Normal 2 2 3 34" xfId="11351"/>
    <cellStyle name="Normal 2 2 3 34 2" xfId="11352"/>
    <cellStyle name="Normal 2 2 3 35" xfId="11353"/>
    <cellStyle name="Normal 2 2 3 35 2" xfId="11354"/>
    <cellStyle name="Normal 2 2 3 36" xfId="11355"/>
    <cellStyle name="Normal 2 2 3 4" xfId="11356"/>
    <cellStyle name="Normal 2 2 3 4 2" xfId="11357"/>
    <cellStyle name="Normal 2 2 3 4 2 2" xfId="11358"/>
    <cellStyle name="Normal 2 2 3 4 2 2 2" xfId="11359"/>
    <cellStyle name="Normal 2 2 3 4 2 2 2 2" xfId="11360"/>
    <cellStyle name="Normal 2 2 3 4 2 2 3" xfId="11361"/>
    <cellStyle name="Normal 2 2 3 4 2 3" xfId="11362"/>
    <cellStyle name="Normal 2 2 3 4 2 3 2" xfId="11363"/>
    <cellStyle name="Normal 2 2 3 4 2 4" xfId="11364"/>
    <cellStyle name="Normal 2 2 3 4 3" xfId="11365"/>
    <cellStyle name="Normal 2 2 3 4 3 2" xfId="11366"/>
    <cellStyle name="Normal 2 2 3 4 3 2 2" xfId="11367"/>
    <cellStyle name="Normal 2 2 3 4 3 2 2 2" xfId="11368"/>
    <cellStyle name="Normal 2 2 3 4 3 2 3" xfId="11369"/>
    <cellStyle name="Normal 2 2 3 4 3 3" xfId="11370"/>
    <cellStyle name="Normal 2 2 3 4 3 3 2" xfId="11371"/>
    <cellStyle name="Normal 2 2 3 4 3 4" xfId="11372"/>
    <cellStyle name="Normal 2 2 3 4 4" xfId="11373"/>
    <cellStyle name="Normal 2 2 3 4 4 2" xfId="11374"/>
    <cellStyle name="Normal 2 2 3 4 4 2 2" xfId="11375"/>
    <cellStyle name="Normal 2 2 3 4 4 2 2 2" xfId="11376"/>
    <cellStyle name="Normal 2 2 3 4 4 2 3" xfId="11377"/>
    <cellStyle name="Normal 2 2 3 4 4 3" xfId="11378"/>
    <cellStyle name="Normal 2 2 3 4 4 3 2" xfId="11379"/>
    <cellStyle name="Normal 2 2 3 4 4 4" xfId="11380"/>
    <cellStyle name="Normal 2 2 3 4 5" xfId="11381"/>
    <cellStyle name="Normal 2 2 3 4 5 2" xfId="11382"/>
    <cellStyle name="Normal 2 2 3 4 5 2 2" xfId="11383"/>
    <cellStyle name="Normal 2 2 3 4 5 3" xfId="11384"/>
    <cellStyle name="Normal 2 2 3 4 6" xfId="11385"/>
    <cellStyle name="Normal 2 2 3 4 6 2" xfId="11386"/>
    <cellStyle name="Normal 2 2 3 4 7" xfId="11387"/>
    <cellStyle name="Normal 2 2 3 4 7 2" xfId="11388"/>
    <cellStyle name="Normal 2 2 3 4 8" xfId="11389"/>
    <cellStyle name="Normal 2 2 3 5" xfId="11390"/>
    <cellStyle name="Normal 2 2 3 5 2" xfId="11391"/>
    <cellStyle name="Normal 2 2 3 5 2 2" xfId="11392"/>
    <cellStyle name="Normal 2 2 3 5 2 2 2" xfId="11393"/>
    <cellStyle name="Normal 2 2 3 5 2 2 2 2" xfId="11394"/>
    <cellStyle name="Normal 2 2 3 5 2 2 3" xfId="11395"/>
    <cellStyle name="Normal 2 2 3 5 2 3" xfId="11396"/>
    <cellStyle name="Normal 2 2 3 5 2 3 2" xfId="11397"/>
    <cellStyle name="Normal 2 2 3 5 2 4" xfId="11398"/>
    <cellStyle name="Normal 2 2 3 5 3" xfId="11399"/>
    <cellStyle name="Normal 2 2 3 5 3 2" xfId="11400"/>
    <cellStyle name="Normal 2 2 3 5 3 2 2" xfId="11401"/>
    <cellStyle name="Normal 2 2 3 5 3 2 2 2" xfId="11402"/>
    <cellStyle name="Normal 2 2 3 5 3 2 3" xfId="11403"/>
    <cellStyle name="Normal 2 2 3 5 3 3" xfId="11404"/>
    <cellStyle name="Normal 2 2 3 5 3 3 2" xfId="11405"/>
    <cellStyle name="Normal 2 2 3 5 3 4" xfId="11406"/>
    <cellStyle name="Normal 2 2 3 5 4" xfId="11407"/>
    <cellStyle name="Normal 2 2 3 5 4 2" xfId="11408"/>
    <cellStyle name="Normal 2 2 3 5 4 2 2" xfId="11409"/>
    <cellStyle name="Normal 2 2 3 5 4 2 2 2" xfId="11410"/>
    <cellStyle name="Normal 2 2 3 5 4 2 3" xfId="11411"/>
    <cellStyle name="Normal 2 2 3 5 4 3" xfId="11412"/>
    <cellStyle name="Normal 2 2 3 5 4 3 2" xfId="11413"/>
    <cellStyle name="Normal 2 2 3 5 4 4" xfId="11414"/>
    <cellStyle name="Normal 2 2 3 5 5" xfId="11415"/>
    <cellStyle name="Normal 2 2 3 5 5 2" xfId="11416"/>
    <cellStyle name="Normal 2 2 3 5 5 2 2" xfId="11417"/>
    <cellStyle name="Normal 2 2 3 5 5 3" xfId="11418"/>
    <cellStyle name="Normal 2 2 3 5 6" xfId="11419"/>
    <cellStyle name="Normal 2 2 3 5 6 2" xfId="11420"/>
    <cellStyle name="Normal 2 2 3 5 7" xfId="11421"/>
    <cellStyle name="Normal 2 2 3 5 7 2" xfId="11422"/>
    <cellStyle name="Normal 2 2 3 5 8" xfId="11423"/>
    <cellStyle name="Normal 2 2 3 6" xfId="11424"/>
    <cellStyle name="Normal 2 2 3 6 2" xfId="11425"/>
    <cellStyle name="Normal 2 2 3 6 2 2" xfId="11426"/>
    <cellStyle name="Normal 2 2 3 6 2 2 2" xfId="11427"/>
    <cellStyle name="Normal 2 2 3 6 2 2 2 2" xfId="11428"/>
    <cellStyle name="Normal 2 2 3 6 2 2 3" xfId="11429"/>
    <cellStyle name="Normal 2 2 3 6 2 3" xfId="11430"/>
    <cellStyle name="Normal 2 2 3 6 2 3 2" xfId="11431"/>
    <cellStyle name="Normal 2 2 3 6 2 4" xfId="11432"/>
    <cellStyle name="Normal 2 2 3 6 3" xfId="11433"/>
    <cellStyle name="Normal 2 2 3 6 3 2" xfId="11434"/>
    <cellStyle name="Normal 2 2 3 6 3 2 2" xfId="11435"/>
    <cellStyle name="Normal 2 2 3 6 3 2 2 2" xfId="11436"/>
    <cellStyle name="Normal 2 2 3 6 3 2 3" xfId="11437"/>
    <cellStyle name="Normal 2 2 3 6 3 3" xfId="11438"/>
    <cellStyle name="Normal 2 2 3 6 3 3 2" xfId="11439"/>
    <cellStyle name="Normal 2 2 3 6 3 4" xfId="11440"/>
    <cellStyle name="Normal 2 2 3 6 4" xfId="11441"/>
    <cellStyle name="Normal 2 2 3 6 4 2" xfId="11442"/>
    <cellStyle name="Normal 2 2 3 6 4 2 2" xfId="11443"/>
    <cellStyle name="Normal 2 2 3 6 4 2 2 2" xfId="11444"/>
    <cellStyle name="Normal 2 2 3 6 4 2 3" xfId="11445"/>
    <cellStyle name="Normal 2 2 3 6 4 3" xfId="11446"/>
    <cellStyle name="Normal 2 2 3 6 4 3 2" xfId="11447"/>
    <cellStyle name="Normal 2 2 3 6 4 4" xfId="11448"/>
    <cellStyle name="Normal 2 2 3 6 5" xfId="11449"/>
    <cellStyle name="Normal 2 2 3 6 5 2" xfId="11450"/>
    <cellStyle name="Normal 2 2 3 6 5 2 2" xfId="11451"/>
    <cellStyle name="Normal 2 2 3 6 5 3" xfId="11452"/>
    <cellStyle name="Normal 2 2 3 6 6" xfId="11453"/>
    <cellStyle name="Normal 2 2 3 6 6 2" xfId="11454"/>
    <cellStyle name="Normal 2 2 3 6 7" xfId="11455"/>
    <cellStyle name="Normal 2 2 3 6 7 2" xfId="11456"/>
    <cellStyle name="Normal 2 2 3 6 8" xfId="11457"/>
    <cellStyle name="Normal 2 2 3 7" xfId="11458"/>
    <cellStyle name="Normal 2 2 3 7 2" xfId="11459"/>
    <cellStyle name="Normal 2 2 3 7 2 2" xfId="11460"/>
    <cellStyle name="Normal 2 2 3 7 2 2 2" xfId="11461"/>
    <cellStyle name="Normal 2 2 3 7 2 2 2 2" xfId="11462"/>
    <cellStyle name="Normal 2 2 3 7 2 2 3" xfId="11463"/>
    <cellStyle name="Normal 2 2 3 7 2 3" xfId="11464"/>
    <cellStyle name="Normal 2 2 3 7 2 3 2" xfId="11465"/>
    <cellStyle name="Normal 2 2 3 7 2 4" xfId="11466"/>
    <cellStyle name="Normal 2 2 3 7 3" xfId="11467"/>
    <cellStyle name="Normal 2 2 3 7 3 2" xfId="11468"/>
    <cellStyle name="Normal 2 2 3 7 3 2 2" xfId="11469"/>
    <cellStyle name="Normal 2 2 3 7 3 2 2 2" xfId="11470"/>
    <cellStyle name="Normal 2 2 3 7 3 2 3" xfId="11471"/>
    <cellStyle name="Normal 2 2 3 7 3 3" xfId="11472"/>
    <cellStyle name="Normal 2 2 3 7 3 3 2" xfId="11473"/>
    <cellStyle name="Normal 2 2 3 7 3 4" xfId="11474"/>
    <cellStyle name="Normal 2 2 3 7 4" xfId="11475"/>
    <cellStyle name="Normal 2 2 3 7 4 2" xfId="11476"/>
    <cellStyle name="Normal 2 2 3 7 4 2 2" xfId="11477"/>
    <cellStyle name="Normal 2 2 3 7 4 2 2 2" xfId="11478"/>
    <cellStyle name="Normal 2 2 3 7 4 2 3" xfId="11479"/>
    <cellStyle name="Normal 2 2 3 7 4 3" xfId="11480"/>
    <cellStyle name="Normal 2 2 3 7 4 3 2" xfId="11481"/>
    <cellStyle name="Normal 2 2 3 7 4 4" xfId="11482"/>
    <cellStyle name="Normal 2 2 3 7 5" xfId="11483"/>
    <cellStyle name="Normal 2 2 3 7 5 2" xfId="11484"/>
    <cellStyle name="Normal 2 2 3 7 5 2 2" xfId="11485"/>
    <cellStyle name="Normal 2 2 3 7 5 3" xfId="11486"/>
    <cellStyle name="Normal 2 2 3 7 6" xfId="11487"/>
    <cellStyle name="Normal 2 2 3 7 6 2" xfId="11488"/>
    <cellStyle name="Normal 2 2 3 7 7" xfId="11489"/>
    <cellStyle name="Normal 2 2 3 7 7 2" xfId="11490"/>
    <cellStyle name="Normal 2 2 3 7 8" xfId="11491"/>
    <cellStyle name="Normal 2 2 3 8" xfId="11492"/>
    <cellStyle name="Normal 2 2 3 8 2" xfId="11493"/>
    <cellStyle name="Normal 2 2 3 8 2 2" xfId="11494"/>
    <cellStyle name="Normal 2 2 3 8 2 2 2" xfId="11495"/>
    <cellStyle name="Normal 2 2 3 8 2 2 2 2" xfId="11496"/>
    <cellStyle name="Normal 2 2 3 8 2 2 3" xfId="11497"/>
    <cellStyle name="Normal 2 2 3 8 2 3" xfId="11498"/>
    <cellStyle name="Normal 2 2 3 8 2 3 2" xfId="11499"/>
    <cellStyle name="Normal 2 2 3 8 2 4" xfId="11500"/>
    <cellStyle name="Normal 2 2 3 8 3" xfId="11501"/>
    <cellStyle name="Normal 2 2 3 8 3 2" xfId="11502"/>
    <cellStyle name="Normal 2 2 3 8 3 2 2" xfId="11503"/>
    <cellStyle name="Normal 2 2 3 8 3 2 2 2" xfId="11504"/>
    <cellStyle name="Normal 2 2 3 8 3 2 3" xfId="11505"/>
    <cellStyle name="Normal 2 2 3 8 3 3" xfId="11506"/>
    <cellStyle name="Normal 2 2 3 8 3 3 2" xfId="11507"/>
    <cellStyle name="Normal 2 2 3 8 3 4" xfId="11508"/>
    <cellStyle name="Normal 2 2 3 8 4" xfId="11509"/>
    <cellStyle name="Normal 2 2 3 8 4 2" xfId="11510"/>
    <cellStyle name="Normal 2 2 3 8 4 2 2" xfId="11511"/>
    <cellStyle name="Normal 2 2 3 8 4 2 2 2" xfId="11512"/>
    <cellStyle name="Normal 2 2 3 8 4 2 3" xfId="11513"/>
    <cellStyle name="Normal 2 2 3 8 4 3" xfId="11514"/>
    <cellStyle name="Normal 2 2 3 8 4 3 2" xfId="11515"/>
    <cellStyle name="Normal 2 2 3 8 4 4" xfId="11516"/>
    <cellStyle name="Normal 2 2 3 8 5" xfId="11517"/>
    <cellStyle name="Normal 2 2 3 8 5 2" xfId="11518"/>
    <cellStyle name="Normal 2 2 3 8 5 2 2" xfId="11519"/>
    <cellStyle name="Normal 2 2 3 8 5 3" xfId="11520"/>
    <cellStyle name="Normal 2 2 3 8 6" xfId="11521"/>
    <cellStyle name="Normal 2 2 3 8 6 2" xfId="11522"/>
    <cellStyle name="Normal 2 2 3 8 7" xfId="11523"/>
    <cellStyle name="Normal 2 2 3 8 7 2" xfId="11524"/>
    <cellStyle name="Normal 2 2 3 8 8" xfId="11525"/>
    <cellStyle name="Normal 2 2 3 9" xfId="11526"/>
    <cellStyle name="Normal 2 2 3 9 2" xfId="11527"/>
    <cellStyle name="Normal 2 2 3 9 2 2" xfId="11528"/>
    <cellStyle name="Normal 2 2 3 9 2 2 2" xfId="11529"/>
    <cellStyle name="Normal 2 2 3 9 2 2 2 2" xfId="11530"/>
    <cellStyle name="Normal 2 2 3 9 2 2 3" xfId="11531"/>
    <cellStyle name="Normal 2 2 3 9 2 3" xfId="11532"/>
    <cellStyle name="Normal 2 2 3 9 2 3 2" xfId="11533"/>
    <cellStyle name="Normal 2 2 3 9 2 4" xfId="11534"/>
    <cellStyle name="Normal 2 2 3 9 3" xfId="11535"/>
    <cellStyle name="Normal 2 2 3 9 3 2" xfId="11536"/>
    <cellStyle name="Normal 2 2 3 9 3 2 2" xfId="11537"/>
    <cellStyle name="Normal 2 2 3 9 3 2 2 2" xfId="11538"/>
    <cellStyle name="Normal 2 2 3 9 3 2 3" xfId="11539"/>
    <cellStyle name="Normal 2 2 3 9 3 3" xfId="11540"/>
    <cellStyle name="Normal 2 2 3 9 3 3 2" xfId="11541"/>
    <cellStyle name="Normal 2 2 3 9 3 4" xfId="11542"/>
    <cellStyle name="Normal 2 2 3 9 4" xfId="11543"/>
    <cellStyle name="Normal 2 2 3 9 4 2" xfId="11544"/>
    <cellStyle name="Normal 2 2 3 9 4 2 2" xfId="11545"/>
    <cellStyle name="Normal 2 2 3 9 4 2 2 2" xfId="11546"/>
    <cellStyle name="Normal 2 2 3 9 4 2 3" xfId="11547"/>
    <cellStyle name="Normal 2 2 3 9 4 3" xfId="11548"/>
    <cellStyle name="Normal 2 2 3 9 4 3 2" xfId="11549"/>
    <cellStyle name="Normal 2 2 3 9 4 4" xfId="11550"/>
    <cellStyle name="Normal 2 2 3 9 5" xfId="11551"/>
    <cellStyle name="Normal 2 2 3 9 5 2" xfId="11552"/>
    <cellStyle name="Normal 2 2 3 9 5 2 2" xfId="11553"/>
    <cellStyle name="Normal 2 2 3 9 5 3" xfId="11554"/>
    <cellStyle name="Normal 2 2 3 9 6" xfId="11555"/>
    <cellStyle name="Normal 2 2 3 9 6 2" xfId="11556"/>
    <cellStyle name="Normal 2 2 3 9 7" xfId="11557"/>
    <cellStyle name="Normal 2 2 3 9 7 2" xfId="11558"/>
    <cellStyle name="Normal 2 2 3 9 8" xfId="11559"/>
    <cellStyle name="Normal 2 2 30" xfId="11560"/>
    <cellStyle name="Normal 2 2 30 2" xfId="11561"/>
    <cellStyle name="Normal 2 2 30 2 2" xfId="11562"/>
    <cellStyle name="Normal 2 2 30 2 2 2" xfId="11563"/>
    <cellStyle name="Normal 2 2 30 2 2 2 2" xfId="11564"/>
    <cellStyle name="Normal 2 2 30 2 2 3" xfId="11565"/>
    <cellStyle name="Normal 2 2 30 2 3" xfId="11566"/>
    <cellStyle name="Normal 2 2 30 2 3 2" xfId="11567"/>
    <cellStyle name="Normal 2 2 30 2 4" xfId="11568"/>
    <cellStyle name="Normal 2 2 30 3" xfId="11569"/>
    <cellStyle name="Normal 2 2 30 3 2" xfId="11570"/>
    <cellStyle name="Normal 2 2 30 3 2 2" xfId="11571"/>
    <cellStyle name="Normal 2 2 30 3 2 2 2" xfId="11572"/>
    <cellStyle name="Normal 2 2 30 3 2 3" xfId="11573"/>
    <cellStyle name="Normal 2 2 30 3 3" xfId="11574"/>
    <cellStyle name="Normal 2 2 30 3 3 2" xfId="11575"/>
    <cellStyle name="Normal 2 2 30 3 4" xfId="11576"/>
    <cellStyle name="Normal 2 2 30 4" xfId="11577"/>
    <cellStyle name="Normal 2 2 30 4 2" xfId="11578"/>
    <cellStyle name="Normal 2 2 30 4 2 2" xfId="11579"/>
    <cellStyle name="Normal 2 2 30 4 2 2 2" xfId="11580"/>
    <cellStyle name="Normal 2 2 30 4 2 3" xfId="11581"/>
    <cellStyle name="Normal 2 2 30 4 3" xfId="11582"/>
    <cellStyle name="Normal 2 2 30 4 3 2" xfId="11583"/>
    <cellStyle name="Normal 2 2 30 4 4" xfId="11584"/>
    <cellStyle name="Normal 2 2 30 5" xfId="11585"/>
    <cellStyle name="Normal 2 2 30 5 2" xfId="11586"/>
    <cellStyle name="Normal 2 2 30 5 2 2" xfId="11587"/>
    <cellStyle name="Normal 2 2 30 5 3" xfId="11588"/>
    <cellStyle name="Normal 2 2 30 6" xfId="11589"/>
    <cellStyle name="Normal 2 2 30 6 2" xfId="11590"/>
    <cellStyle name="Normal 2 2 30 7" xfId="11591"/>
    <cellStyle name="Normal 2 2 30 7 2" xfId="11592"/>
    <cellStyle name="Normal 2 2 30 8" xfId="11593"/>
    <cellStyle name="Normal 2 2 31" xfId="11594"/>
    <cellStyle name="Normal 2 2 31 2" xfId="11595"/>
    <cellStyle name="Normal 2 2 31 2 2" xfId="11596"/>
    <cellStyle name="Normal 2 2 31 2 2 2" xfId="11597"/>
    <cellStyle name="Normal 2 2 31 2 2 2 2" xfId="11598"/>
    <cellStyle name="Normal 2 2 31 2 2 3" xfId="11599"/>
    <cellStyle name="Normal 2 2 31 2 3" xfId="11600"/>
    <cellStyle name="Normal 2 2 31 2 3 2" xfId="11601"/>
    <cellStyle name="Normal 2 2 31 2 4" xfId="11602"/>
    <cellStyle name="Normal 2 2 31 3" xfId="11603"/>
    <cellStyle name="Normal 2 2 31 3 2" xfId="11604"/>
    <cellStyle name="Normal 2 2 31 3 2 2" xfId="11605"/>
    <cellStyle name="Normal 2 2 31 3 2 2 2" xfId="11606"/>
    <cellStyle name="Normal 2 2 31 3 2 3" xfId="11607"/>
    <cellStyle name="Normal 2 2 31 3 3" xfId="11608"/>
    <cellStyle name="Normal 2 2 31 3 3 2" xfId="11609"/>
    <cellStyle name="Normal 2 2 31 3 4" xfId="11610"/>
    <cellStyle name="Normal 2 2 31 4" xfId="11611"/>
    <cellStyle name="Normal 2 2 31 4 2" xfId="11612"/>
    <cellStyle name="Normal 2 2 31 4 2 2" xfId="11613"/>
    <cellStyle name="Normal 2 2 31 4 2 2 2" xfId="11614"/>
    <cellStyle name="Normal 2 2 31 4 2 3" xfId="11615"/>
    <cellStyle name="Normal 2 2 31 4 3" xfId="11616"/>
    <cellStyle name="Normal 2 2 31 4 3 2" xfId="11617"/>
    <cellStyle name="Normal 2 2 31 4 4" xfId="11618"/>
    <cellStyle name="Normal 2 2 31 5" xfId="11619"/>
    <cellStyle name="Normal 2 2 31 5 2" xfId="11620"/>
    <cellStyle name="Normal 2 2 31 5 2 2" xfId="11621"/>
    <cellStyle name="Normal 2 2 31 5 3" xfId="11622"/>
    <cellStyle name="Normal 2 2 31 6" xfId="11623"/>
    <cellStyle name="Normal 2 2 31 6 2" xfId="11624"/>
    <cellStyle name="Normal 2 2 31 7" xfId="11625"/>
    <cellStyle name="Normal 2 2 31 7 2" xfId="11626"/>
    <cellStyle name="Normal 2 2 31 8" xfId="11627"/>
    <cellStyle name="Normal 2 2 32" xfId="11628"/>
    <cellStyle name="Normal 2 2 32 2" xfId="11629"/>
    <cellStyle name="Normal 2 2 32 2 2" xfId="11630"/>
    <cellStyle name="Normal 2 2 32 2 2 2" xfId="11631"/>
    <cellStyle name="Normal 2 2 32 2 2 2 2" xfId="11632"/>
    <cellStyle name="Normal 2 2 32 2 2 3" xfId="11633"/>
    <cellStyle name="Normal 2 2 32 2 3" xfId="11634"/>
    <cellStyle name="Normal 2 2 32 2 3 2" xfId="11635"/>
    <cellStyle name="Normal 2 2 32 2 4" xfId="11636"/>
    <cellStyle name="Normal 2 2 32 3" xfId="11637"/>
    <cellStyle name="Normal 2 2 32 3 2" xfId="11638"/>
    <cellStyle name="Normal 2 2 32 3 2 2" xfId="11639"/>
    <cellStyle name="Normal 2 2 32 3 2 2 2" xfId="11640"/>
    <cellStyle name="Normal 2 2 32 3 2 3" xfId="11641"/>
    <cellStyle name="Normal 2 2 32 3 3" xfId="11642"/>
    <cellStyle name="Normal 2 2 32 3 3 2" xfId="11643"/>
    <cellStyle name="Normal 2 2 32 3 4" xfId="11644"/>
    <cellStyle name="Normal 2 2 32 4" xfId="11645"/>
    <cellStyle name="Normal 2 2 32 4 2" xfId="11646"/>
    <cellStyle name="Normal 2 2 32 4 2 2" xfId="11647"/>
    <cellStyle name="Normal 2 2 32 4 2 2 2" xfId="11648"/>
    <cellStyle name="Normal 2 2 32 4 2 3" xfId="11649"/>
    <cellStyle name="Normal 2 2 32 4 3" xfId="11650"/>
    <cellStyle name="Normal 2 2 32 4 3 2" xfId="11651"/>
    <cellStyle name="Normal 2 2 32 4 4" xfId="11652"/>
    <cellStyle name="Normal 2 2 32 5" xfId="11653"/>
    <cellStyle name="Normal 2 2 32 5 2" xfId="11654"/>
    <cellStyle name="Normal 2 2 32 5 2 2" xfId="11655"/>
    <cellStyle name="Normal 2 2 32 5 3" xfId="11656"/>
    <cellStyle name="Normal 2 2 32 6" xfId="11657"/>
    <cellStyle name="Normal 2 2 32 6 2" xfId="11658"/>
    <cellStyle name="Normal 2 2 32 7" xfId="11659"/>
    <cellStyle name="Normal 2 2 32 7 2" xfId="11660"/>
    <cellStyle name="Normal 2 2 32 8" xfId="11661"/>
    <cellStyle name="Normal 2 2 33" xfId="11662"/>
    <cellStyle name="Normal 2 2 33 2" xfId="11663"/>
    <cellStyle name="Normal 2 2 33 2 2" xfId="11664"/>
    <cellStyle name="Normal 2 2 33 2 2 2" xfId="11665"/>
    <cellStyle name="Normal 2 2 33 2 2 2 2" xfId="11666"/>
    <cellStyle name="Normal 2 2 33 2 2 3" xfId="11667"/>
    <cellStyle name="Normal 2 2 33 2 3" xfId="11668"/>
    <cellStyle name="Normal 2 2 33 2 3 2" xfId="11669"/>
    <cellStyle name="Normal 2 2 33 2 4" xfId="11670"/>
    <cellStyle name="Normal 2 2 33 3" xfId="11671"/>
    <cellStyle name="Normal 2 2 33 3 2" xfId="11672"/>
    <cellStyle name="Normal 2 2 33 3 2 2" xfId="11673"/>
    <cellStyle name="Normal 2 2 33 3 2 2 2" xfId="11674"/>
    <cellStyle name="Normal 2 2 33 3 2 3" xfId="11675"/>
    <cellStyle name="Normal 2 2 33 3 3" xfId="11676"/>
    <cellStyle name="Normal 2 2 33 3 3 2" xfId="11677"/>
    <cellStyle name="Normal 2 2 33 3 4" xfId="11678"/>
    <cellStyle name="Normal 2 2 33 4" xfId="11679"/>
    <cellStyle name="Normal 2 2 33 4 2" xfId="11680"/>
    <cellStyle name="Normal 2 2 33 4 2 2" xfId="11681"/>
    <cellStyle name="Normal 2 2 33 4 2 2 2" xfId="11682"/>
    <cellStyle name="Normal 2 2 33 4 2 3" xfId="11683"/>
    <cellStyle name="Normal 2 2 33 4 3" xfId="11684"/>
    <cellStyle name="Normal 2 2 33 4 3 2" xfId="11685"/>
    <cellStyle name="Normal 2 2 33 4 4" xfId="11686"/>
    <cellStyle name="Normal 2 2 33 5" xfId="11687"/>
    <cellStyle name="Normal 2 2 33 5 2" xfId="11688"/>
    <cellStyle name="Normal 2 2 33 5 2 2" xfId="11689"/>
    <cellStyle name="Normal 2 2 33 5 3" xfId="11690"/>
    <cellStyle name="Normal 2 2 33 6" xfId="11691"/>
    <cellStyle name="Normal 2 2 33 6 2" xfId="11692"/>
    <cellStyle name="Normal 2 2 33 7" xfId="11693"/>
    <cellStyle name="Normal 2 2 33 7 2" xfId="11694"/>
    <cellStyle name="Normal 2 2 33 8" xfId="11695"/>
    <cellStyle name="Normal 2 2 34" xfId="11696"/>
    <cellStyle name="Normal 2 2 34 2" xfId="11697"/>
    <cellStyle name="Normal 2 2 34 2 2" xfId="11698"/>
    <cellStyle name="Normal 2 2 34 2 2 2" xfId="11699"/>
    <cellStyle name="Normal 2 2 34 2 2 2 2" xfId="11700"/>
    <cellStyle name="Normal 2 2 34 2 2 3" xfId="11701"/>
    <cellStyle name="Normal 2 2 34 2 3" xfId="11702"/>
    <cellStyle name="Normal 2 2 34 2 3 2" xfId="11703"/>
    <cellStyle name="Normal 2 2 34 2 4" xfId="11704"/>
    <cellStyle name="Normal 2 2 34 3" xfId="11705"/>
    <cellStyle name="Normal 2 2 34 3 2" xfId="11706"/>
    <cellStyle name="Normal 2 2 34 3 2 2" xfId="11707"/>
    <cellStyle name="Normal 2 2 34 3 2 2 2" xfId="11708"/>
    <cellStyle name="Normal 2 2 34 3 2 3" xfId="11709"/>
    <cellStyle name="Normal 2 2 34 3 3" xfId="11710"/>
    <cellStyle name="Normal 2 2 34 3 3 2" xfId="11711"/>
    <cellStyle name="Normal 2 2 34 3 4" xfId="11712"/>
    <cellStyle name="Normal 2 2 34 4" xfId="11713"/>
    <cellStyle name="Normal 2 2 34 4 2" xfId="11714"/>
    <cellStyle name="Normal 2 2 34 4 2 2" xfId="11715"/>
    <cellStyle name="Normal 2 2 34 4 2 2 2" xfId="11716"/>
    <cellStyle name="Normal 2 2 34 4 2 3" xfId="11717"/>
    <cellStyle name="Normal 2 2 34 4 3" xfId="11718"/>
    <cellStyle name="Normal 2 2 34 4 3 2" xfId="11719"/>
    <cellStyle name="Normal 2 2 34 4 4" xfId="11720"/>
    <cellStyle name="Normal 2 2 34 5" xfId="11721"/>
    <cellStyle name="Normal 2 2 34 5 2" xfId="11722"/>
    <cellStyle name="Normal 2 2 34 5 2 2" xfId="11723"/>
    <cellStyle name="Normal 2 2 34 5 3" xfId="11724"/>
    <cellStyle name="Normal 2 2 34 6" xfId="11725"/>
    <cellStyle name="Normal 2 2 34 6 2" xfId="11726"/>
    <cellStyle name="Normal 2 2 34 7" xfId="11727"/>
    <cellStyle name="Normal 2 2 34 7 2" xfId="11728"/>
    <cellStyle name="Normal 2 2 34 8" xfId="11729"/>
    <cellStyle name="Normal 2 2 35" xfId="11730"/>
    <cellStyle name="Normal 2 2 35 2" xfId="11731"/>
    <cellStyle name="Normal 2 2 35 2 2" xfId="11732"/>
    <cellStyle name="Normal 2 2 35 2 2 2" xfId="11733"/>
    <cellStyle name="Normal 2 2 35 2 2 2 2" xfId="11734"/>
    <cellStyle name="Normal 2 2 35 2 2 3" xfId="11735"/>
    <cellStyle name="Normal 2 2 35 2 3" xfId="11736"/>
    <cellStyle name="Normal 2 2 35 2 3 2" xfId="11737"/>
    <cellStyle name="Normal 2 2 35 2 4" xfId="11738"/>
    <cellStyle name="Normal 2 2 35 3" xfId="11739"/>
    <cellStyle name="Normal 2 2 35 3 2" xfId="11740"/>
    <cellStyle name="Normal 2 2 35 3 2 2" xfId="11741"/>
    <cellStyle name="Normal 2 2 35 3 2 2 2" xfId="11742"/>
    <cellStyle name="Normal 2 2 35 3 2 3" xfId="11743"/>
    <cellStyle name="Normal 2 2 35 3 3" xfId="11744"/>
    <cellStyle name="Normal 2 2 35 3 3 2" xfId="11745"/>
    <cellStyle name="Normal 2 2 35 3 4" xfId="11746"/>
    <cellStyle name="Normal 2 2 35 4" xfId="11747"/>
    <cellStyle name="Normal 2 2 35 4 2" xfId="11748"/>
    <cellStyle name="Normal 2 2 35 4 2 2" xfId="11749"/>
    <cellStyle name="Normal 2 2 35 4 2 2 2" xfId="11750"/>
    <cellStyle name="Normal 2 2 35 4 2 3" xfId="11751"/>
    <cellStyle name="Normal 2 2 35 4 3" xfId="11752"/>
    <cellStyle name="Normal 2 2 35 4 3 2" xfId="11753"/>
    <cellStyle name="Normal 2 2 35 4 4" xfId="11754"/>
    <cellStyle name="Normal 2 2 35 5" xfId="11755"/>
    <cellStyle name="Normal 2 2 35 5 2" xfId="11756"/>
    <cellStyle name="Normal 2 2 35 5 2 2" xfId="11757"/>
    <cellStyle name="Normal 2 2 35 5 3" xfId="11758"/>
    <cellStyle name="Normal 2 2 35 6" xfId="11759"/>
    <cellStyle name="Normal 2 2 35 6 2" xfId="11760"/>
    <cellStyle name="Normal 2 2 35 7" xfId="11761"/>
    <cellStyle name="Normal 2 2 35 7 2" xfId="11762"/>
    <cellStyle name="Normal 2 2 35 8" xfId="11763"/>
    <cellStyle name="Normal 2 2 36" xfId="11764"/>
    <cellStyle name="Normal 2 2 36 2" xfId="11765"/>
    <cellStyle name="Normal 2 2 36 2 2" xfId="11766"/>
    <cellStyle name="Normal 2 2 36 2 2 2" xfId="11767"/>
    <cellStyle name="Normal 2 2 36 2 3" xfId="11768"/>
    <cellStyle name="Normal 2 2 36 3" xfId="11769"/>
    <cellStyle name="Normal 2 2 36 3 2" xfId="11770"/>
    <cellStyle name="Normal 2 2 36 4" xfId="11771"/>
    <cellStyle name="Normal 2 2 37" xfId="11772"/>
    <cellStyle name="Normal 2 2 37 2" xfId="11773"/>
    <cellStyle name="Normal 2 2 37 2 2" xfId="11774"/>
    <cellStyle name="Normal 2 2 37 2 2 2" xfId="11775"/>
    <cellStyle name="Normal 2 2 37 2 3" xfId="11776"/>
    <cellStyle name="Normal 2 2 37 3" xfId="11777"/>
    <cellStyle name="Normal 2 2 37 3 2" xfId="11778"/>
    <cellStyle name="Normal 2 2 37 4" xfId="11779"/>
    <cellStyle name="Normal 2 2 38" xfId="11780"/>
    <cellStyle name="Normal 2 2 38 2" xfId="11781"/>
    <cellStyle name="Normal 2 2 38 2 2" xfId="11782"/>
    <cellStyle name="Normal 2 2 38 2 2 2" xfId="11783"/>
    <cellStyle name="Normal 2 2 38 2 3" xfId="11784"/>
    <cellStyle name="Normal 2 2 38 3" xfId="11785"/>
    <cellStyle name="Normal 2 2 38 3 2" xfId="11786"/>
    <cellStyle name="Normal 2 2 38 4" xfId="11787"/>
    <cellStyle name="Normal 2 2 39" xfId="11788"/>
    <cellStyle name="Normal 2 2 39 2" xfId="11789"/>
    <cellStyle name="Normal 2 2 39 2 2" xfId="11790"/>
    <cellStyle name="Normal 2 2 39 3" xfId="11791"/>
    <cellStyle name="Normal 2 2 4" xfId="11792"/>
    <cellStyle name="Normal 2 2 4 10" xfId="11793"/>
    <cellStyle name="Normal 2 2 4 10 2" xfId="11794"/>
    <cellStyle name="Normal 2 2 4 10 2 2" xfId="11795"/>
    <cellStyle name="Normal 2 2 4 10 2 2 2" xfId="11796"/>
    <cellStyle name="Normal 2 2 4 10 2 2 2 2" xfId="11797"/>
    <cellStyle name="Normal 2 2 4 10 2 2 3" xfId="11798"/>
    <cellStyle name="Normal 2 2 4 10 2 3" xfId="11799"/>
    <cellStyle name="Normal 2 2 4 10 2 3 2" xfId="11800"/>
    <cellStyle name="Normal 2 2 4 10 2 4" xfId="11801"/>
    <cellStyle name="Normal 2 2 4 10 3" xfId="11802"/>
    <cellStyle name="Normal 2 2 4 10 3 2" xfId="11803"/>
    <cellStyle name="Normal 2 2 4 10 3 2 2" xfId="11804"/>
    <cellStyle name="Normal 2 2 4 10 3 2 2 2" xfId="11805"/>
    <cellStyle name="Normal 2 2 4 10 3 2 3" xfId="11806"/>
    <cellStyle name="Normal 2 2 4 10 3 3" xfId="11807"/>
    <cellStyle name="Normal 2 2 4 10 3 3 2" xfId="11808"/>
    <cellStyle name="Normal 2 2 4 10 3 4" xfId="11809"/>
    <cellStyle name="Normal 2 2 4 10 4" xfId="11810"/>
    <cellStyle name="Normal 2 2 4 10 4 2" xfId="11811"/>
    <cellStyle name="Normal 2 2 4 10 4 2 2" xfId="11812"/>
    <cellStyle name="Normal 2 2 4 10 4 2 2 2" xfId="11813"/>
    <cellStyle name="Normal 2 2 4 10 4 2 3" xfId="11814"/>
    <cellStyle name="Normal 2 2 4 10 4 3" xfId="11815"/>
    <cellStyle name="Normal 2 2 4 10 4 3 2" xfId="11816"/>
    <cellStyle name="Normal 2 2 4 10 4 4" xfId="11817"/>
    <cellStyle name="Normal 2 2 4 10 5" xfId="11818"/>
    <cellStyle name="Normal 2 2 4 10 5 2" xfId="11819"/>
    <cellStyle name="Normal 2 2 4 10 5 2 2" xfId="11820"/>
    <cellStyle name="Normal 2 2 4 10 5 3" xfId="11821"/>
    <cellStyle name="Normal 2 2 4 10 6" xfId="11822"/>
    <cellStyle name="Normal 2 2 4 10 6 2" xfId="11823"/>
    <cellStyle name="Normal 2 2 4 10 7" xfId="11824"/>
    <cellStyle name="Normal 2 2 4 10 7 2" xfId="11825"/>
    <cellStyle name="Normal 2 2 4 10 8" xfId="11826"/>
    <cellStyle name="Normal 2 2 4 11" xfId="11827"/>
    <cellStyle name="Normal 2 2 4 11 2" xfId="11828"/>
    <cellStyle name="Normal 2 2 4 11 2 2" xfId="11829"/>
    <cellStyle name="Normal 2 2 4 11 2 2 2" xfId="11830"/>
    <cellStyle name="Normal 2 2 4 11 2 2 2 2" xfId="11831"/>
    <cellStyle name="Normal 2 2 4 11 2 2 3" xfId="11832"/>
    <cellStyle name="Normal 2 2 4 11 2 3" xfId="11833"/>
    <cellStyle name="Normal 2 2 4 11 2 3 2" xfId="11834"/>
    <cellStyle name="Normal 2 2 4 11 2 4" xfId="11835"/>
    <cellStyle name="Normal 2 2 4 11 3" xfId="11836"/>
    <cellStyle name="Normal 2 2 4 11 3 2" xfId="11837"/>
    <cellStyle name="Normal 2 2 4 11 3 2 2" xfId="11838"/>
    <cellStyle name="Normal 2 2 4 11 3 2 2 2" xfId="11839"/>
    <cellStyle name="Normal 2 2 4 11 3 2 3" xfId="11840"/>
    <cellStyle name="Normal 2 2 4 11 3 3" xfId="11841"/>
    <cellStyle name="Normal 2 2 4 11 3 3 2" xfId="11842"/>
    <cellStyle name="Normal 2 2 4 11 3 4" xfId="11843"/>
    <cellStyle name="Normal 2 2 4 11 4" xfId="11844"/>
    <cellStyle name="Normal 2 2 4 11 4 2" xfId="11845"/>
    <cellStyle name="Normal 2 2 4 11 4 2 2" xfId="11846"/>
    <cellStyle name="Normal 2 2 4 11 4 2 2 2" xfId="11847"/>
    <cellStyle name="Normal 2 2 4 11 4 2 3" xfId="11848"/>
    <cellStyle name="Normal 2 2 4 11 4 3" xfId="11849"/>
    <cellStyle name="Normal 2 2 4 11 4 3 2" xfId="11850"/>
    <cellStyle name="Normal 2 2 4 11 4 4" xfId="11851"/>
    <cellStyle name="Normal 2 2 4 11 5" xfId="11852"/>
    <cellStyle name="Normal 2 2 4 11 5 2" xfId="11853"/>
    <cellStyle name="Normal 2 2 4 11 5 2 2" xfId="11854"/>
    <cellStyle name="Normal 2 2 4 11 5 3" xfId="11855"/>
    <cellStyle name="Normal 2 2 4 11 6" xfId="11856"/>
    <cellStyle name="Normal 2 2 4 11 6 2" xfId="11857"/>
    <cellStyle name="Normal 2 2 4 11 7" xfId="11858"/>
    <cellStyle name="Normal 2 2 4 11 7 2" xfId="11859"/>
    <cellStyle name="Normal 2 2 4 11 8" xfId="11860"/>
    <cellStyle name="Normal 2 2 4 12" xfId="11861"/>
    <cellStyle name="Normal 2 2 4 12 2" xfId="11862"/>
    <cellStyle name="Normal 2 2 4 12 2 2" xfId="11863"/>
    <cellStyle name="Normal 2 2 4 12 2 2 2" xfId="11864"/>
    <cellStyle name="Normal 2 2 4 12 2 2 2 2" xfId="11865"/>
    <cellStyle name="Normal 2 2 4 12 2 2 3" xfId="11866"/>
    <cellStyle name="Normal 2 2 4 12 2 3" xfId="11867"/>
    <cellStyle name="Normal 2 2 4 12 2 3 2" xfId="11868"/>
    <cellStyle name="Normal 2 2 4 12 2 4" xfId="11869"/>
    <cellStyle name="Normal 2 2 4 12 3" xfId="11870"/>
    <cellStyle name="Normal 2 2 4 12 3 2" xfId="11871"/>
    <cellStyle name="Normal 2 2 4 12 3 2 2" xfId="11872"/>
    <cellStyle name="Normal 2 2 4 12 3 2 2 2" xfId="11873"/>
    <cellStyle name="Normal 2 2 4 12 3 2 3" xfId="11874"/>
    <cellStyle name="Normal 2 2 4 12 3 3" xfId="11875"/>
    <cellStyle name="Normal 2 2 4 12 3 3 2" xfId="11876"/>
    <cellStyle name="Normal 2 2 4 12 3 4" xfId="11877"/>
    <cellStyle name="Normal 2 2 4 12 4" xfId="11878"/>
    <cellStyle name="Normal 2 2 4 12 4 2" xfId="11879"/>
    <cellStyle name="Normal 2 2 4 12 4 2 2" xfId="11880"/>
    <cellStyle name="Normal 2 2 4 12 4 2 2 2" xfId="11881"/>
    <cellStyle name="Normal 2 2 4 12 4 2 3" xfId="11882"/>
    <cellStyle name="Normal 2 2 4 12 4 3" xfId="11883"/>
    <cellStyle name="Normal 2 2 4 12 4 3 2" xfId="11884"/>
    <cellStyle name="Normal 2 2 4 12 4 4" xfId="11885"/>
    <cellStyle name="Normal 2 2 4 12 5" xfId="11886"/>
    <cellStyle name="Normal 2 2 4 12 5 2" xfId="11887"/>
    <cellStyle name="Normal 2 2 4 12 5 2 2" xfId="11888"/>
    <cellStyle name="Normal 2 2 4 12 5 3" xfId="11889"/>
    <cellStyle name="Normal 2 2 4 12 6" xfId="11890"/>
    <cellStyle name="Normal 2 2 4 12 6 2" xfId="11891"/>
    <cellStyle name="Normal 2 2 4 12 7" xfId="11892"/>
    <cellStyle name="Normal 2 2 4 12 7 2" xfId="11893"/>
    <cellStyle name="Normal 2 2 4 12 8" xfId="11894"/>
    <cellStyle name="Normal 2 2 4 13" xfId="11895"/>
    <cellStyle name="Normal 2 2 4 13 2" xfId="11896"/>
    <cellStyle name="Normal 2 2 4 13 2 2" xfId="11897"/>
    <cellStyle name="Normal 2 2 4 13 2 2 2" xfId="11898"/>
    <cellStyle name="Normal 2 2 4 13 2 2 2 2" xfId="11899"/>
    <cellStyle name="Normal 2 2 4 13 2 2 3" xfId="11900"/>
    <cellStyle name="Normal 2 2 4 13 2 3" xfId="11901"/>
    <cellStyle name="Normal 2 2 4 13 2 3 2" xfId="11902"/>
    <cellStyle name="Normal 2 2 4 13 2 4" xfId="11903"/>
    <cellStyle name="Normal 2 2 4 13 3" xfId="11904"/>
    <cellStyle name="Normal 2 2 4 13 3 2" xfId="11905"/>
    <cellStyle name="Normal 2 2 4 13 3 2 2" xfId="11906"/>
    <cellStyle name="Normal 2 2 4 13 3 2 2 2" xfId="11907"/>
    <cellStyle name="Normal 2 2 4 13 3 2 3" xfId="11908"/>
    <cellStyle name="Normal 2 2 4 13 3 3" xfId="11909"/>
    <cellStyle name="Normal 2 2 4 13 3 3 2" xfId="11910"/>
    <cellStyle name="Normal 2 2 4 13 3 4" xfId="11911"/>
    <cellStyle name="Normal 2 2 4 13 4" xfId="11912"/>
    <cellStyle name="Normal 2 2 4 13 4 2" xfId="11913"/>
    <cellStyle name="Normal 2 2 4 13 4 2 2" xfId="11914"/>
    <cellStyle name="Normal 2 2 4 13 4 2 2 2" xfId="11915"/>
    <cellStyle name="Normal 2 2 4 13 4 2 3" xfId="11916"/>
    <cellStyle name="Normal 2 2 4 13 4 3" xfId="11917"/>
    <cellStyle name="Normal 2 2 4 13 4 3 2" xfId="11918"/>
    <cellStyle name="Normal 2 2 4 13 4 4" xfId="11919"/>
    <cellStyle name="Normal 2 2 4 13 5" xfId="11920"/>
    <cellStyle name="Normal 2 2 4 13 5 2" xfId="11921"/>
    <cellStyle name="Normal 2 2 4 13 5 2 2" xfId="11922"/>
    <cellStyle name="Normal 2 2 4 13 5 3" xfId="11923"/>
    <cellStyle name="Normal 2 2 4 13 6" xfId="11924"/>
    <cellStyle name="Normal 2 2 4 13 6 2" xfId="11925"/>
    <cellStyle name="Normal 2 2 4 13 7" xfId="11926"/>
    <cellStyle name="Normal 2 2 4 13 7 2" xfId="11927"/>
    <cellStyle name="Normal 2 2 4 13 8" xfId="11928"/>
    <cellStyle name="Normal 2 2 4 14" xfId="11929"/>
    <cellStyle name="Normal 2 2 4 14 2" xfId="11930"/>
    <cellStyle name="Normal 2 2 4 14 2 2" xfId="11931"/>
    <cellStyle name="Normal 2 2 4 14 2 2 2" xfId="11932"/>
    <cellStyle name="Normal 2 2 4 14 2 2 2 2" xfId="11933"/>
    <cellStyle name="Normal 2 2 4 14 2 2 3" xfId="11934"/>
    <cellStyle name="Normal 2 2 4 14 2 3" xfId="11935"/>
    <cellStyle name="Normal 2 2 4 14 2 3 2" xfId="11936"/>
    <cellStyle name="Normal 2 2 4 14 2 4" xfId="11937"/>
    <cellStyle name="Normal 2 2 4 14 3" xfId="11938"/>
    <cellStyle name="Normal 2 2 4 14 3 2" xfId="11939"/>
    <cellStyle name="Normal 2 2 4 14 3 2 2" xfId="11940"/>
    <cellStyle name="Normal 2 2 4 14 3 2 2 2" xfId="11941"/>
    <cellStyle name="Normal 2 2 4 14 3 2 3" xfId="11942"/>
    <cellStyle name="Normal 2 2 4 14 3 3" xfId="11943"/>
    <cellStyle name="Normal 2 2 4 14 3 3 2" xfId="11944"/>
    <cellStyle name="Normal 2 2 4 14 3 4" xfId="11945"/>
    <cellStyle name="Normal 2 2 4 14 4" xfId="11946"/>
    <cellStyle name="Normal 2 2 4 14 4 2" xfId="11947"/>
    <cellStyle name="Normal 2 2 4 14 4 2 2" xfId="11948"/>
    <cellStyle name="Normal 2 2 4 14 4 2 2 2" xfId="11949"/>
    <cellStyle name="Normal 2 2 4 14 4 2 3" xfId="11950"/>
    <cellStyle name="Normal 2 2 4 14 4 3" xfId="11951"/>
    <cellStyle name="Normal 2 2 4 14 4 3 2" xfId="11952"/>
    <cellStyle name="Normal 2 2 4 14 4 4" xfId="11953"/>
    <cellStyle name="Normal 2 2 4 14 5" xfId="11954"/>
    <cellStyle name="Normal 2 2 4 14 5 2" xfId="11955"/>
    <cellStyle name="Normal 2 2 4 14 5 2 2" xfId="11956"/>
    <cellStyle name="Normal 2 2 4 14 5 3" xfId="11957"/>
    <cellStyle name="Normal 2 2 4 14 6" xfId="11958"/>
    <cellStyle name="Normal 2 2 4 14 6 2" xfId="11959"/>
    <cellStyle name="Normal 2 2 4 14 7" xfId="11960"/>
    <cellStyle name="Normal 2 2 4 14 7 2" xfId="11961"/>
    <cellStyle name="Normal 2 2 4 14 8" xfId="11962"/>
    <cellStyle name="Normal 2 2 4 15" xfId="11963"/>
    <cellStyle name="Normal 2 2 4 15 2" xfId="11964"/>
    <cellStyle name="Normal 2 2 4 15 2 2" xfId="11965"/>
    <cellStyle name="Normal 2 2 4 15 2 2 2" xfId="11966"/>
    <cellStyle name="Normal 2 2 4 15 2 2 2 2" xfId="11967"/>
    <cellStyle name="Normal 2 2 4 15 2 2 3" xfId="11968"/>
    <cellStyle name="Normal 2 2 4 15 2 3" xfId="11969"/>
    <cellStyle name="Normal 2 2 4 15 2 3 2" xfId="11970"/>
    <cellStyle name="Normal 2 2 4 15 2 4" xfId="11971"/>
    <cellStyle name="Normal 2 2 4 15 3" xfId="11972"/>
    <cellStyle name="Normal 2 2 4 15 3 2" xfId="11973"/>
    <cellStyle name="Normal 2 2 4 15 3 2 2" xfId="11974"/>
    <cellStyle name="Normal 2 2 4 15 3 2 2 2" xfId="11975"/>
    <cellStyle name="Normal 2 2 4 15 3 2 3" xfId="11976"/>
    <cellStyle name="Normal 2 2 4 15 3 3" xfId="11977"/>
    <cellStyle name="Normal 2 2 4 15 3 3 2" xfId="11978"/>
    <cellStyle name="Normal 2 2 4 15 3 4" xfId="11979"/>
    <cellStyle name="Normal 2 2 4 15 4" xfId="11980"/>
    <cellStyle name="Normal 2 2 4 15 4 2" xfId="11981"/>
    <cellStyle name="Normal 2 2 4 15 4 2 2" xfId="11982"/>
    <cellStyle name="Normal 2 2 4 15 4 2 2 2" xfId="11983"/>
    <cellStyle name="Normal 2 2 4 15 4 2 3" xfId="11984"/>
    <cellStyle name="Normal 2 2 4 15 4 3" xfId="11985"/>
    <cellStyle name="Normal 2 2 4 15 4 3 2" xfId="11986"/>
    <cellStyle name="Normal 2 2 4 15 4 4" xfId="11987"/>
    <cellStyle name="Normal 2 2 4 15 5" xfId="11988"/>
    <cellStyle name="Normal 2 2 4 15 5 2" xfId="11989"/>
    <cellStyle name="Normal 2 2 4 15 5 2 2" xfId="11990"/>
    <cellStyle name="Normal 2 2 4 15 5 3" xfId="11991"/>
    <cellStyle name="Normal 2 2 4 15 6" xfId="11992"/>
    <cellStyle name="Normal 2 2 4 15 6 2" xfId="11993"/>
    <cellStyle name="Normal 2 2 4 15 7" xfId="11994"/>
    <cellStyle name="Normal 2 2 4 15 7 2" xfId="11995"/>
    <cellStyle name="Normal 2 2 4 15 8" xfId="11996"/>
    <cellStyle name="Normal 2 2 4 16" xfId="11997"/>
    <cellStyle name="Normal 2 2 4 16 2" xfId="11998"/>
    <cellStyle name="Normal 2 2 4 16 2 2" xfId="11999"/>
    <cellStyle name="Normal 2 2 4 16 2 2 2" xfId="12000"/>
    <cellStyle name="Normal 2 2 4 16 2 2 2 2" xfId="12001"/>
    <cellStyle name="Normal 2 2 4 16 2 2 3" xfId="12002"/>
    <cellStyle name="Normal 2 2 4 16 2 3" xfId="12003"/>
    <cellStyle name="Normal 2 2 4 16 2 3 2" xfId="12004"/>
    <cellStyle name="Normal 2 2 4 16 2 4" xfId="12005"/>
    <cellStyle name="Normal 2 2 4 16 3" xfId="12006"/>
    <cellStyle name="Normal 2 2 4 16 3 2" xfId="12007"/>
    <cellStyle name="Normal 2 2 4 16 3 2 2" xfId="12008"/>
    <cellStyle name="Normal 2 2 4 16 3 2 2 2" xfId="12009"/>
    <cellStyle name="Normal 2 2 4 16 3 2 3" xfId="12010"/>
    <cellStyle name="Normal 2 2 4 16 3 3" xfId="12011"/>
    <cellStyle name="Normal 2 2 4 16 3 3 2" xfId="12012"/>
    <cellStyle name="Normal 2 2 4 16 3 4" xfId="12013"/>
    <cellStyle name="Normal 2 2 4 16 4" xfId="12014"/>
    <cellStyle name="Normal 2 2 4 16 4 2" xfId="12015"/>
    <cellStyle name="Normal 2 2 4 16 4 2 2" xfId="12016"/>
    <cellStyle name="Normal 2 2 4 16 4 2 2 2" xfId="12017"/>
    <cellStyle name="Normal 2 2 4 16 4 2 3" xfId="12018"/>
    <cellStyle name="Normal 2 2 4 16 4 3" xfId="12019"/>
    <cellStyle name="Normal 2 2 4 16 4 3 2" xfId="12020"/>
    <cellStyle name="Normal 2 2 4 16 4 4" xfId="12021"/>
    <cellStyle name="Normal 2 2 4 16 5" xfId="12022"/>
    <cellStyle name="Normal 2 2 4 16 5 2" xfId="12023"/>
    <cellStyle name="Normal 2 2 4 16 5 2 2" xfId="12024"/>
    <cellStyle name="Normal 2 2 4 16 5 3" xfId="12025"/>
    <cellStyle name="Normal 2 2 4 16 6" xfId="12026"/>
    <cellStyle name="Normal 2 2 4 16 6 2" xfId="12027"/>
    <cellStyle name="Normal 2 2 4 16 7" xfId="12028"/>
    <cellStyle name="Normal 2 2 4 16 7 2" xfId="12029"/>
    <cellStyle name="Normal 2 2 4 16 8" xfId="12030"/>
    <cellStyle name="Normal 2 2 4 17" xfId="12031"/>
    <cellStyle name="Normal 2 2 4 17 2" xfId="12032"/>
    <cellStyle name="Normal 2 2 4 17 2 2" xfId="12033"/>
    <cellStyle name="Normal 2 2 4 17 2 2 2" xfId="12034"/>
    <cellStyle name="Normal 2 2 4 17 2 2 2 2" xfId="12035"/>
    <cellStyle name="Normal 2 2 4 17 2 2 3" xfId="12036"/>
    <cellStyle name="Normal 2 2 4 17 2 3" xfId="12037"/>
    <cellStyle name="Normal 2 2 4 17 2 3 2" xfId="12038"/>
    <cellStyle name="Normal 2 2 4 17 2 4" xfId="12039"/>
    <cellStyle name="Normal 2 2 4 17 3" xfId="12040"/>
    <cellStyle name="Normal 2 2 4 17 3 2" xfId="12041"/>
    <cellStyle name="Normal 2 2 4 17 3 2 2" xfId="12042"/>
    <cellStyle name="Normal 2 2 4 17 3 2 2 2" xfId="12043"/>
    <cellStyle name="Normal 2 2 4 17 3 2 3" xfId="12044"/>
    <cellStyle name="Normal 2 2 4 17 3 3" xfId="12045"/>
    <cellStyle name="Normal 2 2 4 17 3 3 2" xfId="12046"/>
    <cellStyle name="Normal 2 2 4 17 3 4" xfId="12047"/>
    <cellStyle name="Normal 2 2 4 17 4" xfId="12048"/>
    <cellStyle name="Normal 2 2 4 17 4 2" xfId="12049"/>
    <cellStyle name="Normal 2 2 4 17 4 2 2" xfId="12050"/>
    <cellStyle name="Normal 2 2 4 17 4 2 2 2" xfId="12051"/>
    <cellStyle name="Normal 2 2 4 17 4 2 3" xfId="12052"/>
    <cellStyle name="Normal 2 2 4 17 4 3" xfId="12053"/>
    <cellStyle name="Normal 2 2 4 17 4 3 2" xfId="12054"/>
    <cellStyle name="Normal 2 2 4 17 4 4" xfId="12055"/>
    <cellStyle name="Normal 2 2 4 17 5" xfId="12056"/>
    <cellStyle name="Normal 2 2 4 17 5 2" xfId="12057"/>
    <cellStyle name="Normal 2 2 4 17 5 2 2" xfId="12058"/>
    <cellStyle name="Normal 2 2 4 17 5 3" xfId="12059"/>
    <cellStyle name="Normal 2 2 4 17 6" xfId="12060"/>
    <cellStyle name="Normal 2 2 4 17 6 2" xfId="12061"/>
    <cellStyle name="Normal 2 2 4 17 7" xfId="12062"/>
    <cellStyle name="Normal 2 2 4 17 7 2" xfId="12063"/>
    <cellStyle name="Normal 2 2 4 17 8" xfId="12064"/>
    <cellStyle name="Normal 2 2 4 18" xfId="12065"/>
    <cellStyle name="Normal 2 2 4 18 2" xfId="12066"/>
    <cellStyle name="Normal 2 2 4 18 2 2" xfId="12067"/>
    <cellStyle name="Normal 2 2 4 18 2 2 2" xfId="12068"/>
    <cellStyle name="Normal 2 2 4 18 2 2 2 2" xfId="12069"/>
    <cellStyle name="Normal 2 2 4 18 2 2 3" xfId="12070"/>
    <cellStyle name="Normal 2 2 4 18 2 3" xfId="12071"/>
    <cellStyle name="Normal 2 2 4 18 2 3 2" xfId="12072"/>
    <cellStyle name="Normal 2 2 4 18 2 4" xfId="12073"/>
    <cellStyle name="Normal 2 2 4 18 3" xfId="12074"/>
    <cellStyle name="Normal 2 2 4 18 3 2" xfId="12075"/>
    <cellStyle name="Normal 2 2 4 18 3 2 2" xfId="12076"/>
    <cellStyle name="Normal 2 2 4 18 3 2 2 2" xfId="12077"/>
    <cellStyle name="Normal 2 2 4 18 3 2 3" xfId="12078"/>
    <cellStyle name="Normal 2 2 4 18 3 3" xfId="12079"/>
    <cellStyle name="Normal 2 2 4 18 3 3 2" xfId="12080"/>
    <cellStyle name="Normal 2 2 4 18 3 4" xfId="12081"/>
    <cellStyle name="Normal 2 2 4 18 4" xfId="12082"/>
    <cellStyle name="Normal 2 2 4 18 4 2" xfId="12083"/>
    <cellStyle name="Normal 2 2 4 18 4 2 2" xfId="12084"/>
    <cellStyle name="Normal 2 2 4 18 4 2 2 2" xfId="12085"/>
    <cellStyle name="Normal 2 2 4 18 4 2 3" xfId="12086"/>
    <cellStyle name="Normal 2 2 4 18 4 3" xfId="12087"/>
    <cellStyle name="Normal 2 2 4 18 4 3 2" xfId="12088"/>
    <cellStyle name="Normal 2 2 4 18 4 4" xfId="12089"/>
    <cellStyle name="Normal 2 2 4 18 5" xfId="12090"/>
    <cellStyle name="Normal 2 2 4 18 5 2" xfId="12091"/>
    <cellStyle name="Normal 2 2 4 18 5 2 2" xfId="12092"/>
    <cellStyle name="Normal 2 2 4 18 5 3" xfId="12093"/>
    <cellStyle name="Normal 2 2 4 18 6" xfId="12094"/>
    <cellStyle name="Normal 2 2 4 18 6 2" xfId="12095"/>
    <cellStyle name="Normal 2 2 4 18 7" xfId="12096"/>
    <cellStyle name="Normal 2 2 4 18 7 2" xfId="12097"/>
    <cellStyle name="Normal 2 2 4 18 8" xfId="12098"/>
    <cellStyle name="Normal 2 2 4 19" xfId="12099"/>
    <cellStyle name="Normal 2 2 4 19 2" xfId="12100"/>
    <cellStyle name="Normal 2 2 4 19 2 2" xfId="12101"/>
    <cellStyle name="Normal 2 2 4 19 2 2 2" xfId="12102"/>
    <cellStyle name="Normal 2 2 4 19 2 2 2 2" xfId="12103"/>
    <cellStyle name="Normal 2 2 4 19 2 2 3" xfId="12104"/>
    <cellStyle name="Normal 2 2 4 19 2 3" xfId="12105"/>
    <cellStyle name="Normal 2 2 4 19 2 3 2" xfId="12106"/>
    <cellStyle name="Normal 2 2 4 19 2 4" xfId="12107"/>
    <cellStyle name="Normal 2 2 4 19 3" xfId="12108"/>
    <cellStyle name="Normal 2 2 4 19 3 2" xfId="12109"/>
    <cellStyle name="Normal 2 2 4 19 3 2 2" xfId="12110"/>
    <cellStyle name="Normal 2 2 4 19 3 2 2 2" xfId="12111"/>
    <cellStyle name="Normal 2 2 4 19 3 2 3" xfId="12112"/>
    <cellStyle name="Normal 2 2 4 19 3 3" xfId="12113"/>
    <cellStyle name="Normal 2 2 4 19 3 3 2" xfId="12114"/>
    <cellStyle name="Normal 2 2 4 19 3 4" xfId="12115"/>
    <cellStyle name="Normal 2 2 4 19 4" xfId="12116"/>
    <cellStyle name="Normal 2 2 4 19 4 2" xfId="12117"/>
    <cellStyle name="Normal 2 2 4 19 4 2 2" xfId="12118"/>
    <cellStyle name="Normal 2 2 4 19 4 2 2 2" xfId="12119"/>
    <cellStyle name="Normal 2 2 4 19 4 2 3" xfId="12120"/>
    <cellStyle name="Normal 2 2 4 19 4 3" xfId="12121"/>
    <cellStyle name="Normal 2 2 4 19 4 3 2" xfId="12122"/>
    <cellStyle name="Normal 2 2 4 19 4 4" xfId="12123"/>
    <cellStyle name="Normal 2 2 4 19 5" xfId="12124"/>
    <cellStyle name="Normal 2 2 4 19 5 2" xfId="12125"/>
    <cellStyle name="Normal 2 2 4 19 5 2 2" xfId="12126"/>
    <cellStyle name="Normal 2 2 4 19 5 3" xfId="12127"/>
    <cellStyle name="Normal 2 2 4 19 6" xfId="12128"/>
    <cellStyle name="Normal 2 2 4 19 6 2" xfId="12129"/>
    <cellStyle name="Normal 2 2 4 19 7" xfId="12130"/>
    <cellStyle name="Normal 2 2 4 19 7 2" xfId="12131"/>
    <cellStyle name="Normal 2 2 4 19 8" xfId="12132"/>
    <cellStyle name="Normal 2 2 4 2" xfId="12133"/>
    <cellStyle name="Normal 2 2 4 2 2" xfId="12134"/>
    <cellStyle name="Normal 2 2 4 2 2 2" xfId="12135"/>
    <cellStyle name="Normal 2 2 4 2 2 2 2" xfId="12136"/>
    <cellStyle name="Normal 2 2 4 2 2 2 2 2" xfId="12137"/>
    <cellStyle name="Normal 2 2 4 2 2 2 3" xfId="12138"/>
    <cellStyle name="Normal 2 2 4 2 2 3" xfId="12139"/>
    <cellStyle name="Normal 2 2 4 2 2 3 2" xfId="12140"/>
    <cellStyle name="Normal 2 2 4 2 2 4" xfId="12141"/>
    <cellStyle name="Normal 2 2 4 2 3" xfId="12142"/>
    <cellStyle name="Normal 2 2 4 2 3 2" xfId="12143"/>
    <cellStyle name="Normal 2 2 4 2 3 2 2" xfId="12144"/>
    <cellStyle name="Normal 2 2 4 2 3 2 2 2" xfId="12145"/>
    <cellStyle name="Normal 2 2 4 2 3 2 3" xfId="12146"/>
    <cellStyle name="Normal 2 2 4 2 3 3" xfId="12147"/>
    <cellStyle name="Normal 2 2 4 2 3 3 2" xfId="12148"/>
    <cellStyle name="Normal 2 2 4 2 3 4" xfId="12149"/>
    <cellStyle name="Normal 2 2 4 2 4" xfId="12150"/>
    <cellStyle name="Normal 2 2 4 2 4 2" xfId="12151"/>
    <cellStyle name="Normal 2 2 4 2 4 2 2" xfId="12152"/>
    <cellStyle name="Normal 2 2 4 2 4 2 2 2" xfId="12153"/>
    <cellStyle name="Normal 2 2 4 2 4 2 3" xfId="12154"/>
    <cellStyle name="Normal 2 2 4 2 4 3" xfId="12155"/>
    <cellStyle name="Normal 2 2 4 2 4 3 2" xfId="12156"/>
    <cellStyle name="Normal 2 2 4 2 4 4" xfId="12157"/>
    <cellStyle name="Normal 2 2 4 2 5" xfId="12158"/>
    <cellStyle name="Normal 2 2 4 2 5 2" xfId="12159"/>
    <cellStyle name="Normal 2 2 4 2 5 2 2" xfId="12160"/>
    <cellStyle name="Normal 2 2 4 2 5 3" xfId="12161"/>
    <cellStyle name="Normal 2 2 4 2 6" xfId="12162"/>
    <cellStyle name="Normal 2 2 4 2 6 2" xfId="12163"/>
    <cellStyle name="Normal 2 2 4 2 7" xfId="12164"/>
    <cellStyle name="Normal 2 2 4 2 7 2" xfId="12165"/>
    <cellStyle name="Normal 2 2 4 2 8" xfId="12166"/>
    <cellStyle name="Normal 2 2 4 20" xfId="12167"/>
    <cellStyle name="Normal 2 2 4 20 2" xfId="12168"/>
    <cellStyle name="Normal 2 2 4 20 2 2" xfId="12169"/>
    <cellStyle name="Normal 2 2 4 20 2 2 2" xfId="12170"/>
    <cellStyle name="Normal 2 2 4 20 2 2 2 2" xfId="12171"/>
    <cellStyle name="Normal 2 2 4 20 2 2 3" xfId="12172"/>
    <cellStyle name="Normal 2 2 4 20 2 3" xfId="12173"/>
    <cellStyle name="Normal 2 2 4 20 2 3 2" xfId="12174"/>
    <cellStyle name="Normal 2 2 4 20 2 4" xfId="12175"/>
    <cellStyle name="Normal 2 2 4 20 3" xfId="12176"/>
    <cellStyle name="Normal 2 2 4 20 3 2" xfId="12177"/>
    <cellStyle name="Normal 2 2 4 20 3 2 2" xfId="12178"/>
    <cellStyle name="Normal 2 2 4 20 3 2 2 2" xfId="12179"/>
    <cellStyle name="Normal 2 2 4 20 3 2 3" xfId="12180"/>
    <cellStyle name="Normal 2 2 4 20 3 3" xfId="12181"/>
    <cellStyle name="Normal 2 2 4 20 3 3 2" xfId="12182"/>
    <cellStyle name="Normal 2 2 4 20 3 4" xfId="12183"/>
    <cellStyle name="Normal 2 2 4 20 4" xfId="12184"/>
    <cellStyle name="Normal 2 2 4 20 4 2" xfId="12185"/>
    <cellStyle name="Normal 2 2 4 20 4 2 2" xfId="12186"/>
    <cellStyle name="Normal 2 2 4 20 4 2 2 2" xfId="12187"/>
    <cellStyle name="Normal 2 2 4 20 4 2 3" xfId="12188"/>
    <cellStyle name="Normal 2 2 4 20 4 3" xfId="12189"/>
    <cellStyle name="Normal 2 2 4 20 4 3 2" xfId="12190"/>
    <cellStyle name="Normal 2 2 4 20 4 4" xfId="12191"/>
    <cellStyle name="Normal 2 2 4 20 5" xfId="12192"/>
    <cellStyle name="Normal 2 2 4 20 5 2" xfId="12193"/>
    <cellStyle name="Normal 2 2 4 20 5 2 2" xfId="12194"/>
    <cellStyle name="Normal 2 2 4 20 5 3" xfId="12195"/>
    <cellStyle name="Normal 2 2 4 20 6" xfId="12196"/>
    <cellStyle name="Normal 2 2 4 20 6 2" xfId="12197"/>
    <cellStyle name="Normal 2 2 4 20 7" xfId="12198"/>
    <cellStyle name="Normal 2 2 4 20 7 2" xfId="12199"/>
    <cellStyle name="Normal 2 2 4 20 8" xfId="12200"/>
    <cellStyle name="Normal 2 2 4 21" xfId="12201"/>
    <cellStyle name="Normal 2 2 4 21 2" xfId="12202"/>
    <cellStyle name="Normal 2 2 4 21 2 2" xfId="12203"/>
    <cellStyle name="Normal 2 2 4 21 2 2 2" xfId="12204"/>
    <cellStyle name="Normal 2 2 4 21 2 2 2 2" xfId="12205"/>
    <cellStyle name="Normal 2 2 4 21 2 2 3" xfId="12206"/>
    <cellStyle name="Normal 2 2 4 21 2 3" xfId="12207"/>
    <cellStyle name="Normal 2 2 4 21 2 3 2" xfId="12208"/>
    <cellStyle name="Normal 2 2 4 21 2 4" xfId="12209"/>
    <cellStyle name="Normal 2 2 4 21 3" xfId="12210"/>
    <cellStyle name="Normal 2 2 4 21 3 2" xfId="12211"/>
    <cellStyle name="Normal 2 2 4 21 3 2 2" xfId="12212"/>
    <cellStyle name="Normal 2 2 4 21 3 2 2 2" xfId="12213"/>
    <cellStyle name="Normal 2 2 4 21 3 2 3" xfId="12214"/>
    <cellStyle name="Normal 2 2 4 21 3 3" xfId="12215"/>
    <cellStyle name="Normal 2 2 4 21 3 3 2" xfId="12216"/>
    <cellStyle name="Normal 2 2 4 21 3 4" xfId="12217"/>
    <cellStyle name="Normal 2 2 4 21 4" xfId="12218"/>
    <cellStyle name="Normal 2 2 4 21 4 2" xfId="12219"/>
    <cellStyle name="Normal 2 2 4 21 4 2 2" xfId="12220"/>
    <cellStyle name="Normal 2 2 4 21 4 2 2 2" xfId="12221"/>
    <cellStyle name="Normal 2 2 4 21 4 2 3" xfId="12222"/>
    <cellStyle name="Normal 2 2 4 21 4 3" xfId="12223"/>
    <cellStyle name="Normal 2 2 4 21 4 3 2" xfId="12224"/>
    <cellStyle name="Normal 2 2 4 21 4 4" xfId="12225"/>
    <cellStyle name="Normal 2 2 4 21 5" xfId="12226"/>
    <cellStyle name="Normal 2 2 4 21 5 2" xfId="12227"/>
    <cellStyle name="Normal 2 2 4 21 5 2 2" xfId="12228"/>
    <cellStyle name="Normal 2 2 4 21 5 3" xfId="12229"/>
    <cellStyle name="Normal 2 2 4 21 6" xfId="12230"/>
    <cellStyle name="Normal 2 2 4 21 6 2" xfId="12231"/>
    <cellStyle name="Normal 2 2 4 21 7" xfId="12232"/>
    <cellStyle name="Normal 2 2 4 21 7 2" xfId="12233"/>
    <cellStyle name="Normal 2 2 4 21 8" xfId="12234"/>
    <cellStyle name="Normal 2 2 4 22" xfId="12235"/>
    <cellStyle name="Normal 2 2 4 22 2" xfId="12236"/>
    <cellStyle name="Normal 2 2 4 22 2 2" xfId="12237"/>
    <cellStyle name="Normal 2 2 4 22 2 2 2" xfId="12238"/>
    <cellStyle name="Normal 2 2 4 22 2 2 2 2" xfId="12239"/>
    <cellStyle name="Normal 2 2 4 22 2 2 3" xfId="12240"/>
    <cellStyle name="Normal 2 2 4 22 2 3" xfId="12241"/>
    <cellStyle name="Normal 2 2 4 22 2 3 2" xfId="12242"/>
    <cellStyle name="Normal 2 2 4 22 2 4" xfId="12243"/>
    <cellStyle name="Normal 2 2 4 22 3" xfId="12244"/>
    <cellStyle name="Normal 2 2 4 22 3 2" xfId="12245"/>
    <cellStyle name="Normal 2 2 4 22 3 2 2" xfId="12246"/>
    <cellStyle name="Normal 2 2 4 22 3 2 2 2" xfId="12247"/>
    <cellStyle name="Normal 2 2 4 22 3 2 3" xfId="12248"/>
    <cellStyle name="Normal 2 2 4 22 3 3" xfId="12249"/>
    <cellStyle name="Normal 2 2 4 22 3 3 2" xfId="12250"/>
    <cellStyle name="Normal 2 2 4 22 3 4" xfId="12251"/>
    <cellStyle name="Normal 2 2 4 22 4" xfId="12252"/>
    <cellStyle name="Normal 2 2 4 22 4 2" xfId="12253"/>
    <cellStyle name="Normal 2 2 4 22 4 2 2" xfId="12254"/>
    <cellStyle name="Normal 2 2 4 22 4 2 2 2" xfId="12255"/>
    <cellStyle name="Normal 2 2 4 22 4 2 3" xfId="12256"/>
    <cellStyle name="Normal 2 2 4 22 4 3" xfId="12257"/>
    <cellStyle name="Normal 2 2 4 22 4 3 2" xfId="12258"/>
    <cellStyle name="Normal 2 2 4 22 4 4" xfId="12259"/>
    <cellStyle name="Normal 2 2 4 22 5" xfId="12260"/>
    <cellStyle name="Normal 2 2 4 22 5 2" xfId="12261"/>
    <cellStyle name="Normal 2 2 4 22 5 2 2" xfId="12262"/>
    <cellStyle name="Normal 2 2 4 22 5 3" xfId="12263"/>
    <cellStyle name="Normal 2 2 4 22 6" xfId="12264"/>
    <cellStyle name="Normal 2 2 4 22 6 2" xfId="12265"/>
    <cellStyle name="Normal 2 2 4 22 7" xfId="12266"/>
    <cellStyle name="Normal 2 2 4 22 7 2" xfId="12267"/>
    <cellStyle name="Normal 2 2 4 22 8" xfId="12268"/>
    <cellStyle name="Normal 2 2 4 23" xfId="12269"/>
    <cellStyle name="Normal 2 2 4 23 2" xfId="12270"/>
    <cellStyle name="Normal 2 2 4 23 2 2" xfId="12271"/>
    <cellStyle name="Normal 2 2 4 23 2 2 2" xfId="12272"/>
    <cellStyle name="Normal 2 2 4 23 2 2 2 2" xfId="12273"/>
    <cellStyle name="Normal 2 2 4 23 2 2 3" xfId="12274"/>
    <cellStyle name="Normal 2 2 4 23 2 3" xfId="12275"/>
    <cellStyle name="Normal 2 2 4 23 2 3 2" xfId="12276"/>
    <cellStyle name="Normal 2 2 4 23 2 4" xfId="12277"/>
    <cellStyle name="Normal 2 2 4 23 3" xfId="12278"/>
    <cellStyle name="Normal 2 2 4 23 3 2" xfId="12279"/>
    <cellStyle name="Normal 2 2 4 23 3 2 2" xfId="12280"/>
    <cellStyle name="Normal 2 2 4 23 3 2 2 2" xfId="12281"/>
    <cellStyle name="Normal 2 2 4 23 3 2 3" xfId="12282"/>
    <cellStyle name="Normal 2 2 4 23 3 3" xfId="12283"/>
    <cellStyle name="Normal 2 2 4 23 3 3 2" xfId="12284"/>
    <cellStyle name="Normal 2 2 4 23 3 4" xfId="12285"/>
    <cellStyle name="Normal 2 2 4 23 4" xfId="12286"/>
    <cellStyle name="Normal 2 2 4 23 4 2" xfId="12287"/>
    <cellStyle name="Normal 2 2 4 23 4 2 2" xfId="12288"/>
    <cellStyle name="Normal 2 2 4 23 4 2 2 2" xfId="12289"/>
    <cellStyle name="Normal 2 2 4 23 4 2 3" xfId="12290"/>
    <cellStyle name="Normal 2 2 4 23 4 3" xfId="12291"/>
    <cellStyle name="Normal 2 2 4 23 4 3 2" xfId="12292"/>
    <cellStyle name="Normal 2 2 4 23 4 4" xfId="12293"/>
    <cellStyle name="Normal 2 2 4 23 5" xfId="12294"/>
    <cellStyle name="Normal 2 2 4 23 5 2" xfId="12295"/>
    <cellStyle name="Normal 2 2 4 23 5 2 2" xfId="12296"/>
    <cellStyle name="Normal 2 2 4 23 5 3" xfId="12297"/>
    <cellStyle name="Normal 2 2 4 23 6" xfId="12298"/>
    <cellStyle name="Normal 2 2 4 23 6 2" xfId="12299"/>
    <cellStyle name="Normal 2 2 4 23 7" xfId="12300"/>
    <cellStyle name="Normal 2 2 4 23 7 2" xfId="12301"/>
    <cellStyle name="Normal 2 2 4 23 8" xfId="12302"/>
    <cellStyle name="Normal 2 2 4 24" xfId="12303"/>
    <cellStyle name="Normal 2 2 4 24 2" xfId="12304"/>
    <cellStyle name="Normal 2 2 4 24 2 2" xfId="12305"/>
    <cellStyle name="Normal 2 2 4 24 2 2 2" xfId="12306"/>
    <cellStyle name="Normal 2 2 4 24 2 2 2 2" xfId="12307"/>
    <cellStyle name="Normal 2 2 4 24 2 2 3" xfId="12308"/>
    <cellStyle name="Normal 2 2 4 24 2 3" xfId="12309"/>
    <cellStyle name="Normal 2 2 4 24 2 3 2" xfId="12310"/>
    <cellStyle name="Normal 2 2 4 24 2 4" xfId="12311"/>
    <cellStyle name="Normal 2 2 4 24 3" xfId="12312"/>
    <cellStyle name="Normal 2 2 4 24 3 2" xfId="12313"/>
    <cellStyle name="Normal 2 2 4 24 3 2 2" xfId="12314"/>
    <cellStyle name="Normal 2 2 4 24 3 2 2 2" xfId="12315"/>
    <cellStyle name="Normal 2 2 4 24 3 2 3" xfId="12316"/>
    <cellStyle name="Normal 2 2 4 24 3 3" xfId="12317"/>
    <cellStyle name="Normal 2 2 4 24 3 3 2" xfId="12318"/>
    <cellStyle name="Normal 2 2 4 24 3 4" xfId="12319"/>
    <cellStyle name="Normal 2 2 4 24 4" xfId="12320"/>
    <cellStyle name="Normal 2 2 4 24 4 2" xfId="12321"/>
    <cellStyle name="Normal 2 2 4 24 4 2 2" xfId="12322"/>
    <cellStyle name="Normal 2 2 4 24 4 2 2 2" xfId="12323"/>
    <cellStyle name="Normal 2 2 4 24 4 2 3" xfId="12324"/>
    <cellStyle name="Normal 2 2 4 24 4 3" xfId="12325"/>
    <cellStyle name="Normal 2 2 4 24 4 3 2" xfId="12326"/>
    <cellStyle name="Normal 2 2 4 24 4 4" xfId="12327"/>
    <cellStyle name="Normal 2 2 4 24 5" xfId="12328"/>
    <cellStyle name="Normal 2 2 4 24 5 2" xfId="12329"/>
    <cellStyle name="Normal 2 2 4 24 5 2 2" xfId="12330"/>
    <cellStyle name="Normal 2 2 4 24 5 3" xfId="12331"/>
    <cellStyle name="Normal 2 2 4 24 6" xfId="12332"/>
    <cellStyle name="Normal 2 2 4 24 6 2" xfId="12333"/>
    <cellStyle name="Normal 2 2 4 24 7" xfId="12334"/>
    <cellStyle name="Normal 2 2 4 24 7 2" xfId="12335"/>
    <cellStyle name="Normal 2 2 4 24 8" xfId="12336"/>
    <cellStyle name="Normal 2 2 4 25" xfId="12337"/>
    <cellStyle name="Normal 2 2 4 25 2" xfId="12338"/>
    <cellStyle name="Normal 2 2 4 25 2 2" xfId="12339"/>
    <cellStyle name="Normal 2 2 4 25 2 2 2" xfId="12340"/>
    <cellStyle name="Normal 2 2 4 25 2 2 2 2" xfId="12341"/>
    <cellStyle name="Normal 2 2 4 25 2 2 3" xfId="12342"/>
    <cellStyle name="Normal 2 2 4 25 2 3" xfId="12343"/>
    <cellStyle name="Normal 2 2 4 25 2 3 2" xfId="12344"/>
    <cellStyle name="Normal 2 2 4 25 2 4" xfId="12345"/>
    <cellStyle name="Normal 2 2 4 25 3" xfId="12346"/>
    <cellStyle name="Normal 2 2 4 25 3 2" xfId="12347"/>
    <cellStyle name="Normal 2 2 4 25 3 2 2" xfId="12348"/>
    <cellStyle name="Normal 2 2 4 25 3 2 2 2" xfId="12349"/>
    <cellStyle name="Normal 2 2 4 25 3 2 3" xfId="12350"/>
    <cellStyle name="Normal 2 2 4 25 3 3" xfId="12351"/>
    <cellStyle name="Normal 2 2 4 25 3 3 2" xfId="12352"/>
    <cellStyle name="Normal 2 2 4 25 3 4" xfId="12353"/>
    <cellStyle name="Normal 2 2 4 25 4" xfId="12354"/>
    <cellStyle name="Normal 2 2 4 25 4 2" xfId="12355"/>
    <cellStyle name="Normal 2 2 4 25 4 2 2" xfId="12356"/>
    <cellStyle name="Normal 2 2 4 25 4 2 2 2" xfId="12357"/>
    <cellStyle name="Normal 2 2 4 25 4 2 3" xfId="12358"/>
    <cellStyle name="Normal 2 2 4 25 4 3" xfId="12359"/>
    <cellStyle name="Normal 2 2 4 25 4 3 2" xfId="12360"/>
    <cellStyle name="Normal 2 2 4 25 4 4" xfId="12361"/>
    <cellStyle name="Normal 2 2 4 25 5" xfId="12362"/>
    <cellStyle name="Normal 2 2 4 25 5 2" xfId="12363"/>
    <cellStyle name="Normal 2 2 4 25 5 2 2" xfId="12364"/>
    <cellStyle name="Normal 2 2 4 25 5 3" xfId="12365"/>
    <cellStyle name="Normal 2 2 4 25 6" xfId="12366"/>
    <cellStyle name="Normal 2 2 4 25 6 2" xfId="12367"/>
    <cellStyle name="Normal 2 2 4 25 7" xfId="12368"/>
    <cellStyle name="Normal 2 2 4 25 7 2" xfId="12369"/>
    <cellStyle name="Normal 2 2 4 25 8" xfId="12370"/>
    <cellStyle name="Normal 2 2 4 26" xfId="12371"/>
    <cellStyle name="Normal 2 2 4 26 2" xfId="12372"/>
    <cellStyle name="Normal 2 2 4 26 2 2" xfId="12373"/>
    <cellStyle name="Normal 2 2 4 26 2 2 2" xfId="12374"/>
    <cellStyle name="Normal 2 2 4 26 2 2 2 2" xfId="12375"/>
    <cellStyle name="Normal 2 2 4 26 2 2 3" xfId="12376"/>
    <cellStyle name="Normal 2 2 4 26 2 3" xfId="12377"/>
    <cellStyle name="Normal 2 2 4 26 2 3 2" xfId="12378"/>
    <cellStyle name="Normal 2 2 4 26 2 4" xfId="12379"/>
    <cellStyle name="Normal 2 2 4 26 3" xfId="12380"/>
    <cellStyle name="Normal 2 2 4 26 3 2" xfId="12381"/>
    <cellStyle name="Normal 2 2 4 26 3 2 2" xfId="12382"/>
    <cellStyle name="Normal 2 2 4 26 3 2 2 2" xfId="12383"/>
    <cellStyle name="Normal 2 2 4 26 3 2 3" xfId="12384"/>
    <cellStyle name="Normal 2 2 4 26 3 3" xfId="12385"/>
    <cellStyle name="Normal 2 2 4 26 3 3 2" xfId="12386"/>
    <cellStyle name="Normal 2 2 4 26 3 4" xfId="12387"/>
    <cellStyle name="Normal 2 2 4 26 4" xfId="12388"/>
    <cellStyle name="Normal 2 2 4 26 4 2" xfId="12389"/>
    <cellStyle name="Normal 2 2 4 26 4 2 2" xfId="12390"/>
    <cellStyle name="Normal 2 2 4 26 4 2 2 2" xfId="12391"/>
    <cellStyle name="Normal 2 2 4 26 4 2 3" xfId="12392"/>
    <cellStyle name="Normal 2 2 4 26 4 3" xfId="12393"/>
    <cellStyle name="Normal 2 2 4 26 4 3 2" xfId="12394"/>
    <cellStyle name="Normal 2 2 4 26 4 4" xfId="12395"/>
    <cellStyle name="Normal 2 2 4 26 5" xfId="12396"/>
    <cellStyle name="Normal 2 2 4 26 5 2" xfId="12397"/>
    <cellStyle name="Normal 2 2 4 26 5 2 2" xfId="12398"/>
    <cellStyle name="Normal 2 2 4 26 5 3" xfId="12399"/>
    <cellStyle name="Normal 2 2 4 26 6" xfId="12400"/>
    <cellStyle name="Normal 2 2 4 26 6 2" xfId="12401"/>
    <cellStyle name="Normal 2 2 4 26 7" xfId="12402"/>
    <cellStyle name="Normal 2 2 4 26 7 2" xfId="12403"/>
    <cellStyle name="Normal 2 2 4 26 8" xfId="12404"/>
    <cellStyle name="Normal 2 2 4 27" xfId="12405"/>
    <cellStyle name="Normal 2 2 4 27 2" xfId="12406"/>
    <cellStyle name="Normal 2 2 4 27 2 2" xfId="12407"/>
    <cellStyle name="Normal 2 2 4 27 2 2 2" xfId="12408"/>
    <cellStyle name="Normal 2 2 4 27 2 2 2 2" xfId="12409"/>
    <cellStyle name="Normal 2 2 4 27 2 2 3" xfId="12410"/>
    <cellStyle name="Normal 2 2 4 27 2 3" xfId="12411"/>
    <cellStyle name="Normal 2 2 4 27 2 3 2" xfId="12412"/>
    <cellStyle name="Normal 2 2 4 27 2 4" xfId="12413"/>
    <cellStyle name="Normal 2 2 4 27 3" xfId="12414"/>
    <cellStyle name="Normal 2 2 4 27 3 2" xfId="12415"/>
    <cellStyle name="Normal 2 2 4 27 3 2 2" xfId="12416"/>
    <cellStyle name="Normal 2 2 4 27 3 2 2 2" xfId="12417"/>
    <cellStyle name="Normal 2 2 4 27 3 2 3" xfId="12418"/>
    <cellStyle name="Normal 2 2 4 27 3 3" xfId="12419"/>
    <cellStyle name="Normal 2 2 4 27 3 3 2" xfId="12420"/>
    <cellStyle name="Normal 2 2 4 27 3 4" xfId="12421"/>
    <cellStyle name="Normal 2 2 4 27 4" xfId="12422"/>
    <cellStyle name="Normal 2 2 4 27 4 2" xfId="12423"/>
    <cellStyle name="Normal 2 2 4 27 4 2 2" xfId="12424"/>
    <cellStyle name="Normal 2 2 4 27 4 2 2 2" xfId="12425"/>
    <cellStyle name="Normal 2 2 4 27 4 2 3" xfId="12426"/>
    <cellStyle name="Normal 2 2 4 27 4 3" xfId="12427"/>
    <cellStyle name="Normal 2 2 4 27 4 3 2" xfId="12428"/>
    <cellStyle name="Normal 2 2 4 27 4 4" xfId="12429"/>
    <cellStyle name="Normal 2 2 4 27 5" xfId="12430"/>
    <cellStyle name="Normal 2 2 4 27 5 2" xfId="12431"/>
    <cellStyle name="Normal 2 2 4 27 5 2 2" xfId="12432"/>
    <cellStyle name="Normal 2 2 4 27 5 3" xfId="12433"/>
    <cellStyle name="Normal 2 2 4 27 6" xfId="12434"/>
    <cellStyle name="Normal 2 2 4 27 6 2" xfId="12435"/>
    <cellStyle name="Normal 2 2 4 27 7" xfId="12436"/>
    <cellStyle name="Normal 2 2 4 27 7 2" xfId="12437"/>
    <cellStyle name="Normal 2 2 4 27 8" xfId="12438"/>
    <cellStyle name="Normal 2 2 4 28" xfId="12439"/>
    <cellStyle name="Normal 2 2 4 28 2" xfId="12440"/>
    <cellStyle name="Normal 2 2 4 28 2 2" xfId="12441"/>
    <cellStyle name="Normal 2 2 4 28 2 2 2" xfId="12442"/>
    <cellStyle name="Normal 2 2 4 28 2 2 2 2" xfId="12443"/>
    <cellStyle name="Normal 2 2 4 28 2 2 3" xfId="12444"/>
    <cellStyle name="Normal 2 2 4 28 2 3" xfId="12445"/>
    <cellStyle name="Normal 2 2 4 28 2 3 2" xfId="12446"/>
    <cellStyle name="Normal 2 2 4 28 2 4" xfId="12447"/>
    <cellStyle name="Normal 2 2 4 28 3" xfId="12448"/>
    <cellStyle name="Normal 2 2 4 28 3 2" xfId="12449"/>
    <cellStyle name="Normal 2 2 4 28 3 2 2" xfId="12450"/>
    <cellStyle name="Normal 2 2 4 28 3 2 2 2" xfId="12451"/>
    <cellStyle name="Normal 2 2 4 28 3 2 3" xfId="12452"/>
    <cellStyle name="Normal 2 2 4 28 3 3" xfId="12453"/>
    <cellStyle name="Normal 2 2 4 28 3 3 2" xfId="12454"/>
    <cellStyle name="Normal 2 2 4 28 3 4" xfId="12455"/>
    <cellStyle name="Normal 2 2 4 28 4" xfId="12456"/>
    <cellStyle name="Normal 2 2 4 28 4 2" xfId="12457"/>
    <cellStyle name="Normal 2 2 4 28 4 2 2" xfId="12458"/>
    <cellStyle name="Normal 2 2 4 28 4 2 2 2" xfId="12459"/>
    <cellStyle name="Normal 2 2 4 28 4 2 3" xfId="12460"/>
    <cellStyle name="Normal 2 2 4 28 4 3" xfId="12461"/>
    <cellStyle name="Normal 2 2 4 28 4 3 2" xfId="12462"/>
    <cellStyle name="Normal 2 2 4 28 4 4" xfId="12463"/>
    <cellStyle name="Normal 2 2 4 28 5" xfId="12464"/>
    <cellStyle name="Normal 2 2 4 28 5 2" xfId="12465"/>
    <cellStyle name="Normal 2 2 4 28 5 2 2" xfId="12466"/>
    <cellStyle name="Normal 2 2 4 28 5 3" xfId="12467"/>
    <cellStyle name="Normal 2 2 4 28 6" xfId="12468"/>
    <cellStyle name="Normal 2 2 4 28 6 2" xfId="12469"/>
    <cellStyle name="Normal 2 2 4 28 7" xfId="12470"/>
    <cellStyle name="Normal 2 2 4 28 7 2" xfId="12471"/>
    <cellStyle name="Normal 2 2 4 28 8" xfId="12472"/>
    <cellStyle name="Normal 2 2 4 29" xfId="12473"/>
    <cellStyle name="Normal 2 2 4 29 2" xfId="12474"/>
    <cellStyle name="Normal 2 2 4 29 2 2" xfId="12475"/>
    <cellStyle name="Normal 2 2 4 29 2 2 2" xfId="12476"/>
    <cellStyle name="Normal 2 2 4 29 2 2 2 2" xfId="12477"/>
    <cellStyle name="Normal 2 2 4 29 2 2 3" xfId="12478"/>
    <cellStyle name="Normal 2 2 4 29 2 3" xfId="12479"/>
    <cellStyle name="Normal 2 2 4 29 2 3 2" xfId="12480"/>
    <cellStyle name="Normal 2 2 4 29 2 4" xfId="12481"/>
    <cellStyle name="Normal 2 2 4 29 3" xfId="12482"/>
    <cellStyle name="Normal 2 2 4 29 3 2" xfId="12483"/>
    <cellStyle name="Normal 2 2 4 29 3 2 2" xfId="12484"/>
    <cellStyle name="Normal 2 2 4 29 3 2 2 2" xfId="12485"/>
    <cellStyle name="Normal 2 2 4 29 3 2 3" xfId="12486"/>
    <cellStyle name="Normal 2 2 4 29 3 3" xfId="12487"/>
    <cellStyle name="Normal 2 2 4 29 3 3 2" xfId="12488"/>
    <cellStyle name="Normal 2 2 4 29 3 4" xfId="12489"/>
    <cellStyle name="Normal 2 2 4 29 4" xfId="12490"/>
    <cellStyle name="Normal 2 2 4 29 4 2" xfId="12491"/>
    <cellStyle name="Normal 2 2 4 29 4 2 2" xfId="12492"/>
    <cellStyle name="Normal 2 2 4 29 4 2 2 2" xfId="12493"/>
    <cellStyle name="Normal 2 2 4 29 4 2 3" xfId="12494"/>
    <cellStyle name="Normal 2 2 4 29 4 3" xfId="12495"/>
    <cellStyle name="Normal 2 2 4 29 4 3 2" xfId="12496"/>
    <cellStyle name="Normal 2 2 4 29 4 4" xfId="12497"/>
    <cellStyle name="Normal 2 2 4 29 5" xfId="12498"/>
    <cellStyle name="Normal 2 2 4 29 5 2" xfId="12499"/>
    <cellStyle name="Normal 2 2 4 29 5 2 2" xfId="12500"/>
    <cellStyle name="Normal 2 2 4 29 5 3" xfId="12501"/>
    <cellStyle name="Normal 2 2 4 29 6" xfId="12502"/>
    <cellStyle name="Normal 2 2 4 29 6 2" xfId="12503"/>
    <cellStyle name="Normal 2 2 4 29 7" xfId="12504"/>
    <cellStyle name="Normal 2 2 4 29 7 2" xfId="12505"/>
    <cellStyle name="Normal 2 2 4 29 8" xfId="12506"/>
    <cellStyle name="Normal 2 2 4 3" xfId="12507"/>
    <cellStyle name="Normal 2 2 4 3 2" xfId="12508"/>
    <cellStyle name="Normal 2 2 4 3 2 2" xfId="12509"/>
    <cellStyle name="Normal 2 2 4 3 2 2 2" xfId="12510"/>
    <cellStyle name="Normal 2 2 4 3 2 2 2 2" xfId="12511"/>
    <cellStyle name="Normal 2 2 4 3 2 2 3" xfId="12512"/>
    <cellStyle name="Normal 2 2 4 3 2 3" xfId="12513"/>
    <cellStyle name="Normal 2 2 4 3 2 3 2" xfId="12514"/>
    <cellStyle name="Normal 2 2 4 3 2 4" xfId="12515"/>
    <cellStyle name="Normal 2 2 4 3 3" xfId="12516"/>
    <cellStyle name="Normal 2 2 4 3 3 2" xfId="12517"/>
    <cellStyle name="Normal 2 2 4 3 3 2 2" xfId="12518"/>
    <cellStyle name="Normal 2 2 4 3 3 2 2 2" xfId="12519"/>
    <cellStyle name="Normal 2 2 4 3 3 2 3" xfId="12520"/>
    <cellStyle name="Normal 2 2 4 3 3 3" xfId="12521"/>
    <cellStyle name="Normal 2 2 4 3 3 3 2" xfId="12522"/>
    <cellStyle name="Normal 2 2 4 3 3 4" xfId="12523"/>
    <cellStyle name="Normal 2 2 4 3 4" xfId="12524"/>
    <cellStyle name="Normal 2 2 4 3 4 2" xfId="12525"/>
    <cellStyle name="Normal 2 2 4 3 4 2 2" xfId="12526"/>
    <cellStyle name="Normal 2 2 4 3 4 2 2 2" xfId="12527"/>
    <cellStyle name="Normal 2 2 4 3 4 2 3" xfId="12528"/>
    <cellStyle name="Normal 2 2 4 3 4 3" xfId="12529"/>
    <cellStyle name="Normal 2 2 4 3 4 3 2" xfId="12530"/>
    <cellStyle name="Normal 2 2 4 3 4 4" xfId="12531"/>
    <cellStyle name="Normal 2 2 4 3 5" xfId="12532"/>
    <cellStyle name="Normal 2 2 4 3 5 2" xfId="12533"/>
    <cellStyle name="Normal 2 2 4 3 5 2 2" xfId="12534"/>
    <cellStyle name="Normal 2 2 4 3 5 3" xfId="12535"/>
    <cellStyle name="Normal 2 2 4 3 6" xfId="12536"/>
    <cellStyle name="Normal 2 2 4 3 6 2" xfId="12537"/>
    <cellStyle name="Normal 2 2 4 3 7" xfId="12538"/>
    <cellStyle name="Normal 2 2 4 3 7 2" xfId="12539"/>
    <cellStyle name="Normal 2 2 4 3 8" xfId="12540"/>
    <cellStyle name="Normal 2 2 4 30" xfId="12541"/>
    <cellStyle name="Normal 2 2 4 30 2" xfId="12542"/>
    <cellStyle name="Normal 2 2 4 30 2 2" xfId="12543"/>
    <cellStyle name="Normal 2 2 4 30 2 2 2" xfId="12544"/>
    <cellStyle name="Normal 2 2 4 30 2 3" xfId="12545"/>
    <cellStyle name="Normal 2 2 4 30 3" xfId="12546"/>
    <cellStyle name="Normal 2 2 4 30 3 2" xfId="12547"/>
    <cellStyle name="Normal 2 2 4 30 4" xfId="12548"/>
    <cellStyle name="Normal 2 2 4 31" xfId="12549"/>
    <cellStyle name="Normal 2 2 4 31 2" xfId="12550"/>
    <cellStyle name="Normal 2 2 4 31 2 2" xfId="12551"/>
    <cellStyle name="Normal 2 2 4 31 2 2 2" xfId="12552"/>
    <cellStyle name="Normal 2 2 4 31 2 3" xfId="12553"/>
    <cellStyle name="Normal 2 2 4 31 3" xfId="12554"/>
    <cellStyle name="Normal 2 2 4 31 3 2" xfId="12555"/>
    <cellStyle name="Normal 2 2 4 31 4" xfId="12556"/>
    <cellStyle name="Normal 2 2 4 32" xfId="12557"/>
    <cellStyle name="Normal 2 2 4 32 2" xfId="12558"/>
    <cellStyle name="Normal 2 2 4 32 2 2" xfId="12559"/>
    <cellStyle name="Normal 2 2 4 32 2 2 2" xfId="12560"/>
    <cellStyle name="Normal 2 2 4 32 2 3" xfId="12561"/>
    <cellStyle name="Normal 2 2 4 32 3" xfId="12562"/>
    <cellStyle name="Normal 2 2 4 32 3 2" xfId="12563"/>
    <cellStyle name="Normal 2 2 4 32 4" xfId="12564"/>
    <cellStyle name="Normal 2 2 4 33" xfId="12565"/>
    <cellStyle name="Normal 2 2 4 33 2" xfId="12566"/>
    <cellStyle name="Normal 2 2 4 33 2 2" xfId="12567"/>
    <cellStyle name="Normal 2 2 4 33 3" xfId="12568"/>
    <cellStyle name="Normal 2 2 4 34" xfId="12569"/>
    <cellStyle name="Normal 2 2 4 34 2" xfId="12570"/>
    <cellStyle name="Normal 2 2 4 35" xfId="12571"/>
    <cellStyle name="Normal 2 2 4 35 2" xfId="12572"/>
    <cellStyle name="Normal 2 2 4 36" xfId="12573"/>
    <cellStyle name="Normal 2 2 4 4" xfId="12574"/>
    <cellStyle name="Normal 2 2 4 4 2" xfId="12575"/>
    <cellStyle name="Normal 2 2 4 4 2 2" xfId="12576"/>
    <cellStyle name="Normal 2 2 4 4 2 2 2" xfId="12577"/>
    <cellStyle name="Normal 2 2 4 4 2 2 2 2" xfId="12578"/>
    <cellStyle name="Normal 2 2 4 4 2 2 3" xfId="12579"/>
    <cellStyle name="Normal 2 2 4 4 2 3" xfId="12580"/>
    <cellStyle name="Normal 2 2 4 4 2 3 2" xfId="12581"/>
    <cellStyle name="Normal 2 2 4 4 2 4" xfId="12582"/>
    <cellStyle name="Normal 2 2 4 4 3" xfId="12583"/>
    <cellStyle name="Normal 2 2 4 4 3 2" xfId="12584"/>
    <cellStyle name="Normal 2 2 4 4 3 2 2" xfId="12585"/>
    <cellStyle name="Normal 2 2 4 4 3 2 2 2" xfId="12586"/>
    <cellStyle name="Normal 2 2 4 4 3 2 3" xfId="12587"/>
    <cellStyle name="Normal 2 2 4 4 3 3" xfId="12588"/>
    <cellStyle name="Normal 2 2 4 4 3 3 2" xfId="12589"/>
    <cellStyle name="Normal 2 2 4 4 3 4" xfId="12590"/>
    <cellStyle name="Normal 2 2 4 4 4" xfId="12591"/>
    <cellStyle name="Normal 2 2 4 4 4 2" xfId="12592"/>
    <cellStyle name="Normal 2 2 4 4 4 2 2" xfId="12593"/>
    <cellStyle name="Normal 2 2 4 4 4 2 2 2" xfId="12594"/>
    <cellStyle name="Normal 2 2 4 4 4 2 3" xfId="12595"/>
    <cellStyle name="Normal 2 2 4 4 4 3" xfId="12596"/>
    <cellStyle name="Normal 2 2 4 4 4 3 2" xfId="12597"/>
    <cellStyle name="Normal 2 2 4 4 4 4" xfId="12598"/>
    <cellStyle name="Normal 2 2 4 4 5" xfId="12599"/>
    <cellStyle name="Normal 2 2 4 4 5 2" xfId="12600"/>
    <cellStyle name="Normal 2 2 4 4 5 2 2" xfId="12601"/>
    <cellStyle name="Normal 2 2 4 4 5 3" xfId="12602"/>
    <cellStyle name="Normal 2 2 4 4 6" xfId="12603"/>
    <cellStyle name="Normal 2 2 4 4 6 2" xfId="12604"/>
    <cellStyle name="Normal 2 2 4 4 7" xfId="12605"/>
    <cellStyle name="Normal 2 2 4 4 7 2" xfId="12606"/>
    <cellStyle name="Normal 2 2 4 4 8" xfId="12607"/>
    <cellStyle name="Normal 2 2 4 5" xfId="12608"/>
    <cellStyle name="Normal 2 2 4 5 2" xfId="12609"/>
    <cellStyle name="Normal 2 2 4 5 2 2" xfId="12610"/>
    <cellStyle name="Normal 2 2 4 5 2 2 2" xfId="12611"/>
    <cellStyle name="Normal 2 2 4 5 2 2 2 2" xfId="12612"/>
    <cellStyle name="Normal 2 2 4 5 2 2 3" xfId="12613"/>
    <cellStyle name="Normal 2 2 4 5 2 3" xfId="12614"/>
    <cellStyle name="Normal 2 2 4 5 2 3 2" xfId="12615"/>
    <cellStyle name="Normal 2 2 4 5 2 4" xfId="12616"/>
    <cellStyle name="Normal 2 2 4 5 3" xfId="12617"/>
    <cellStyle name="Normal 2 2 4 5 3 2" xfId="12618"/>
    <cellStyle name="Normal 2 2 4 5 3 2 2" xfId="12619"/>
    <cellStyle name="Normal 2 2 4 5 3 2 2 2" xfId="12620"/>
    <cellStyle name="Normal 2 2 4 5 3 2 3" xfId="12621"/>
    <cellStyle name="Normal 2 2 4 5 3 3" xfId="12622"/>
    <cellStyle name="Normal 2 2 4 5 3 3 2" xfId="12623"/>
    <cellStyle name="Normal 2 2 4 5 3 4" xfId="12624"/>
    <cellStyle name="Normal 2 2 4 5 4" xfId="12625"/>
    <cellStyle name="Normal 2 2 4 5 4 2" xfId="12626"/>
    <cellStyle name="Normal 2 2 4 5 4 2 2" xfId="12627"/>
    <cellStyle name="Normal 2 2 4 5 4 2 2 2" xfId="12628"/>
    <cellStyle name="Normal 2 2 4 5 4 2 3" xfId="12629"/>
    <cellStyle name="Normal 2 2 4 5 4 3" xfId="12630"/>
    <cellStyle name="Normal 2 2 4 5 4 3 2" xfId="12631"/>
    <cellStyle name="Normal 2 2 4 5 4 4" xfId="12632"/>
    <cellStyle name="Normal 2 2 4 5 5" xfId="12633"/>
    <cellStyle name="Normal 2 2 4 5 5 2" xfId="12634"/>
    <cellStyle name="Normal 2 2 4 5 5 2 2" xfId="12635"/>
    <cellStyle name="Normal 2 2 4 5 5 3" xfId="12636"/>
    <cellStyle name="Normal 2 2 4 5 6" xfId="12637"/>
    <cellStyle name="Normal 2 2 4 5 6 2" xfId="12638"/>
    <cellStyle name="Normal 2 2 4 5 7" xfId="12639"/>
    <cellStyle name="Normal 2 2 4 5 7 2" xfId="12640"/>
    <cellStyle name="Normal 2 2 4 5 8" xfId="12641"/>
    <cellStyle name="Normal 2 2 4 6" xfId="12642"/>
    <cellStyle name="Normal 2 2 4 6 2" xfId="12643"/>
    <cellStyle name="Normal 2 2 4 6 2 2" xfId="12644"/>
    <cellStyle name="Normal 2 2 4 6 2 2 2" xfId="12645"/>
    <cellStyle name="Normal 2 2 4 6 2 2 2 2" xfId="12646"/>
    <cellStyle name="Normal 2 2 4 6 2 2 3" xfId="12647"/>
    <cellStyle name="Normal 2 2 4 6 2 3" xfId="12648"/>
    <cellStyle name="Normal 2 2 4 6 2 3 2" xfId="12649"/>
    <cellStyle name="Normal 2 2 4 6 2 4" xfId="12650"/>
    <cellStyle name="Normal 2 2 4 6 3" xfId="12651"/>
    <cellStyle name="Normal 2 2 4 6 3 2" xfId="12652"/>
    <cellStyle name="Normal 2 2 4 6 3 2 2" xfId="12653"/>
    <cellStyle name="Normal 2 2 4 6 3 2 2 2" xfId="12654"/>
    <cellStyle name="Normal 2 2 4 6 3 2 3" xfId="12655"/>
    <cellStyle name="Normal 2 2 4 6 3 3" xfId="12656"/>
    <cellStyle name="Normal 2 2 4 6 3 3 2" xfId="12657"/>
    <cellStyle name="Normal 2 2 4 6 3 4" xfId="12658"/>
    <cellStyle name="Normal 2 2 4 6 4" xfId="12659"/>
    <cellStyle name="Normal 2 2 4 6 4 2" xfId="12660"/>
    <cellStyle name="Normal 2 2 4 6 4 2 2" xfId="12661"/>
    <cellStyle name="Normal 2 2 4 6 4 2 2 2" xfId="12662"/>
    <cellStyle name="Normal 2 2 4 6 4 2 3" xfId="12663"/>
    <cellStyle name="Normal 2 2 4 6 4 3" xfId="12664"/>
    <cellStyle name="Normal 2 2 4 6 4 3 2" xfId="12665"/>
    <cellStyle name="Normal 2 2 4 6 4 4" xfId="12666"/>
    <cellStyle name="Normal 2 2 4 6 5" xfId="12667"/>
    <cellStyle name="Normal 2 2 4 6 5 2" xfId="12668"/>
    <cellStyle name="Normal 2 2 4 6 5 2 2" xfId="12669"/>
    <cellStyle name="Normal 2 2 4 6 5 3" xfId="12670"/>
    <cellStyle name="Normal 2 2 4 6 6" xfId="12671"/>
    <cellStyle name="Normal 2 2 4 6 6 2" xfId="12672"/>
    <cellStyle name="Normal 2 2 4 6 7" xfId="12673"/>
    <cellStyle name="Normal 2 2 4 6 7 2" xfId="12674"/>
    <cellStyle name="Normal 2 2 4 6 8" xfId="12675"/>
    <cellStyle name="Normal 2 2 4 7" xfId="12676"/>
    <cellStyle name="Normal 2 2 4 7 2" xfId="12677"/>
    <cellStyle name="Normal 2 2 4 7 2 2" xfId="12678"/>
    <cellStyle name="Normal 2 2 4 7 2 2 2" xfId="12679"/>
    <cellStyle name="Normal 2 2 4 7 2 2 2 2" xfId="12680"/>
    <cellStyle name="Normal 2 2 4 7 2 2 3" xfId="12681"/>
    <cellStyle name="Normal 2 2 4 7 2 3" xfId="12682"/>
    <cellStyle name="Normal 2 2 4 7 2 3 2" xfId="12683"/>
    <cellStyle name="Normal 2 2 4 7 2 4" xfId="12684"/>
    <cellStyle name="Normal 2 2 4 7 3" xfId="12685"/>
    <cellStyle name="Normal 2 2 4 7 3 2" xfId="12686"/>
    <cellStyle name="Normal 2 2 4 7 3 2 2" xfId="12687"/>
    <cellStyle name="Normal 2 2 4 7 3 2 2 2" xfId="12688"/>
    <cellStyle name="Normal 2 2 4 7 3 2 3" xfId="12689"/>
    <cellStyle name="Normal 2 2 4 7 3 3" xfId="12690"/>
    <cellStyle name="Normal 2 2 4 7 3 3 2" xfId="12691"/>
    <cellStyle name="Normal 2 2 4 7 3 4" xfId="12692"/>
    <cellStyle name="Normal 2 2 4 7 4" xfId="12693"/>
    <cellStyle name="Normal 2 2 4 7 4 2" xfId="12694"/>
    <cellStyle name="Normal 2 2 4 7 4 2 2" xfId="12695"/>
    <cellStyle name="Normal 2 2 4 7 4 2 2 2" xfId="12696"/>
    <cellStyle name="Normal 2 2 4 7 4 2 3" xfId="12697"/>
    <cellStyle name="Normal 2 2 4 7 4 3" xfId="12698"/>
    <cellStyle name="Normal 2 2 4 7 4 3 2" xfId="12699"/>
    <cellStyle name="Normal 2 2 4 7 4 4" xfId="12700"/>
    <cellStyle name="Normal 2 2 4 7 5" xfId="12701"/>
    <cellStyle name="Normal 2 2 4 7 5 2" xfId="12702"/>
    <cellStyle name="Normal 2 2 4 7 5 2 2" xfId="12703"/>
    <cellStyle name="Normal 2 2 4 7 5 3" xfId="12704"/>
    <cellStyle name="Normal 2 2 4 7 6" xfId="12705"/>
    <cellStyle name="Normal 2 2 4 7 6 2" xfId="12706"/>
    <cellStyle name="Normal 2 2 4 7 7" xfId="12707"/>
    <cellStyle name="Normal 2 2 4 7 7 2" xfId="12708"/>
    <cellStyle name="Normal 2 2 4 7 8" xfId="12709"/>
    <cellStyle name="Normal 2 2 4 8" xfId="12710"/>
    <cellStyle name="Normal 2 2 4 8 2" xfId="12711"/>
    <cellStyle name="Normal 2 2 4 8 2 2" xfId="12712"/>
    <cellStyle name="Normal 2 2 4 8 2 2 2" xfId="12713"/>
    <cellStyle name="Normal 2 2 4 8 2 2 2 2" xfId="12714"/>
    <cellStyle name="Normal 2 2 4 8 2 2 3" xfId="12715"/>
    <cellStyle name="Normal 2 2 4 8 2 3" xfId="12716"/>
    <cellStyle name="Normal 2 2 4 8 2 3 2" xfId="12717"/>
    <cellStyle name="Normal 2 2 4 8 2 4" xfId="12718"/>
    <cellStyle name="Normal 2 2 4 8 3" xfId="12719"/>
    <cellStyle name="Normal 2 2 4 8 3 2" xfId="12720"/>
    <cellStyle name="Normal 2 2 4 8 3 2 2" xfId="12721"/>
    <cellStyle name="Normal 2 2 4 8 3 2 2 2" xfId="12722"/>
    <cellStyle name="Normal 2 2 4 8 3 2 3" xfId="12723"/>
    <cellStyle name="Normal 2 2 4 8 3 3" xfId="12724"/>
    <cellStyle name="Normal 2 2 4 8 3 3 2" xfId="12725"/>
    <cellStyle name="Normal 2 2 4 8 3 4" xfId="12726"/>
    <cellStyle name="Normal 2 2 4 8 4" xfId="12727"/>
    <cellStyle name="Normal 2 2 4 8 4 2" xfId="12728"/>
    <cellStyle name="Normal 2 2 4 8 4 2 2" xfId="12729"/>
    <cellStyle name="Normal 2 2 4 8 4 2 2 2" xfId="12730"/>
    <cellStyle name="Normal 2 2 4 8 4 2 3" xfId="12731"/>
    <cellStyle name="Normal 2 2 4 8 4 3" xfId="12732"/>
    <cellStyle name="Normal 2 2 4 8 4 3 2" xfId="12733"/>
    <cellStyle name="Normal 2 2 4 8 4 4" xfId="12734"/>
    <cellStyle name="Normal 2 2 4 8 5" xfId="12735"/>
    <cellStyle name="Normal 2 2 4 8 5 2" xfId="12736"/>
    <cellStyle name="Normal 2 2 4 8 5 2 2" xfId="12737"/>
    <cellStyle name="Normal 2 2 4 8 5 3" xfId="12738"/>
    <cellStyle name="Normal 2 2 4 8 6" xfId="12739"/>
    <cellStyle name="Normal 2 2 4 8 6 2" xfId="12740"/>
    <cellStyle name="Normal 2 2 4 8 7" xfId="12741"/>
    <cellStyle name="Normal 2 2 4 8 7 2" xfId="12742"/>
    <cellStyle name="Normal 2 2 4 8 8" xfId="12743"/>
    <cellStyle name="Normal 2 2 4 9" xfId="12744"/>
    <cellStyle name="Normal 2 2 4 9 2" xfId="12745"/>
    <cellStyle name="Normal 2 2 4 9 2 2" xfId="12746"/>
    <cellStyle name="Normal 2 2 4 9 2 2 2" xfId="12747"/>
    <cellStyle name="Normal 2 2 4 9 2 2 2 2" xfId="12748"/>
    <cellStyle name="Normal 2 2 4 9 2 2 3" xfId="12749"/>
    <cellStyle name="Normal 2 2 4 9 2 3" xfId="12750"/>
    <cellStyle name="Normal 2 2 4 9 2 3 2" xfId="12751"/>
    <cellStyle name="Normal 2 2 4 9 2 4" xfId="12752"/>
    <cellStyle name="Normal 2 2 4 9 3" xfId="12753"/>
    <cellStyle name="Normal 2 2 4 9 3 2" xfId="12754"/>
    <cellStyle name="Normal 2 2 4 9 3 2 2" xfId="12755"/>
    <cellStyle name="Normal 2 2 4 9 3 2 2 2" xfId="12756"/>
    <cellStyle name="Normal 2 2 4 9 3 2 3" xfId="12757"/>
    <cellStyle name="Normal 2 2 4 9 3 3" xfId="12758"/>
    <cellStyle name="Normal 2 2 4 9 3 3 2" xfId="12759"/>
    <cellStyle name="Normal 2 2 4 9 3 4" xfId="12760"/>
    <cellStyle name="Normal 2 2 4 9 4" xfId="12761"/>
    <cellStyle name="Normal 2 2 4 9 4 2" xfId="12762"/>
    <cellStyle name="Normal 2 2 4 9 4 2 2" xfId="12763"/>
    <cellStyle name="Normal 2 2 4 9 4 2 2 2" xfId="12764"/>
    <cellStyle name="Normal 2 2 4 9 4 2 3" xfId="12765"/>
    <cellStyle name="Normal 2 2 4 9 4 3" xfId="12766"/>
    <cellStyle name="Normal 2 2 4 9 4 3 2" xfId="12767"/>
    <cellStyle name="Normal 2 2 4 9 4 4" xfId="12768"/>
    <cellStyle name="Normal 2 2 4 9 5" xfId="12769"/>
    <cellStyle name="Normal 2 2 4 9 5 2" xfId="12770"/>
    <cellStyle name="Normal 2 2 4 9 5 2 2" xfId="12771"/>
    <cellStyle name="Normal 2 2 4 9 5 3" xfId="12772"/>
    <cellStyle name="Normal 2 2 4 9 6" xfId="12773"/>
    <cellStyle name="Normal 2 2 4 9 6 2" xfId="12774"/>
    <cellStyle name="Normal 2 2 4 9 7" xfId="12775"/>
    <cellStyle name="Normal 2 2 4 9 7 2" xfId="12776"/>
    <cellStyle name="Normal 2 2 4 9 8" xfId="12777"/>
    <cellStyle name="Normal 2 2 40" xfId="12778"/>
    <cellStyle name="Normal 2 2 40 2" xfId="12779"/>
    <cellStyle name="Normal 2 2 41" xfId="12780"/>
    <cellStyle name="Normal 2 2 41 2" xfId="12781"/>
    <cellStyle name="Normal 2 2 42" xfId="12782"/>
    <cellStyle name="Normal 2 2 5" xfId="12783"/>
    <cellStyle name="Normal 2 2 5 10" xfId="12784"/>
    <cellStyle name="Normal 2 2 5 10 2" xfId="12785"/>
    <cellStyle name="Normal 2 2 5 10 2 2" xfId="12786"/>
    <cellStyle name="Normal 2 2 5 10 2 2 2" xfId="12787"/>
    <cellStyle name="Normal 2 2 5 10 2 2 2 2" xfId="12788"/>
    <cellStyle name="Normal 2 2 5 10 2 2 3" xfId="12789"/>
    <cellStyle name="Normal 2 2 5 10 2 3" xfId="12790"/>
    <cellStyle name="Normal 2 2 5 10 2 3 2" xfId="12791"/>
    <cellStyle name="Normal 2 2 5 10 2 4" xfId="12792"/>
    <cellStyle name="Normal 2 2 5 10 3" xfId="12793"/>
    <cellStyle name="Normal 2 2 5 10 3 2" xfId="12794"/>
    <cellStyle name="Normal 2 2 5 10 3 2 2" xfId="12795"/>
    <cellStyle name="Normal 2 2 5 10 3 2 2 2" xfId="12796"/>
    <cellStyle name="Normal 2 2 5 10 3 2 3" xfId="12797"/>
    <cellStyle name="Normal 2 2 5 10 3 3" xfId="12798"/>
    <cellStyle name="Normal 2 2 5 10 3 3 2" xfId="12799"/>
    <cellStyle name="Normal 2 2 5 10 3 4" xfId="12800"/>
    <cellStyle name="Normal 2 2 5 10 4" xfId="12801"/>
    <cellStyle name="Normal 2 2 5 10 4 2" xfId="12802"/>
    <cellStyle name="Normal 2 2 5 10 4 2 2" xfId="12803"/>
    <cellStyle name="Normal 2 2 5 10 4 2 2 2" xfId="12804"/>
    <cellStyle name="Normal 2 2 5 10 4 2 3" xfId="12805"/>
    <cellStyle name="Normal 2 2 5 10 4 3" xfId="12806"/>
    <cellStyle name="Normal 2 2 5 10 4 3 2" xfId="12807"/>
    <cellStyle name="Normal 2 2 5 10 4 4" xfId="12808"/>
    <cellStyle name="Normal 2 2 5 10 5" xfId="12809"/>
    <cellStyle name="Normal 2 2 5 10 5 2" xfId="12810"/>
    <cellStyle name="Normal 2 2 5 10 5 2 2" xfId="12811"/>
    <cellStyle name="Normal 2 2 5 10 5 3" xfId="12812"/>
    <cellStyle name="Normal 2 2 5 10 6" xfId="12813"/>
    <cellStyle name="Normal 2 2 5 10 6 2" xfId="12814"/>
    <cellStyle name="Normal 2 2 5 10 7" xfId="12815"/>
    <cellStyle name="Normal 2 2 5 10 7 2" xfId="12816"/>
    <cellStyle name="Normal 2 2 5 10 8" xfId="12817"/>
    <cellStyle name="Normal 2 2 5 11" xfId="12818"/>
    <cellStyle name="Normal 2 2 5 11 2" xfId="12819"/>
    <cellStyle name="Normal 2 2 5 11 2 2" xfId="12820"/>
    <cellStyle name="Normal 2 2 5 11 2 2 2" xfId="12821"/>
    <cellStyle name="Normal 2 2 5 11 2 2 2 2" xfId="12822"/>
    <cellStyle name="Normal 2 2 5 11 2 2 3" xfId="12823"/>
    <cellStyle name="Normal 2 2 5 11 2 3" xfId="12824"/>
    <cellStyle name="Normal 2 2 5 11 2 3 2" xfId="12825"/>
    <cellStyle name="Normal 2 2 5 11 2 4" xfId="12826"/>
    <cellStyle name="Normal 2 2 5 11 3" xfId="12827"/>
    <cellStyle name="Normal 2 2 5 11 3 2" xfId="12828"/>
    <cellStyle name="Normal 2 2 5 11 3 2 2" xfId="12829"/>
    <cellStyle name="Normal 2 2 5 11 3 2 2 2" xfId="12830"/>
    <cellStyle name="Normal 2 2 5 11 3 2 3" xfId="12831"/>
    <cellStyle name="Normal 2 2 5 11 3 3" xfId="12832"/>
    <cellStyle name="Normal 2 2 5 11 3 3 2" xfId="12833"/>
    <cellStyle name="Normal 2 2 5 11 3 4" xfId="12834"/>
    <cellStyle name="Normal 2 2 5 11 4" xfId="12835"/>
    <cellStyle name="Normal 2 2 5 11 4 2" xfId="12836"/>
    <cellStyle name="Normal 2 2 5 11 4 2 2" xfId="12837"/>
    <cellStyle name="Normal 2 2 5 11 4 2 2 2" xfId="12838"/>
    <cellStyle name="Normal 2 2 5 11 4 2 3" xfId="12839"/>
    <cellStyle name="Normal 2 2 5 11 4 3" xfId="12840"/>
    <cellStyle name="Normal 2 2 5 11 4 3 2" xfId="12841"/>
    <cellStyle name="Normal 2 2 5 11 4 4" xfId="12842"/>
    <cellStyle name="Normal 2 2 5 11 5" xfId="12843"/>
    <cellStyle name="Normal 2 2 5 11 5 2" xfId="12844"/>
    <cellStyle name="Normal 2 2 5 11 5 2 2" xfId="12845"/>
    <cellStyle name="Normal 2 2 5 11 5 3" xfId="12846"/>
    <cellStyle name="Normal 2 2 5 11 6" xfId="12847"/>
    <cellStyle name="Normal 2 2 5 11 6 2" xfId="12848"/>
    <cellStyle name="Normal 2 2 5 11 7" xfId="12849"/>
    <cellStyle name="Normal 2 2 5 11 7 2" xfId="12850"/>
    <cellStyle name="Normal 2 2 5 11 8" xfId="12851"/>
    <cellStyle name="Normal 2 2 5 12" xfId="12852"/>
    <cellStyle name="Normal 2 2 5 12 2" xfId="12853"/>
    <cellStyle name="Normal 2 2 5 12 2 2" xfId="12854"/>
    <cellStyle name="Normal 2 2 5 12 2 2 2" xfId="12855"/>
    <cellStyle name="Normal 2 2 5 12 2 2 2 2" xfId="12856"/>
    <cellStyle name="Normal 2 2 5 12 2 2 3" xfId="12857"/>
    <cellStyle name="Normal 2 2 5 12 2 3" xfId="12858"/>
    <cellStyle name="Normal 2 2 5 12 2 3 2" xfId="12859"/>
    <cellStyle name="Normal 2 2 5 12 2 4" xfId="12860"/>
    <cellStyle name="Normal 2 2 5 12 3" xfId="12861"/>
    <cellStyle name="Normal 2 2 5 12 3 2" xfId="12862"/>
    <cellStyle name="Normal 2 2 5 12 3 2 2" xfId="12863"/>
    <cellStyle name="Normal 2 2 5 12 3 2 2 2" xfId="12864"/>
    <cellStyle name="Normal 2 2 5 12 3 2 3" xfId="12865"/>
    <cellStyle name="Normal 2 2 5 12 3 3" xfId="12866"/>
    <cellStyle name="Normal 2 2 5 12 3 3 2" xfId="12867"/>
    <cellStyle name="Normal 2 2 5 12 3 4" xfId="12868"/>
    <cellStyle name="Normal 2 2 5 12 4" xfId="12869"/>
    <cellStyle name="Normal 2 2 5 12 4 2" xfId="12870"/>
    <cellStyle name="Normal 2 2 5 12 4 2 2" xfId="12871"/>
    <cellStyle name="Normal 2 2 5 12 4 2 2 2" xfId="12872"/>
    <cellStyle name="Normal 2 2 5 12 4 2 3" xfId="12873"/>
    <cellStyle name="Normal 2 2 5 12 4 3" xfId="12874"/>
    <cellStyle name="Normal 2 2 5 12 4 3 2" xfId="12875"/>
    <cellStyle name="Normal 2 2 5 12 4 4" xfId="12876"/>
    <cellStyle name="Normal 2 2 5 12 5" xfId="12877"/>
    <cellStyle name="Normal 2 2 5 12 5 2" xfId="12878"/>
    <cellStyle name="Normal 2 2 5 12 5 2 2" xfId="12879"/>
    <cellStyle name="Normal 2 2 5 12 5 3" xfId="12880"/>
    <cellStyle name="Normal 2 2 5 12 6" xfId="12881"/>
    <cellStyle name="Normal 2 2 5 12 6 2" xfId="12882"/>
    <cellStyle name="Normal 2 2 5 12 7" xfId="12883"/>
    <cellStyle name="Normal 2 2 5 12 7 2" xfId="12884"/>
    <cellStyle name="Normal 2 2 5 12 8" xfId="12885"/>
    <cellStyle name="Normal 2 2 5 13" xfId="12886"/>
    <cellStyle name="Normal 2 2 5 13 2" xfId="12887"/>
    <cellStyle name="Normal 2 2 5 13 2 2" xfId="12888"/>
    <cellStyle name="Normal 2 2 5 13 2 2 2" xfId="12889"/>
    <cellStyle name="Normal 2 2 5 13 2 2 2 2" xfId="12890"/>
    <cellStyle name="Normal 2 2 5 13 2 2 3" xfId="12891"/>
    <cellStyle name="Normal 2 2 5 13 2 3" xfId="12892"/>
    <cellStyle name="Normal 2 2 5 13 2 3 2" xfId="12893"/>
    <cellStyle name="Normal 2 2 5 13 2 4" xfId="12894"/>
    <cellStyle name="Normal 2 2 5 13 3" xfId="12895"/>
    <cellStyle name="Normal 2 2 5 13 3 2" xfId="12896"/>
    <cellStyle name="Normal 2 2 5 13 3 2 2" xfId="12897"/>
    <cellStyle name="Normal 2 2 5 13 3 2 2 2" xfId="12898"/>
    <cellStyle name="Normal 2 2 5 13 3 2 3" xfId="12899"/>
    <cellStyle name="Normal 2 2 5 13 3 3" xfId="12900"/>
    <cellStyle name="Normal 2 2 5 13 3 3 2" xfId="12901"/>
    <cellStyle name="Normal 2 2 5 13 3 4" xfId="12902"/>
    <cellStyle name="Normal 2 2 5 13 4" xfId="12903"/>
    <cellStyle name="Normal 2 2 5 13 4 2" xfId="12904"/>
    <cellStyle name="Normal 2 2 5 13 4 2 2" xfId="12905"/>
    <cellStyle name="Normal 2 2 5 13 4 2 2 2" xfId="12906"/>
    <cellStyle name="Normal 2 2 5 13 4 2 3" xfId="12907"/>
    <cellStyle name="Normal 2 2 5 13 4 3" xfId="12908"/>
    <cellStyle name="Normal 2 2 5 13 4 3 2" xfId="12909"/>
    <cellStyle name="Normal 2 2 5 13 4 4" xfId="12910"/>
    <cellStyle name="Normal 2 2 5 13 5" xfId="12911"/>
    <cellStyle name="Normal 2 2 5 13 5 2" xfId="12912"/>
    <cellStyle name="Normal 2 2 5 13 5 2 2" xfId="12913"/>
    <cellStyle name="Normal 2 2 5 13 5 3" xfId="12914"/>
    <cellStyle name="Normal 2 2 5 13 6" xfId="12915"/>
    <cellStyle name="Normal 2 2 5 13 6 2" xfId="12916"/>
    <cellStyle name="Normal 2 2 5 13 7" xfId="12917"/>
    <cellStyle name="Normal 2 2 5 13 7 2" xfId="12918"/>
    <cellStyle name="Normal 2 2 5 13 8" xfId="12919"/>
    <cellStyle name="Normal 2 2 5 14" xfId="12920"/>
    <cellStyle name="Normal 2 2 5 14 2" xfId="12921"/>
    <cellStyle name="Normal 2 2 5 14 2 2" xfId="12922"/>
    <cellStyle name="Normal 2 2 5 14 2 2 2" xfId="12923"/>
    <cellStyle name="Normal 2 2 5 14 2 2 2 2" xfId="12924"/>
    <cellStyle name="Normal 2 2 5 14 2 2 3" xfId="12925"/>
    <cellStyle name="Normal 2 2 5 14 2 3" xfId="12926"/>
    <cellStyle name="Normal 2 2 5 14 2 3 2" xfId="12927"/>
    <cellStyle name="Normal 2 2 5 14 2 4" xfId="12928"/>
    <cellStyle name="Normal 2 2 5 14 3" xfId="12929"/>
    <cellStyle name="Normal 2 2 5 14 3 2" xfId="12930"/>
    <cellStyle name="Normal 2 2 5 14 3 2 2" xfId="12931"/>
    <cellStyle name="Normal 2 2 5 14 3 2 2 2" xfId="12932"/>
    <cellStyle name="Normal 2 2 5 14 3 2 3" xfId="12933"/>
    <cellStyle name="Normal 2 2 5 14 3 3" xfId="12934"/>
    <cellStyle name="Normal 2 2 5 14 3 3 2" xfId="12935"/>
    <cellStyle name="Normal 2 2 5 14 3 4" xfId="12936"/>
    <cellStyle name="Normal 2 2 5 14 4" xfId="12937"/>
    <cellStyle name="Normal 2 2 5 14 4 2" xfId="12938"/>
    <cellStyle name="Normal 2 2 5 14 4 2 2" xfId="12939"/>
    <cellStyle name="Normal 2 2 5 14 4 2 2 2" xfId="12940"/>
    <cellStyle name="Normal 2 2 5 14 4 2 3" xfId="12941"/>
    <cellStyle name="Normal 2 2 5 14 4 3" xfId="12942"/>
    <cellStyle name="Normal 2 2 5 14 4 3 2" xfId="12943"/>
    <cellStyle name="Normal 2 2 5 14 4 4" xfId="12944"/>
    <cellStyle name="Normal 2 2 5 14 5" xfId="12945"/>
    <cellStyle name="Normal 2 2 5 14 5 2" xfId="12946"/>
    <cellStyle name="Normal 2 2 5 14 5 2 2" xfId="12947"/>
    <cellStyle name="Normal 2 2 5 14 5 3" xfId="12948"/>
    <cellStyle name="Normal 2 2 5 14 6" xfId="12949"/>
    <cellStyle name="Normal 2 2 5 14 6 2" xfId="12950"/>
    <cellStyle name="Normal 2 2 5 14 7" xfId="12951"/>
    <cellStyle name="Normal 2 2 5 14 7 2" xfId="12952"/>
    <cellStyle name="Normal 2 2 5 14 8" xfId="12953"/>
    <cellStyle name="Normal 2 2 5 15" xfId="12954"/>
    <cellStyle name="Normal 2 2 5 15 2" xfId="12955"/>
    <cellStyle name="Normal 2 2 5 15 2 2" xfId="12956"/>
    <cellStyle name="Normal 2 2 5 15 2 2 2" xfId="12957"/>
    <cellStyle name="Normal 2 2 5 15 2 2 2 2" xfId="12958"/>
    <cellStyle name="Normal 2 2 5 15 2 2 3" xfId="12959"/>
    <cellStyle name="Normal 2 2 5 15 2 3" xfId="12960"/>
    <cellStyle name="Normal 2 2 5 15 2 3 2" xfId="12961"/>
    <cellStyle name="Normal 2 2 5 15 2 4" xfId="12962"/>
    <cellStyle name="Normal 2 2 5 15 3" xfId="12963"/>
    <cellStyle name="Normal 2 2 5 15 3 2" xfId="12964"/>
    <cellStyle name="Normal 2 2 5 15 3 2 2" xfId="12965"/>
    <cellStyle name="Normal 2 2 5 15 3 2 2 2" xfId="12966"/>
    <cellStyle name="Normal 2 2 5 15 3 2 3" xfId="12967"/>
    <cellStyle name="Normal 2 2 5 15 3 3" xfId="12968"/>
    <cellStyle name="Normal 2 2 5 15 3 3 2" xfId="12969"/>
    <cellStyle name="Normal 2 2 5 15 3 4" xfId="12970"/>
    <cellStyle name="Normal 2 2 5 15 4" xfId="12971"/>
    <cellStyle name="Normal 2 2 5 15 4 2" xfId="12972"/>
    <cellStyle name="Normal 2 2 5 15 4 2 2" xfId="12973"/>
    <cellStyle name="Normal 2 2 5 15 4 2 2 2" xfId="12974"/>
    <cellStyle name="Normal 2 2 5 15 4 2 3" xfId="12975"/>
    <cellStyle name="Normal 2 2 5 15 4 3" xfId="12976"/>
    <cellStyle name="Normal 2 2 5 15 4 3 2" xfId="12977"/>
    <cellStyle name="Normal 2 2 5 15 4 4" xfId="12978"/>
    <cellStyle name="Normal 2 2 5 15 5" xfId="12979"/>
    <cellStyle name="Normal 2 2 5 15 5 2" xfId="12980"/>
    <cellStyle name="Normal 2 2 5 15 5 2 2" xfId="12981"/>
    <cellStyle name="Normal 2 2 5 15 5 3" xfId="12982"/>
    <cellStyle name="Normal 2 2 5 15 6" xfId="12983"/>
    <cellStyle name="Normal 2 2 5 15 6 2" xfId="12984"/>
    <cellStyle name="Normal 2 2 5 15 7" xfId="12985"/>
    <cellStyle name="Normal 2 2 5 15 7 2" xfId="12986"/>
    <cellStyle name="Normal 2 2 5 15 8" xfId="12987"/>
    <cellStyle name="Normal 2 2 5 16" xfId="12988"/>
    <cellStyle name="Normal 2 2 5 16 2" xfId="12989"/>
    <cellStyle name="Normal 2 2 5 16 2 2" xfId="12990"/>
    <cellStyle name="Normal 2 2 5 16 2 2 2" xfId="12991"/>
    <cellStyle name="Normal 2 2 5 16 2 2 2 2" xfId="12992"/>
    <cellStyle name="Normal 2 2 5 16 2 2 3" xfId="12993"/>
    <cellStyle name="Normal 2 2 5 16 2 3" xfId="12994"/>
    <cellStyle name="Normal 2 2 5 16 2 3 2" xfId="12995"/>
    <cellStyle name="Normal 2 2 5 16 2 4" xfId="12996"/>
    <cellStyle name="Normal 2 2 5 16 3" xfId="12997"/>
    <cellStyle name="Normal 2 2 5 16 3 2" xfId="12998"/>
    <cellStyle name="Normal 2 2 5 16 3 2 2" xfId="12999"/>
    <cellStyle name="Normal 2 2 5 16 3 2 2 2" xfId="13000"/>
    <cellStyle name="Normal 2 2 5 16 3 2 3" xfId="13001"/>
    <cellStyle name="Normal 2 2 5 16 3 3" xfId="13002"/>
    <cellStyle name="Normal 2 2 5 16 3 3 2" xfId="13003"/>
    <cellStyle name="Normal 2 2 5 16 3 4" xfId="13004"/>
    <cellStyle name="Normal 2 2 5 16 4" xfId="13005"/>
    <cellStyle name="Normal 2 2 5 16 4 2" xfId="13006"/>
    <cellStyle name="Normal 2 2 5 16 4 2 2" xfId="13007"/>
    <cellStyle name="Normal 2 2 5 16 4 2 2 2" xfId="13008"/>
    <cellStyle name="Normal 2 2 5 16 4 2 3" xfId="13009"/>
    <cellStyle name="Normal 2 2 5 16 4 3" xfId="13010"/>
    <cellStyle name="Normal 2 2 5 16 4 3 2" xfId="13011"/>
    <cellStyle name="Normal 2 2 5 16 4 4" xfId="13012"/>
    <cellStyle name="Normal 2 2 5 16 5" xfId="13013"/>
    <cellStyle name="Normal 2 2 5 16 5 2" xfId="13014"/>
    <cellStyle name="Normal 2 2 5 16 5 2 2" xfId="13015"/>
    <cellStyle name="Normal 2 2 5 16 5 3" xfId="13016"/>
    <cellStyle name="Normal 2 2 5 16 6" xfId="13017"/>
    <cellStyle name="Normal 2 2 5 16 6 2" xfId="13018"/>
    <cellStyle name="Normal 2 2 5 16 7" xfId="13019"/>
    <cellStyle name="Normal 2 2 5 16 7 2" xfId="13020"/>
    <cellStyle name="Normal 2 2 5 16 8" xfId="13021"/>
    <cellStyle name="Normal 2 2 5 17" xfId="13022"/>
    <cellStyle name="Normal 2 2 5 17 2" xfId="13023"/>
    <cellStyle name="Normal 2 2 5 17 2 2" xfId="13024"/>
    <cellStyle name="Normal 2 2 5 17 2 2 2" xfId="13025"/>
    <cellStyle name="Normal 2 2 5 17 2 2 2 2" xfId="13026"/>
    <cellStyle name="Normal 2 2 5 17 2 2 3" xfId="13027"/>
    <cellStyle name="Normal 2 2 5 17 2 3" xfId="13028"/>
    <cellStyle name="Normal 2 2 5 17 2 3 2" xfId="13029"/>
    <cellStyle name="Normal 2 2 5 17 2 4" xfId="13030"/>
    <cellStyle name="Normal 2 2 5 17 3" xfId="13031"/>
    <cellStyle name="Normal 2 2 5 17 3 2" xfId="13032"/>
    <cellStyle name="Normal 2 2 5 17 3 2 2" xfId="13033"/>
    <cellStyle name="Normal 2 2 5 17 3 2 2 2" xfId="13034"/>
    <cellStyle name="Normal 2 2 5 17 3 2 3" xfId="13035"/>
    <cellStyle name="Normal 2 2 5 17 3 3" xfId="13036"/>
    <cellStyle name="Normal 2 2 5 17 3 3 2" xfId="13037"/>
    <cellStyle name="Normal 2 2 5 17 3 4" xfId="13038"/>
    <cellStyle name="Normal 2 2 5 17 4" xfId="13039"/>
    <cellStyle name="Normal 2 2 5 17 4 2" xfId="13040"/>
    <cellStyle name="Normal 2 2 5 17 4 2 2" xfId="13041"/>
    <cellStyle name="Normal 2 2 5 17 4 2 2 2" xfId="13042"/>
    <cellStyle name="Normal 2 2 5 17 4 2 3" xfId="13043"/>
    <cellStyle name="Normal 2 2 5 17 4 3" xfId="13044"/>
    <cellStyle name="Normal 2 2 5 17 4 3 2" xfId="13045"/>
    <cellStyle name="Normal 2 2 5 17 4 4" xfId="13046"/>
    <cellStyle name="Normal 2 2 5 17 5" xfId="13047"/>
    <cellStyle name="Normal 2 2 5 17 5 2" xfId="13048"/>
    <cellStyle name="Normal 2 2 5 17 5 2 2" xfId="13049"/>
    <cellStyle name="Normal 2 2 5 17 5 3" xfId="13050"/>
    <cellStyle name="Normal 2 2 5 17 6" xfId="13051"/>
    <cellStyle name="Normal 2 2 5 17 6 2" xfId="13052"/>
    <cellStyle name="Normal 2 2 5 17 7" xfId="13053"/>
    <cellStyle name="Normal 2 2 5 17 7 2" xfId="13054"/>
    <cellStyle name="Normal 2 2 5 17 8" xfId="13055"/>
    <cellStyle name="Normal 2 2 5 18" xfId="13056"/>
    <cellStyle name="Normal 2 2 5 18 2" xfId="13057"/>
    <cellStyle name="Normal 2 2 5 18 2 2" xfId="13058"/>
    <cellStyle name="Normal 2 2 5 18 2 2 2" xfId="13059"/>
    <cellStyle name="Normal 2 2 5 18 2 2 2 2" xfId="13060"/>
    <cellStyle name="Normal 2 2 5 18 2 2 3" xfId="13061"/>
    <cellStyle name="Normal 2 2 5 18 2 3" xfId="13062"/>
    <cellStyle name="Normal 2 2 5 18 2 3 2" xfId="13063"/>
    <cellStyle name="Normal 2 2 5 18 2 4" xfId="13064"/>
    <cellStyle name="Normal 2 2 5 18 3" xfId="13065"/>
    <cellStyle name="Normal 2 2 5 18 3 2" xfId="13066"/>
    <cellStyle name="Normal 2 2 5 18 3 2 2" xfId="13067"/>
    <cellStyle name="Normal 2 2 5 18 3 2 2 2" xfId="13068"/>
    <cellStyle name="Normal 2 2 5 18 3 2 3" xfId="13069"/>
    <cellStyle name="Normal 2 2 5 18 3 3" xfId="13070"/>
    <cellStyle name="Normal 2 2 5 18 3 3 2" xfId="13071"/>
    <cellStyle name="Normal 2 2 5 18 3 4" xfId="13072"/>
    <cellStyle name="Normal 2 2 5 18 4" xfId="13073"/>
    <cellStyle name="Normal 2 2 5 18 4 2" xfId="13074"/>
    <cellStyle name="Normal 2 2 5 18 4 2 2" xfId="13075"/>
    <cellStyle name="Normal 2 2 5 18 4 2 2 2" xfId="13076"/>
    <cellStyle name="Normal 2 2 5 18 4 2 3" xfId="13077"/>
    <cellStyle name="Normal 2 2 5 18 4 3" xfId="13078"/>
    <cellStyle name="Normal 2 2 5 18 4 3 2" xfId="13079"/>
    <cellStyle name="Normal 2 2 5 18 4 4" xfId="13080"/>
    <cellStyle name="Normal 2 2 5 18 5" xfId="13081"/>
    <cellStyle name="Normal 2 2 5 18 5 2" xfId="13082"/>
    <cellStyle name="Normal 2 2 5 18 5 2 2" xfId="13083"/>
    <cellStyle name="Normal 2 2 5 18 5 3" xfId="13084"/>
    <cellStyle name="Normal 2 2 5 18 6" xfId="13085"/>
    <cellStyle name="Normal 2 2 5 18 6 2" xfId="13086"/>
    <cellStyle name="Normal 2 2 5 18 7" xfId="13087"/>
    <cellStyle name="Normal 2 2 5 18 7 2" xfId="13088"/>
    <cellStyle name="Normal 2 2 5 18 8" xfId="13089"/>
    <cellStyle name="Normal 2 2 5 19" xfId="13090"/>
    <cellStyle name="Normal 2 2 5 19 2" xfId="13091"/>
    <cellStyle name="Normal 2 2 5 19 2 2" xfId="13092"/>
    <cellStyle name="Normal 2 2 5 19 2 2 2" xfId="13093"/>
    <cellStyle name="Normal 2 2 5 19 2 2 2 2" xfId="13094"/>
    <cellStyle name="Normal 2 2 5 19 2 2 3" xfId="13095"/>
    <cellStyle name="Normal 2 2 5 19 2 3" xfId="13096"/>
    <cellStyle name="Normal 2 2 5 19 2 3 2" xfId="13097"/>
    <cellStyle name="Normal 2 2 5 19 2 4" xfId="13098"/>
    <cellStyle name="Normal 2 2 5 19 3" xfId="13099"/>
    <cellStyle name="Normal 2 2 5 19 3 2" xfId="13100"/>
    <cellStyle name="Normal 2 2 5 19 3 2 2" xfId="13101"/>
    <cellStyle name="Normal 2 2 5 19 3 2 2 2" xfId="13102"/>
    <cellStyle name="Normal 2 2 5 19 3 2 3" xfId="13103"/>
    <cellStyle name="Normal 2 2 5 19 3 3" xfId="13104"/>
    <cellStyle name="Normal 2 2 5 19 3 3 2" xfId="13105"/>
    <cellStyle name="Normal 2 2 5 19 3 4" xfId="13106"/>
    <cellStyle name="Normal 2 2 5 19 4" xfId="13107"/>
    <cellStyle name="Normal 2 2 5 19 4 2" xfId="13108"/>
    <cellStyle name="Normal 2 2 5 19 4 2 2" xfId="13109"/>
    <cellStyle name="Normal 2 2 5 19 4 2 2 2" xfId="13110"/>
    <cellStyle name="Normal 2 2 5 19 4 2 3" xfId="13111"/>
    <cellStyle name="Normal 2 2 5 19 4 3" xfId="13112"/>
    <cellStyle name="Normal 2 2 5 19 4 3 2" xfId="13113"/>
    <cellStyle name="Normal 2 2 5 19 4 4" xfId="13114"/>
    <cellStyle name="Normal 2 2 5 19 5" xfId="13115"/>
    <cellStyle name="Normal 2 2 5 19 5 2" xfId="13116"/>
    <cellStyle name="Normal 2 2 5 19 5 2 2" xfId="13117"/>
    <cellStyle name="Normal 2 2 5 19 5 3" xfId="13118"/>
    <cellStyle name="Normal 2 2 5 19 6" xfId="13119"/>
    <cellStyle name="Normal 2 2 5 19 6 2" xfId="13120"/>
    <cellStyle name="Normal 2 2 5 19 7" xfId="13121"/>
    <cellStyle name="Normal 2 2 5 19 7 2" xfId="13122"/>
    <cellStyle name="Normal 2 2 5 19 8" xfId="13123"/>
    <cellStyle name="Normal 2 2 5 2" xfId="13124"/>
    <cellStyle name="Normal 2 2 5 2 2" xfId="13125"/>
    <cellStyle name="Normal 2 2 5 2 2 2" xfId="13126"/>
    <cellStyle name="Normal 2 2 5 2 2 2 2" xfId="13127"/>
    <cellStyle name="Normal 2 2 5 2 2 2 2 2" xfId="13128"/>
    <cellStyle name="Normal 2 2 5 2 2 2 3" xfId="13129"/>
    <cellStyle name="Normal 2 2 5 2 2 3" xfId="13130"/>
    <cellStyle name="Normal 2 2 5 2 2 3 2" xfId="13131"/>
    <cellStyle name="Normal 2 2 5 2 2 4" xfId="13132"/>
    <cellStyle name="Normal 2 2 5 2 3" xfId="13133"/>
    <cellStyle name="Normal 2 2 5 2 3 2" xfId="13134"/>
    <cellStyle name="Normal 2 2 5 2 3 2 2" xfId="13135"/>
    <cellStyle name="Normal 2 2 5 2 3 2 2 2" xfId="13136"/>
    <cellStyle name="Normal 2 2 5 2 3 2 3" xfId="13137"/>
    <cellStyle name="Normal 2 2 5 2 3 3" xfId="13138"/>
    <cellStyle name="Normal 2 2 5 2 3 3 2" xfId="13139"/>
    <cellStyle name="Normal 2 2 5 2 3 4" xfId="13140"/>
    <cellStyle name="Normal 2 2 5 2 4" xfId="13141"/>
    <cellStyle name="Normal 2 2 5 2 4 2" xfId="13142"/>
    <cellStyle name="Normal 2 2 5 2 4 2 2" xfId="13143"/>
    <cellStyle name="Normal 2 2 5 2 4 2 2 2" xfId="13144"/>
    <cellStyle name="Normal 2 2 5 2 4 2 3" xfId="13145"/>
    <cellStyle name="Normal 2 2 5 2 4 3" xfId="13146"/>
    <cellStyle name="Normal 2 2 5 2 4 3 2" xfId="13147"/>
    <cellStyle name="Normal 2 2 5 2 4 4" xfId="13148"/>
    <cellStyle name="Normal 2 2 5 2 5" xfId="13149"/>
    <cellStyle name="Normal 2 2 5 2 5 2" xfId="13150"/>
    <cellStyle name="Normal 2 2 5 2 5 2 2" xfId="13151"/>
    <cellStyle name="Normal 2 2 5 2 5 3" xfId="13152"/>
    <cellStyle name="Normal 2 2 5 2 6" xfId="13153"/>
    <cellStyle name="Normal 2 2 5 2 6 2" xfId="13154"/>
    <cellStyle name="Normal 2 2 5 2 7" xfId="13155"/>
    <cellStyle name="Normal 2 2 5 2 7 2" xfId="13156"/>
    <cellStyle name="Normal 2 2 5 2 8" xfId="13157"/>
    <cellStyle name="Normal 2 2 5 20" xfId="13158"/>
    <cellStyle name="Normal 2 2 5 20 2" xfId="13159"/>
    <cellStyle name="Normal 2 2 5 20 2 2" xfId="13160"/>
    <cellStyle name="Normal 2 2 5 20 2 2 2" xfId="13161"/>
    <cellStyle name="Normal 2 2 5 20 2 2 2 2" xfId="13162"/>
    <cellStyle name="Normal 2 2 5 20 2 2 3" xfId="13163"/>
    <cellStyle name="Normal 2 2 5 20 2 3" xfId="13164"/>
    <cellStyle name="Normal 2 2 5 20 2 3 2" xfId="13165"/>
    <cellStyle name="Normal 2 2 5 20 2 4" xfId="13166"/>
    <cellStyle name="Normal 2 2 5 20 3" xfId="13167"/>
    <cellStyle name="Normal 2 2 5 20 3 2" xfId="13168"/>
    <cellStyle name="Normal 2 2 5 20 3 2 2" xfId="13169"/>
    <cellStyle name="Normal 2 2 5 20 3 2 2 2" xfId="13170"/>
    <cellStyle name="Normal 2 2 5 20 3 2 3" xfId="13171"/>
    <cellStyle name="Normal 2 2 5 20 3 3" xfId="13172"/>
    <cellStyle name="Normal 2 2 5 20 3 3 2" xfId="13173"/>
    <cellStyle name="Normal 2 2 5 20 3 4" xfId="13174"/>
    <cellStyle name="Normal 2 2 5 20 4" xfId="13175"/>
    <cellStyle name="Normal 2 2 5 20 4 2" xfId="13176"/>
    <cellStyle name="Normal 2 2 5 20 4 2 2" xfId="13177"/>
    <cellStyle name="Normal 2 2 5 20 4 2 2 2" xfId="13178"/>
    <cellStyle name="Normal 2 2 5 20 4 2 3" xfId="13179"/>
    <cellStyle name="Normal 2 2 5 20 4 3" xfId="13180"/>
    <cellStyle name="Normal 2 2 5 20 4 3 2" xfId="13181"/>
    <cellStyle name="Normal 2 2 5 20 4 4" xfId="13182"/>
    <cellStyle name="Normal 2 2 5 20 5" xfId="13183"/>
    <cellStyle name="Normal 2 2 5 20 5 2" xfId="13184"/>
    <cellStyle name="Normal 2 2 5 20 5 2 2" xfId="13185"/>
    <cellStyle name="Normal 2 2 5 20 5 3" xfId="13186"/>
    <cellStyle name="Normal 2 2 5 20 6" xfId="13187"/>
    <cellStyle name="Normal 2 2 5 20 6 2" xfId="13188"/>
    <cellStyle name="Normal 2 2 5 20 7" xfId="13189"/>
    <cellStyle name="Normal 2 2 5 20 7 2" xfId="13190"/>
    <cellStyle name="Normal 2 2 5 20 8" xfId="13191"/>
    <cellStyle name="Normal 2 2 5 21" xfId="13192"/>
    <cellStyle name="Normal 2 2 5 21 2" xfId="13193"/>
    <cellStyle name="Normal 2 2 5 21 2 2" xfId="13194"/>
    <cellStyle name="Normal 2 2 5 21 2 2 2" xfId="13195"/>
    <cellStyle name="Normal 2 2 5 21 2 2 2 2" xfId="13196"/>
    <cellStyle name="Normal 2 2 5 21 2 2 3" xfId="13197"/>
    <cellStyle name="Normal 2 2 5 21 2 3" xfId="13198"/>
    <cellStyle name="Normal 2 2 5 21 2 3 2" xfId="13199"/>
    <cellStyle name="Normal 2 2 5 21 2 4" xfId="13200"/>
    <cellStyle name="Normal 2 2 5 21 3" xfId="13201"/>
    <cellStyle name="Normal 2 2 5 21 3 2" xfId="13202"/>
    <cellStyle name="Normal 2 2 5 21 3 2 2" xfId="13203"/>
    <cellStyle name="Normal 2 2 5 21 3 2 2 2" xfId="13204"/>
    <cellStyle name="Normal 2 2 5 21 3 2 3" xfId="13205"/>
    <cellStyle name="Normal 2 2 5 21 3 3" xfId="13206"/>
    <cellStyle name="Normal 2 2 5 21 3 3 2" xfId="13207"/>
    <cellStyle name="Normal 2 2 5 21 3 4" xfId="13208"/>
    <cellStyle name="Normal 2 2 5 21 4" xfId="13209"/>
    <cellStyle name="Normal 2 2 5 21 4 2" xfId="13210"/>
    <cellStyle name="Normal 2 2 5 21 4 2 2" xfId="13211"/>
    <cellStyle name="Normal 2 2 5 21 4 2 2 2" xfId="13212"/>
    <cellStyle name="Normal 2 2 5 21 4 2 3" xfId="13213"/>
    <cellStyle name="Normal 2 2 5 21 4 3" xfId="13214"/>
    <cellStyle name="Normal 2 2 5 21 4 3 2" xfId="13215"/>
    <cellStyle name="Normal 2 2 5 21 4 4" xfId="13216"/>
    <cellStyle name="Normal 2 2 5 21 5" xfId="13217"/>
    <cellStyle name="Normal 2 2 5 21 5 2" xfId="13218"/>
    <cellStyle name="Normal 2 2 5 21 5 2 2" xfId="13219"/>
    <cellStyle name="Normal 2 2 5 21 5 3" xfId="13220"/>
    <cellStyle name="Normal 2 2 5 21 6" xfId="13221"/>
    <cellStyle name="Normal 2 2 5 21 6 2" xfId="13222"/>
    <cellStyle name="Normal 2 2 5 21 7" xfId="13223"/>
    <cellStyle name="Normal 2 2 5 21 7 2" xfId="13224"/>
    <cellStyle name="Normal 2 2 5 21 8" xfId="13225"/>
    <cellStyle name="Normal 2 2 5 22" xfId="13226"/>
    <cellStyle name="Normal 2 2 5 22 2" xfId="13227"/>
    <cellStyle name="Normal 2 2 5 22 2 2" xfId="13228"/>
    <cellStyle name="Normal 2 2 5 22 2 2 2" xfId="13229"/>
    <cellStyle name="Normal 2 2 5 22 2 2 2 2" xfId="13230"/>
    <cellStyle name="Normal 2 2 5 22 2 2 3" xfId="13231"/>
    <cellStyle name="Normal 2 2 5 22 2 3" xfId="13232"/>
    <cellStyle name="Normal 2 2 5 22 2 3 2" xfId="13233"/>
    <cellStyle name="Normal 2 2 5 22 2 4" xfId="13234"/>
    <cellStyle name="Normal 2 2 5 22 3" xfId="13235"/>
    <cellStyle name="Normal 2 2 5 22 3 2" xfId="13236"/>
    <cellStyle name="Normal 2 2 5 22 3 2 2" xfId="13237"/>
    <cellStyle name="Normal 2 2 5 22 3 2 2 2" xfId="13238"/>
    <cellStyle name="Normal 2 2 5 22 3 2 3" xfId="13239"/>
    <cellStyle name="Normal 2 2 5 22 3 3" xfId="13240"/>
    <cellStyle name="Normal 2 2 5 22 3 3 2" xfId="13241"/>
    <cellStyle name="Normal 2 2 5 22 3 4" xfId="13242"/>
    <cellStyle name="Normal 2 2 5 22 4" xfId="13243"/>
    <cellStyle name="Normal 2 2 5 22 4 2" xfId="13244"/>
    <cellStyle name="Normal 2 2 5 22 4 2 2" xfId="13245"/>
    <cellStyle name="Normal 2 2 5 22 4 2 2 2" xfId="13246"/>
    <cellStyle name="Normal 2 2 5 22 4 2 3" xfId="13247"/>
    <cellStyle name="Normal 2 2 5 22 4 3" xfId="13248"/>
    <cellStyle name="Normal 2 2 5 22 4 3 2" xfId="13249"/>
    <cellStyle name="Normal 2 2 5 22 4 4" xfId="13250"/>
    <cellStyle name="Normal 2 2 5 22 5" xfId="13251"/>
    <cellStyle name="Normal 2 2 5 22 5 2" xfId="13252"/>
    <cellStyle name="Normal 2 2 5 22 5 2 2" xfId="13253"/>
    <cellStyle name="Normal 2 2 5 22 5 3" xfId="13254"/>
    <cellStyle name="Normal 2 2 5 22 6" xfId="13255"/>
    <cellStyle name="Normal 2 2 5 22 6 2" xfId="13256"/>
    <cellStyle name="Normal 2 2 5 22 7" xfId="13257"/>
    <cellStyle name="Normal 2 2 5 22 7 2" xfId="13258"/>
    <cellStyle name="Normal 2 2 5 22 8" xfId="13259"/>
    <cellStyle name="Normal 2 2 5 23" xfId="13260"/>
    <cellStyle name="Normal 2 2 5 23 2" xfId="13261"/>
    <cellStyle name="Normal 2 2 5 23 2 2" xfId="13262"/>
    <cellStyle name="Normal 2 2 5 23 2 2 2" xfId="13263"/>
    <cellStyle name="Normal 2 2 5 23 2 2 2 2" xfId="13264"/>
    <cellStyle name="Normal 2 2 5 23 2 2 3" xfId="13265"/>
    <cellStyle name="Normal 2 2 5 23 2 3" xfId="13266"/>
    <cellStyle name="Normal 2 2 5 23 2 3 2" xfId="13267"/>
    <cellStyle name="Normal 2 2 5 23 2 4" xfId="13268"/>
    <cellStyle name="Normal 2 2 5 23 3" xfId="13269"/>
    <cellStyle name="Normal 2 2 5 23 3 2" xfId="13270"/>
    <cellStyle name="Normal 2 2 5 23 3 2 2" xfId="13271"/>
    <cellStyle name="Normal 2 2 5 23 3 2 2 2" xfId="13272"/>
    <cellStyle name="Normal 2 2 5 23 3 2 3" xfId="13273"/>
    <cellStyle name="Normal 2 2 5 23 3 3" xfId="13274"/>
    <cellStyle name="Normal 2 2 5 23 3 3 2" xfId="13275"/>
    <cellStyle name="Normal 2 2 5 23 3 4" xfId="13276"/>
    <cellStyle name="Normal 2 2 5 23 4" xfId="13277"/>
    <cellStyle name="Normal 2 2 5 23 4 2" xfId="13278"/>
    <cellStyle name="Normal 2 2 5 23 4 2 2" xfId="13279"/>
    <cellStyle name="Normal 2 2 5 23 4 2 2 2" xfId="13280"/>
    <cellStyle name="Normal 2 2 5 23 4 2 3" xfId="13281"/>
    <cellStyle name="Normal 2 2 5 23 4 3" xfId="13282"/>
    <cellStyle name="Normal 2 2 5 23 4 3 2" xfId="13283"/>
    <cellStyle name="Normal 2 2 5 23 4 4" xfId="13284"/>
    <cellStyle name="Normal 2 2 5 23 5" xfId="13285"/>
    <cellStyle name="Normal 2 2 5 23 5 2" xfId="13286"/>
    <cellStyle name="Normal 2 2 5 23 5 2 2" xfId="13287"/>
    <cellStyle name="Normal 2 2 5 23 5 3" xfId="13288"/>
    <cellStyle name="Normal 2 2 5 23 6" xfId="13289"/>
    <cellStyle name="Normal 2 2 5 23 6 2" xfId="13290"/>
    <cellStyle name="Normal 2 2 5 23 7" xfId="13291"/>
    <cellStyle name="Normal 2 2 5 23 7 2" xfId="13292"/>
    <cellStyle name="Normal 2 2 5 23 8" xfId="13293"/>
    <cellStyle name="Normal 2 2 5 24" xfId="13294"/>
    <cellStyle name="Normal 2 2 5 24 2" xfId="13295"/>
    <cellStyle name="Normal 2 2 5 24 2 2" xfId="13296"/>
    <cellStyle name="Normal 2 2 5 24 2 2 2" xfId="13297"/>
    <cellStyle name="Normal 2 2 5 24 2 2 2 2" xfId="13298"/>
    <cellStyle name="Normal 2 2 5 24 2 2 3" xfId="13299"/>
    <cellStyle name="Normal 2 2 5 24 2 3" xfId="13300"/>
    <cellStyle name="Normal 2 2 5 24 2 3 2" xfId="13301"/>
    <cellStyle name="Normal 2 2 5 24 2 4" xfId="13302"/>
    <cellStyle name="Normal 2 2 5 24 3" xfId="13303"/>
    <cellStyle name="Normal 2 2 5 24 3 2" xfId="13304"/>
    <cellStyle name="Normal 2 2 5 24 3 2 2" xfId="13305"/>
    <cellStyle name="Normal 2 2 5 24 3 2 2 2" xfId="13306"/>
    <cellStyle name="Normal 2 2 5 24 3 2 3" xfId="13307"/>
    <cellStyle name="Normal 2 2 5 24 3 3" xfId="13308"/>
    <cellStyle name="Normal 2 2 5 24 3 3 2" xfId="13309"/>
    <cellStyle name="Normal 2 2 5 24 3 4" xfId="13310"/>
    <cellStyle name="Normal 2 2 5 24 4" xfId="13311"/>
    <cellStyle name="Normal 2 2 5 24 4 2" xfId="13312"/>
    <cellStyle name="Normal 2 2 5 24 4 2 2" xfId="13313"/>
    <cellStyle name="Normal 2 2 5 24 4 2 2 2" xfId="13314"/>
    <cellStyle name="Normal 2 2 5 24 4 2 3" xfId="13315"/>
    <cellStyle name="Normal 2 2 5 24 4 3" xfId="13316"/>
    <cellStyle name="Normal 2 2 5 24 4 3 2" xfId="13317"/>
    <cellStyle name="Normal 2 2 5 24 4 4" xfId="13318"/>
    <cellStyle name="Normal 2 2 5 24 5" xfId="13319"/>
    <cellStyle name="Normal 2 2 5 24 5 2" xfId="13320"/>
    <cellStyle name="Normal 2 2 5 24 5 2 2" xfId="13321"/>
    <cellStyle name="Normal 2 2 5 24 5 3" xfId="13322"/>
    <cellStyle name="Normal 2 2 5 24 6" xfId="13323"/>
    <cellStyle name="Normal 2 2 5 24 6 2" xfId="13324"/>
    <cellStyle name="Normal 2 2 5 24 7" xfId="13325"/>
    <cellStyle name="Normal 2 2 5 24 7 2" xfId="13326"/>
    <cellStyle name="Normal 2 2 5 24 8" xfId="13327"/>
    <cellStyle name="Normal 2 2 5 25" xfId="13328"/>
    <cellStyle name="Normal 2 2 5 25 2" xfId="13329"/>
    <cellStyle name="Normal 2 2 5 25 2 2" xfId="13330"/>
    <cellStyle name="Normal 2 2 5 25 2 2 2" xfId="13331"/>
    <cellStyle name="Normal 2 2 5 25 2 2 2 2" xfId="13332"/>
    <cellStyle name="Normal 2 2 5 25 2 2 3" xfId="13333"/>
    <cellStyle name="Normal 2 2 5 25 2 3" xfId="13334"/>
    <cellStyle name="Normal 2 2 5 25 2 3 2" xfId="13335"/>
    <cellStyle name="Normal 2 2 5 25 2 4" xfId="13336"/>
    <cellStyle name="Normal 2 2 5 25 3" xfId="13337"/>
    <cellStyle name="Normal 2 2 5 25 3 2" xfId="13338"/>
    <cellStyle name="Normal 2 2 5 25 3 2 2" xfId="13339"/>
    <cellStyle name="Normal 2 2 5 25 3 2 2 2" xfId="13340"/>
    <cellStyle name="Normal 2 2 5 25 3 2 3" xfId="13341"/>
    <cellStyle name="Normal 2 2 5 25 3 3" xfId="13342"/>
    <cellStyle name="Normal 2 2 5 25 3 3 2" xfId="13343"/>
    <cellStyle name="Normal 2 2 5 25 3 4" xfId="13344"/>
    <cellStyle name="Normal 2 2 5 25 4" xfId="13345"/>
    <cellStyle name="Normal 2 2 5 25 4 2" xfId="13346"/>
    <cellStyle name="Normal 2 2 5 25 4 2 2" xfId="13347"/>
    <cellStyle name="Normal 2 2 5 25 4 2 2 2" xfId="13348"/>
    <cellStyle name="Normal 2 2 5 25 4 2 3" xfId="13349"/>
    <cellStyle name="Normal 2 2 5 25 4 3" xfId="13350"/>
    <cellStyle name="Normal 2 2 5 25 4 3 2" xfId="13351"/>
    <cellStyle name="Normal 2 2 5 25 4 4" xfId="13352"/>
    <cellStyle name="Normal 2 2 5 25 5" xfId="13353"/>
    <cellStyle name="Normal 2 2 5 25 5 2" xfId="13354"/>
    <cellStyle name="Normal 2 2 5 25 5 2 2" xfId="13355"/>
    <cellStyle name="Normal 2 2 5 25 5 3" xfId="13356"/>
    <cellStyle name="Normal 2 2 5 25 6" xfId="13357"/>
    <cellStyle name="Normal 2 2 5 25 6 2" xfId="13358"/>
    <cellStyle name="Normal 2 2 5 25 7" xfId="13359"/>
    <cellStyle name="Normal 2 2 5 25 7 2" xfId="13360"/>
    <cellStyle name="Normal 2 2 5 25 8" xfId="13361"/>
    <cellStyle name="Normal 2 2 5 26" xfId="13362"/>
    <cellStyle name="Normal 2 2 5 26 2" xfId="13363"/>
    <cellStyle name="Normal 2 2 5 26 2 2" xfId="13364"/>
    <cellStyle name="Normal 2 2 5 26 2 2 2" xfId="13365"/>
    <cellStyle name="Normal 2 2 5 26 2 2 2 2" xfId="13366"/>
    <cellStyle name="Normal 2 2 5 26 2 2 3" xfId="13367"/>
    <cellStyle name="Normal 2 2 5 26 2 3" xfId="13368"/>
    <cellStyle name="Normal 2 2 5 26 2 3 2" xfId="13369"/>
    <cellStyle name="Normal 2 2 5 26 2 4" xfId="13370"/>
    <cellStyle name="Normal 2 2 5 26 3" xfId="13371"/>
    <cellStyle name="Normal 2 2 5 26 3 2" xfId="13372"/>
    <cellStyle name="Normal 2 2 5 26 3 2 2" xfId="13373"/>
    <cellStyle name="Normal 2 2 5 26 3 2 2 2" xfId="13374"/>
    <cellStyle name="Normal 2 2 5 26 3 2 3" xfId="13375"/>
    <cellStyle name="Normal 2 2 5 26 3 3" xfId="13376"/>
    <cellStyle name="Normal 2 2 5 26 3 3 2" xfId="13377"/>
    <cellStyle name="Normal 2 2 5 26 3 4" xfId="13378"/>
    <cellStyle name="Normal 2 2 5 26 4" xfId="13379"/>
    <cellStyle name="Normal 2 2 5 26 4 2" xfId="13380"/>
    <cellStyle name="Normal 2 2 5 26 4 2 2" xfId="13381"/>
    <cellStyle name="Normal 2 2 5 26 4 2 2 2" xfId="13382"/>
    <cellStyle name="Normal 2 2 5 26 4 2 3" xfId="13383"/>
    <cellStyle name="Normal 2 2 5 26 4 3" xfId="13384"/>
    <cellStyle name="Normal 2 2 5 26 4 3 2" xfId="13385"/>
    <cellStyle name="Normal 2 2 5 26 4 4" xfId="13386"/>
    <cellStyle name="Normal 2 2 5 26 5" xfId="13387"/>
    <cellStyle name="Normal 2 2 5 26 5 2" xfId="13388"/>
    <cellStyle name="Normal 2 2 5 26 5 2 2" xfId="13389"/>
    <cellStyle name="Normal 2 2 5 26 5 3" xfId="13390"/>
    <cellStyle name="Normal 2 2 5 26 6" xfId="13391"/>
    <cellStyle name="Normal 2 2 5 26 6 2" xfId="13392"/>
    <cellStyle name="Normal 2 2 5 26 7" xfId="13393"/>
    <cellStyle name="Normal 2 2 5 26 7 2" xfId="13394"/>
    <cellStyle name="Normal 2 2 5 26 8" xfId="13395"/>
    <cellStyle name="Normal 2 2 5 27" xfId="13396"/>
    <cellStyle name="Normal 2 2 5 27 2" xfId="13397"/>
    <cellStyle name="Normal 2 2 5 27 2 2" xfId="13398"/>
    <cellStyle name="Normal 2 2 5 27 2 2 2" xfId="13399"/>
    <cellStyle name="Normal 2 2 5 27 2 2 2 2" xfId="13400"/>
    <cellStyle name="Normal 2 2 5 27 2 2 3" xfId="13401"/>
    <cellStyle name="Normal 2 2 5 27 2 3" xfId="13402"/>
    <cellStyle name="Normal 2 2 5 27 2 3 2" xfId="13403"/>
    <cellStyle name="Normal 2 2 5 27 2 4" xfId="13404"/>
    <cellStyle name="Normal 2 2 5 27 3" xfId="13405"/>
    <cellStyle name="Normal 2 2 5 27 3 2" xfId="13406"/>
    <cellStyle name="Normal 2 2 5 27 3 2 2" xfId="13407"/>
    <cellStyle name="Normal 2 2 5 27 3 2 2 2" xfId="13408"/>
    <cellStyle name="Normal 2 2 5 27 3 2 3" xfId="13409"/>
    <cellStyle name="Normal 2 2 5 27 3 3" xfId="13410"/>
    <cellStyle name="Normal 2 2 5 27 3 3 2" xfId="13411"/>
    <cellStyle name="Normal 2 2 5 27 3 4" xfId="13412"/>
    <cellStyle name="Normal 2 2 5 27 4" xfId="13413"/>
    <cellStyle name="Normal 2 2 5 27 4 2" xfId="13414"/>
    <cellStyle name="Normal 2 2 5 27 4 2 2" xfId="13415"/>
    <cellStyle name="Normal 2 2 5 27 4 2 2 2" xfId="13416"/>
    <cellStyle name="Normal 2 2 5 27 4 2 3" xfId="13417"/>
    <cellStyle name="Normal 2 2 5 27 4 3" xfId="13418"/>
    <cellStyle name="Normal 2 2 5 27 4 3 2" xfId="13419"/>
    <cellStyle name="Normal 2 2 5 27 4 4" xfId="13420"/>
    <cellStyle name="Normal 2 2 5 27 5" xfId="13421"/>
    <cellStyle name="Normal 2 2 5 27 5 2" xfId="13422"/>
    <cellStyle name="Normal 2 2 5 27 5 2 2" xfId="13423"/>
    <cellStyle name="Normal 2 2 5 27 5 3" xfId="13424"/>
    <cellStyle name="Normal 2 2 5 27 6" xfId="13425"/>
    <cellStyle name="Normal 2 2 5 27 6 2" xfId="13426"/>
    <cellStyle name="Normal 2 2 5 27 7" xfId="13427"/>
    <cellStyle name="Normal 2 2 5 27 7 2" xfId="13428"/>
    <cellStyle name="Normal 2 2 5 27 8" xfId="13429"/>
    <cellStyle name="Normal 2 2 5 28" xfId="13430"/>
    <cellStyle name="Normal 2 2 5 28 2" xfId="13431"/>
    <cellStyle name="Normal 2 2 5 28 2 2" xfId="13432"/>
    <cellStyle name="Normal 2 2 5 28 2 2 2" xfId="13433"/>
    <cellStyle name="Normal 2 2 5 28 2 2 2 2" xfId="13434"/>
    <cellStyle name="Normal 2 2 5 28 2 2 3" xfId="13435"/>
    <cellStyle name="Normal 2 2 5 28 2 3" xfId="13436"/>
    <cellStyle name="Normal 2 2 5 28 2 3 2" xfId="13437"/>
    <cellStyle name="Normal 2 2 5 28 2 4" xfId="13438"/>
    <cellStyle name="Normal 2 2 5 28 3" xfId="13439"/>
    <cellStyle name="Normal 2 2 5 28 3 2" xfId="13440"/>
    <cellStyle name="Normal 2 2 5 28 3 2 2" xfId="13441"/>
    <cellStyle name="Normal 2 2 5 28 3 2 2 2" xfId="13442"/>
    <cellStyle name="Normal 2 2 5 28 3 2 3" xfId="13443"/>
    <cellStyle name="Normal 2 2 5 28 3 3" xfId="13444"/>
    <cellStyle name="Normal 2 2 5 28 3 3 2" xfId="13445"/>
    <cellStyle name="Normal 2 2 5 28 3 4" xfId="13446"/>
    <cellStyle name="Normal 2 2 5 28 4" xfId="13447"/>
    <cellStyle name="Normal 2 2 5 28 4 2" xfId="13448"/>
    <cellStyle name="Normal 2 2 5 28 4 2 2" xfId="13449"/>
    <cellStyle name="Normal 2 2 5 28 4 2 2 2" xfId="13450"/>
    <cellStyle name="Normal 2 2 5 28 4 2 3" xfId="13451"/>
    <cellStyle name="Normal 2 2 5 28 4 3" xfId="13452"/>
    <cellStyle name="Normal 2 2 5 28 4 3 2" xfId="13453"/>
    <cellStyle name="Normal 2 2 5 28 4 4" xfId="13454"/>
    <cellStyle name="Normal 2 2 5 28 5" xfId="13455"/>
    <cellStyle name="Normal 2 2 5 28 5 2" xfId="13456"/>
    <cellStyle name="Normal 2 2 5 28 5 2 2" xfId="13457"/>
    <cellStyle name="Normal 2 2 5 28 5 3" xfId="13458"/>
    <cellStyle name="Normal 2 2 5 28 6" xfId="13459"/>
    <cellStyle name="Normal 2 2 5 28 6 2" xfId="13460"/>
    <cellStyle name="Normal 2 2 5 28 7" xfId="13461"/>
    <cellStyle name="Normal 2 2 5 28 7 2" xfId="13462"/>
    <cellStyle name="Normal 2 2 5 28 8" xfId="13463"/>
    <cellStyle name="Normal 2 2 5 29" xfId="13464"/>
    <cellStyle name="Normal 2 2 5 29 2" xfId="13465"/>
    <cellStyle name="Normal 2 2 5 29 2 2" xfId="13466"/>
    <cellStyle name="Normal 2 2 5 29 2 2 2" xfId="13467"/>
    <cellStyle name="Normal 2 2 5 29 2 2 2 2" xfId="13468"/>
    <cellStyle name="Normal 2 2 5 29 2 2 3" xfId="13469"/>
    <cellStyle name="Normal 2 2 5 29 2 3" xfId="13470"/>
    <cellStyle name="Normal 2 2 5 29 2 3 2" xfId="13471"/>
    <cellStyle name="Normal 2 2 5 29 2 4" xfId="13472"/>
    <cellStyle name="Normal 2 2 5 29 3" xfId="13473"/>
    <cellStyle name="Normal 2 2 5 29 3 2" xfId="13474"/>
    <cellStyle name="Normal 2 2 5 29 3 2 2" xfId="13475"/>
    <cellStyle name="Normal 2 2 5 29 3 2 2 2" xfId="13476"/>
    <cellStyle name="Normal 2 2 5 29 3 2 3" xfId="13477"/>
    <cellStyle name="Normal 2 2 5 29 3 3" xfId="13478"/>
    <cellStyle name="Normal 2 2 5 29 3 3 2" xfId="13479"/>
    <cellStyle name="Normal 2 2 5 29 3 4" xfId="13480"/>
    <cellStyle name="Normal 2 2 5 29 4" xfId="13481"/>
    <cellStyle name="Normal 2 2 5 29 4 2" xfId="13482"/>
    <cellStyle name="Normal 2 2 5 29 4 2 2" xfId="13483"/>
    <cellStyle name="Normal 2 2 5 29 4 2 2 2" xfId="13484"/>
    <cellStyle name="Normal 2 2 5 29 4 2 3" xfId="13485"/>
    <cellStyle name="Normal 2 2 5 29 4 3" xfId="13486"/>
    <cellStyle name="Normal 2 2 5 29 4 3 2" xfId="13487"/>
    <cellStyle name="Normal 2 2 5 29 4 4" xfId="13488"/>
    <cellStyle name="Normal 2 2 5 29 5" xfId="13489"/>
    <cellStyle name="Normal 2 2 5 29 5 2" xfId="13490"/>
    <cellStyle name="Normal 2 2 5 29 5 2 2" xfId="13491"/>
    <cellStyle name="Normal 2 2 5 29 5 3" xfId="13492"/>
    <cellStyle name="Normal 2 2 5 29 6" xfId="13493"/>
    <cellStyle name="Normal 2 2 5 29 6 2" xfId="13494"/>
    <cellStyle name="Normal 2 2 5 29 7" xfId="13495"/>
    <cellStyle name="Normal 2 2 5 29 7 2" xfId="13496"/>
    <cellStyle name="Normal 2 2 5 29 8" xfId="13497"/>
    <cellStyle name="Normal 2 2 5 3" xfId="13498"/>
    <cellStyle name="Normal 2 2 5 3 2" xfId="13499"/>
    <cellStyle name="Normal 2 2 5 3 2 2" xfId="13500"/>
    <cellStyle name="Normal 2 2 5 3 2 2 2" xfId="13501"/>
    <cellStyle name="Normal 2 2 5 3 2 2 2 2" xfId="13502"/>
    <cellStyle name="Normal 2 2 5 3 2 2 3" xfId="13503"/>
    <cellStyle name="Normal 2 2 5 3 2 3" xfId="13504"/>
    <cellStyle name="Normal 2 2 5 3 2 3 2" xfId="13505"/>
    <cellStyle name="Normal 2 2 5 3 2 4" xfId="13506"/>
    <cellStyle name="Normal 2 2 5 3 3" xfId="13507"/>
    <cellStyle name="Normal 2 2 5 3 3 2" xfId="13508"/>
    <cellStyle name="Normal 2 2 5 3 3 2 2" xfId="13509"/>
    <cellStyle name="Normal 2 2 5 3 3 2 2 2" xfId="13510"/>
    <cellStyle name="Normal 2 2 5 3 3 2 3" xfId="13511"/>
    <cellStyle name="Normal 2 2 5 3 3 3" xfId="13512"/>
    <cellStyle name="Normal 2 2 5 3 3 3 2" xfId="13513"/>
    <cellStyle name="Normal 2 2 5 3 3 4" xfId="13514"/>
    <cellStyle name="Normal 2 2 5 3 4" xfId="13515"/>
    <cellStyle name="Normal 2 2 5 3 4 2" xfId="13516"/>
    <cellStyle name="Normal 2 2 5 3 4 2 2" xfId="13517"/>
    <cellStyle name="Normal 2 2 5 3 4 2 2 2" xfId="13518"/>
    <cellStyle name="Normal 2 2 5 3 4 2 3" xfId="13519"/>
    <cellStyle name="Normal 2 2 5 3 4 3" xfId="13520"/>
    <cellStyle name="Normal 2 2 5 3 4 3 2" xfId="13521"/>
    <cellStyle name="Normal 2 2 5 3 4 4" xfId="13522"/>
    <cellStyle name="Normal 2 2 5 3 5" xfId="13523"/>
    <cellStyle name="Normal 2 2 5 3 5 2" xfId="13524"/>
    <cellStyle name="Normal 2 2 5 3 5 2 2" xfId="13525"/>
    <cellStyle name="Normal 2 2 5 3 5 3" xfId="13526"/>
    <cellStyle name="Normal 2 2 5 3 6" xfId="13527"/>
    <cellStyle name="Normal 2 2 5 3 6 2" xfId="13528"/>
    <cellStyle name="Normal 2 2 5 3 7" xfId="13529"/>
    <cellStyle name="Normal 2 2 5 3 7 2" xfId="13530"/>
    <cellStyle name="Normal 2 2 5 3 8" xfId="13531"/>
    <cellStyle name="Normal 2 2 5 30" xfId="13532"/>
    <cellStyle name="Normal 2 2 5 30 2" xfId="13533"/>
    <cellStyle name="Normal 2 2 5 30 2 2" xfId="13534"/>
    <cellStyle name="Normal 2 2 5 30 2 2 2" xfId="13535"/>
    <cellStyle name="Normal 2 2 5 30 2 3" xfId="13536"/>
    <cellStyle name="Normal 2 2 5 30 3" xfId="13537"/>
    <cellStyle name="Normal 2 2 5 30 3 2" xfId="13538"/>
    <cellStyle name="Normal 2 2 5 30 4" xfId="13539"/>
    <cellStyle name="Normal 2 2 5 31" xfId="13540"/>
    <cellStyle name="Normal 2 2 5 31 2" xfId="13541"/>
    <cellStyle name="Normal 2 2 5 31 2 2" xfId="13542"/>
    <cellStyle name="Normal 2 2 5 31 2 2 2" xfId="13543"/>
    <cellStyle name="Normal 2 2 5 31 2 3" xfId="13544"/>
    <cellStyle name="Normal 2 2 5 31 3" xfId="13545"/>
    <cellStyle name="Normal 2 2 5 31 3 2" xfId="13546"/>
    <cellStyle name="Normal 2 2 5 31 4" xfId="13547"/>
    <cellStyle name="Normal 2 2 5 32" xfId="13548"/>
    <cellStyle name="Normal 2 2 5 32 2" xfId="13549"/>
    <cellStyle name="Normal 2 2 5 32 2 2" xfId="13550"/>
    <cellStyle name="Normal 2 2 5 32 2 2 2" xfId="13551"/>
    <cellStyle name="Normal 2 2 5 32 2 3" xfId="13552"/>
    <cellStyle name="Normal 2 2 5 32 3" xfId="13553"/>
    <cellStyle name="Normal 2 2 5 32 3 2" xfId="13554"/>
    <cellStyle name="Normal 2 2 5 32 4" xfId="13555"/>
    <cellStyle name="Normal 2 2 5 33" xfId="13556"/>
    <cellStyle name="Normal 2 2 5 33 2" xfId="13557"/>
    <cellStyle name="Normal 2 2 5 33 2 2" xfId="13558"/>
    <cellStyle name="Normal 2 2 5 33 3" xfId="13559"/>
    <cellStyle name="Normal 2 2 5 34" xfId="13560"/>
    <cellStyle name="Normal 2 2 5 34 2" xfId="13561"/>
    <cellStyle name="Normal 2 2 5 35" xfId="13562"/>
    <cellStyle name="Normal 2 2 5 35 2" xfId="13563"/>
    <cellStyle name="Normal 2 2 5 36" xfId="13564"/>
    <cellStyle name="Normal 2 2 5 4" xfId="13565"/>
    <cellStyle name="Normal 2 2 5 4 2" xfId="13566"/>
    <cellStyle name="Normal 2 2 5 4 2 2" xfId="13567"/>
    <cellStyle name="Normal 2 2 5 4 2 2 2" xfId="13568"/>
    <cellStyle name="Normal 2 2 5 4 2 2 2 2" xfId="13569"/>
    <cellStyle name="Normal 2 2 5 4 2 2 3" xfId="13570"/>
    <cellStyle name="Normal 2 2 5 4 2 3" xfId="13571"/>
    <cellStyle name="Normal 2 2 5 4 2 3 2" xfId="13572"/>
    <cellStyle name="Normal 2 2 5 4 2 4" xfId="13573"/>
    <cellStyle name="Normal 2 2 5 4 3" xfId="13574"/>
    <cellStyle name="Normal 2 2 5 4 3 2" xfId="13575"/>
    <cellStyle name="Normal 2 2 5 4 3 2 2" xfId="13576"/>
    <cellStyle name="Normal 2 2 5 4 3 2 2 2" xfId="13577"/>
    <cellStyle name="Normal 2 2 5 4 3 2 3" xfId="13578"/>
    <cellStyle name="Normal 2 2 5 4 3 3" xfId="13579"/>
    <cellStyle name="Normal 2 2 5 4 3 3 2" xfId="13580"/>
    <cellStyle name="Normal 2 2 5 4 3 4" xfId="13581"/>
    <cellStyle name="Normal 2 2 5 4 4" xfId="13582"/>
    <cellStyle name="Normal 2 2 5 4 4 2" xfId="13583"/>
    <cellStyle name="Normal 2 2 5 4 4 2 2" xfId="13584"/>
    <cellStyle name="Normal 2 2 5 4 4 2 2 2" xfId="13585"/>
    <cellStyle name="Normal 2 2 5 4 4 2 3" xfId="13586"/>
    <cellStyle name="Normal 2 2 5 4 4 3" xfId="13587"/>
    <cellStyle name="Normal 2 2 5 4 4 3 2" xfId="13588"/>
    <cellStyle name="Normal 2 2 5 4 4 4" xfId="13589"/>
    <cellStyle name="Normal 2 2 5 4 5" xfId="13590"/>
    <cellStyle name="Normal 2 2 5 4 5 2" xfId="13591"/>
    <cellStyle name="Normal 2 2 5 4 5 2 2" xfId="13592"/>
    <cellStyle name="Normal 2 2 5 4 5 3" xfId="13593"/>
    <cellStyle name="Normal 2 2 5 4 6" xfId="13594"/>
    <cellStyle name="Normal 2 2 5 4 6 2" xfId="13595"/>
    <cellStyle name="Normal 2 2 5 4 7" xfId="13596"/>
    <cellStyle name="Normal 2 2 5 4 7 2" xfId="13597"/>
    <cellStyle name="Normal 2 2 5 4 8" xfId="13598"/>
    <cellStyle name="Normal 2 2 5 5" xfId="13599"/>
    <cellStyle name="Normal 2 2 5 5 2" xfId="13600"/>
    <cellStyle name="Normal 2 2 5 5 2 2" xfId="13601"/>
    <cellStyle name="Normal 2 2 5 5 2 2 2" xfId="13602"/>
    <cellStyle name="Normal 2 2 5 5 2 2 2 2" xfId="13603"/>
    <cellStyle name="Normal 2 2 5 5 2 2 3" xfId="13604"/>
    <cellStyle name="Normal 2 2 5 5 2 3" xfId="13605"/>
    <cellStyle name="Normal 2 2 5 5 2 3 2" xfId="13606"/>
    <cellStyle name="Normal 2 2 5 5 2 4" xfId="13607"/>
    <cellStyle name="Normal 2 2 5 5 3" xfId="13608"/>
    <cellStyle name="Normal 2 2 5 5 3 2" xfId="13609"/>
    <cellStyle name="Normal 2 2 5 5 3 2 2" xfId="13610"/>
    <cellStyle name="Normal 2 2 5 5 3 2 2 2" xfId="13611"/>
    <cellStyle name="Normal 2 2 5 5 3 2 3" xfId="13612"/>
    <cellStyle name="Normal 2 2 5 5 3 3" xfId="13613"/>
    <cellStyle name="Normal 2 2 5 5 3 3 2" xfId="13614"/>
    <cellStyle name="Normal 2 2 5 5 3 4" xfId="13615"/>
    <cellStyle name="Normal 2 2 5 5 4" xfId="13616"/>
    <cellStyle name="Normal 2 2 5 5 4 2" xfId="13617"/>
    <cellStyle name="Normal 2 2 5 5 4 2 2" xfId="13618"/>
    <cellStyle name="Normal 2 2 5 5 4 2 2 2" xfId="13619"/>
    <cellStyle name="Normal 2 2 5 5 4 2 3" xfId="13620"/>
    <cellStyle name="Normal 2 2 5 5 4 3" xfId="13621"/>
    <cellStyle name="Normal 2 2 5 5 4 3 2" xfId="13622"/>
    <cellStyle name="Normal 2 2 5 5 4 4" xfId="13623"/>
    <cellStyle name="Normal 2 2 5 5 5" xfId="13624"/>
    <cellStyle name="Normal 2 2 5 5 5 2" xfId="13625"/>
    <cellStyle name="Normal 2 2 5 5 5 2 2" xfId="13626"/>
    <cellStyle name="Normal 2 2 5 5 5 3" xfId="13627"/>
    <cellStyle name="Normal 2 2 5 5 6" xfId="13628"/>
    <cellStyle name="Normal 2 2 5 5 6 2" xfId="13629"/>
    <cellStyle name="Normal 2 2 5 5 7" xfId="13630"/>
    <cellStyle name="Normal 2 2 5 5 7 2" xfId="13631"/>
    <cellStyle name="Normal 2 2 5 5 8" xfId="13632"/>
    <cellStyle name="Normal 2 2 5 6" xfId="13633"/>
    <cellStyle name="Normal 2 2 5 6 2" xfId="13634"/>
    <cellStyle name="Normal 2 2 5 6 2 2" xfId="13635"/>
    <cellStyle name="Normal 2 2 5 6 2 2 2" xfId="13636"/>
    <cellStyle name="Normal 2 2 5 6 2 2 2 2" xfId="13637"/>
    <cellStyle name="Normal 2 2 5 6 2 2 3" xfId="13638"/>
    <cellStyle name="Normal 2 2 5 6 2 3" xfId="13639"/>
    <cellStyle name="Normal 2 2 5 6 2 3 2" xfId="13640"/>
    <cellStyle name="Normal 2 2 5 6 2 4" xfId="13641"/>
    <cellStyle name="Normal 2 2 5 6 3" xfId="13642"/>
    <cellStyle name="Normal 2 2 5 6 3 2" xfId="13643"/>
    <cellStyle name="Normal 2 2 5 6 3 2 2" xfId="13644"/>
    <cellStyle name="Normal 2 2 5 6 3 2 2 2" xfId="13645"/>
    <cellStyle name="Normal 2 2 5 6 3 2 3" xfId="13646"/>
    <cellStyle name="Normal 2 2 5 6 3 3" xfId="13647"/>
    <cellStyle name="Normal 2 2 5 6 3 3 2" xfId="13648"/>
    <cellStyle name="Normal 2 2 5 6 3 4" xfId="13649"/>
    <cellStyle name="Normal 2 2 5 6 4" xfId="13650"/>
    <cellStyle name="Normal 2 2 5 6 4 2" xfId="13651"/>
    <cellStyle name="Normal 2 2 5 6 4 2 2" xfId="13652"/>
    <cellStyle name="Normal 2 2 5 6 4 2 2 2" xfId="13653"/>
    <cellStyle name="Normal 2 2 5 6 4 2 3" xfId="13654"/>
    <cellStyle name="Normal 2 2 5 6 4 3" xfId="13655"/>
    <cellStyle name="Normal 2 2 5 6 4 3 2" xfId="13656"/>
    <cellStyle name="Normal 2 2 5 6 4 4" xfId="13657"/>
    <cellStyle name="Normal 2 2 5 6 5" xfId="13658"/>
    <cellStyle name="Normal 2 2 5 6 5 2" xfId="13659"/>
    <cellStyle name="Normal 2 2 5 6 5 2 2" xfId="13660"/>
    <cellStyle name="Normal 2 2 5 6 5 3" xfId="13661"/>
    <cellStyle name="Normal 2 2 5 6 6" xfId="13662"/>
    <cellStyle name="Normal 2 2 5 6 6 2" xfId="13663"/>
    <cellStyle name="Normal 2 2 5 6 7" xfId="13664"/>
    <cellStyle name="Normal 2 2 5 6 7 2" xfId="13665"/>
    <cellStyle name="Normal 2 2 5 6 8" xfId="13666"/>
    <cellStyle name="Normal 2 2 5 7" xfId="13667"/>
    <cellStyle name="Normal 2 2 5 7 2" xfId="13668"/>
    <cellStyle name="Normal 2 2 5 7 2 2" xfId="13669"/>
    <cellStyle name="Normal 2 2 5 7 2 2 2" xfId="13670"/>
    <cellStyle name="Normal 2 2 5 7 2 2 2 2" xfId="13671"/>
    <cellStyle name="Normal 2 2 5 7 2 2 3" xfId="13672"/>
    <cellStyle name="Normal 2 2 5 7 2 3" xfId="13673"/>
    <cellStyle name="Normal 2 2 5 7 2 3 2" xfId="13674"/>
    <cellStyle name="Normal 2 2 5 7 2 4" xfId="13675"/>
    <cellStyle name="Normal 2 2 5 7 3" xfId="13676"/>
    <cellStyle name="Normal 2 2 5 7 3 2" xfId="13677"/>
    <cellStyle name="Normal 2 2 5 7 3 2 2" xfId="13678"/>
    <cellStyle name="Normal 2 2 5 7 3 2 2 2" xfId="13679"/>
    <cellStyle name="Normal 2 2 5 7 3 2 3" xfId="13680"/>
    <cellStyle name="Normal 2 2 5 7 3 3" xfId="13681"/>
    <cellStyle name="Normal 2 2 5 7 3 3 2" xfId="13682"/>
    <cellStyle name="Normal 2 2 5 7 3 4" xfId="13683"/>
    <cellStyle name="Normal 2 2 5 7 4" xfId="13684"/>
    <cellStyle name="Normal 2 2 5 7 4 2" xfId="13685"/>
    <cellStyle name="Normal 2 2 5 7 4 2 2" xfId="13686"/>
    <cellStyle name="Normal 2 2 5 7 4 2 2 2" xfId="13687"/>
    <cellStyle name="Normal 2 2 5 7 4 2 3" xfId="13688"/>
    <cellStyle name="Normal 2 2 5 7 4 3" xfId="13689"/>
    <cellStyle name="Normal 2 2 5 7 4 3 2" xfId="13690"/>
    <cellStyle name="Normal 2 2 5 7 4 4" xfId="13691"/>
    <cellStyle name="Normal 2 2 5 7 5" xfId="13692"/>
    <cellStyle name="Normal 2 2 5 7 5 2" xfId="13693"/>
    <cellStyle name="Normal 2 2 5 7 5 2 2" xfId="13694"/>
    <cellStyle name="Normal 2 2 5 7 5 3" xfId="13695"/>
    <cellStyle name="Normal 2 2 5 7 6" xfId="13696"/>
    <cellStyle name="Normal 2 2 5 7 6 2" xfId="13697"/>
    <cellStyle name="Normal 2 2 5 7 7" xfId="13698"/>
    <cellStyle name="Normal 2 2 5 7 7 2" xfId="13699"/>
    <cellStyle name="Normal 2 2 5 7 8" xfId="13700"/>
    <cellStyle name="Normal 2 2 5 8" xfId="13701"/>
    <cellStyle name="Normal 2 2 5 8 2" xfId="13702"/>
    <cellStyle name="Normal 2 2 5 8 2 2" xfId="13703"/>
    <cellStyle name="Normal 2 2 5 8 2 2 2" xfId="13704"/>
    <cellStyle name="Normal 2 2 5 8 2 2 2 2" xfId="13705"/>
    <cellStyle name="Normal 2 2 5 8 2 2 3" xfId="13706"/>
    <cellStyle name="Normal 2 2 5 8 2 3" xfId="13707"/>
    <cellStyle name="Normal 2 2 5 8 2 3 2" xfId="13708"/>
    <cellStyle name="Normal 2 2 5 8 2 4" xfId="13709"/>
    <cellStyle name="Normal 2 2 5 8 3" xfId="13710"/>
    <cellStyle name="Normal 2 2 5 8 3 2" xfId="13711"/>
    <cellStyle name="Normal 2 2 5 8 3 2 2" xfId="13712"/>
    <cellStyle name="Normal 2 2 5 8 3 2 2 2" xfId="13713"/>
    <cellStyle name="Normal 2 2 5 8 3 2 3" xfId="13714"/>
    <cellStyle name="Normal 2 2 5 8 3 3" xfId="13715"/>
    <cellStyle name="Normal 2 2 5 8 3 3 2" xfId="13716"/>
    <cellStyle name="Normal 2 2 5 8 3 4" xfId="13717"/>
    <cellStyle name="Normal 2 2 5 8 4" xfId="13718"/>
    <cellStyle name="Normal 2 2 5 8 4 2" xfId="13719"/>
    <cellStyle name="Normal 2 2 5 8 4 2 2" xfId="13720"/>
    <cellStyle name="Normal 2 2 5 8 4 2 2 2" xfId="13721"/>
    <cellStyle name="Normal 2 2 5 8 4 2 3" xfId="13722"/>
    <cellStyle name="Normal 2 2 5 8 4 3" xfId="13723"/>
    <cellStyle name="Normal 2 2 5 8 4 3 2" xfId="13724"/>
    <cellStyle name="Normal 2 2 5 8 4 4" xfId="13725"/>
    <cellStyle name="Normal 2 2 5 8 5" xfId="13726"/>
    <cellStyle name="Normal 2 2 5 8 5 2" xfId="13727"/>
    <cellStyle name="Normal 2 2 5 8 5 2 2" xfId="13728"/>
    <cellStyle name="Normal 2 2 5 8 5 3" xfId="13729"/>
    <cellStyle name="Normal 2 2 5 8 6" xfId="13730"/>
    <cellStyle name="Normal 2 2 5 8 6 2" xfId="13731"/>
    <cellStyle name="Normal 2 2 5 8 7" xfId="13732"/>
    <cellStyle name="Normal 2 2 5 8 7 2" xfId="13733"/>
    <cellStyle name="Normal 2 2 5 8 8" xfId="13734"/>
    <cellStyle name="Normal 2 2 5 9" xfId="13735"/>
    <cellStyle name="Normal 2 2 5 9 2" xfId="13736"/>
    <cellStyle name="Normal 2 2 5 9 2 2" xfId="13737"/>
    <cellStyle name="Normal 2 2 5 9 2 2 2" xfId="13738"/>
    <cellStyle name="Normal 2 2 5 9 2 2 2 2" xfId="13739"/>
    <cellStyle name="Normal 2 2 5 9 2 2 3" xfId="13740"/>
    <cellStyle name="Normal 2 2 5 9 2 3" xfId="13741"/>
    <cellStyle name="Normal 2 2 5 9 2 3 2" xfId="13742"/>
    <cellStyle name="Normal 2 2 5 9 2 4" xfId="13743"/>
    <cellStyle name="Normal 2 2 5 9 3" xfId="13744"/>
    <cellStyle name="Normal 2 2 5 9 3 2" xfId="13745"/>
    <cellStyle name="Normal 2 2 5 9 3 2 2" xfId="13746"/>
    <cellStyle name="Normal 2 2 5 9 3 2 2 2" xfId="13747"/>
    <cellStyle name="Normal 2 2 5 9 3 2 3" xfId="13748"/>
    <cellStyle name="Normal 2 2 5 9 3 3" xfId="13749"/>
    <cellStyle name="Normal 2 2 5 9 3 3 2" xfId="13750"/>
    <cellStyle name="Normal 2 2 5 9 3 4" xfId="13751"/>
    <cellStyle name="Normal 2 2 5 9 4" xfId="13752"/>
    <cellStyle name="Normal 2 2 5 9 4 2" xfId="13753"/>
    <cellStyle name="Normal 2 2 5 9 4 2 2" xfId="13754"/>
    <cellStyle name="Normal 2 2 5 9 4 2 2 2" xfId="13755"/>
    <cellStyle name="Normal 2 2 5 9 4 2 3" xfId="13756"/>
    <cellStyle name="Normal 2 2 5 9 4 3" xfId="13757"/>
    <cellStyle name="Normal 2 2 5 9 4 3 2" xfId="13758"/>
    <cellStyle name="Normal 2 2 5 9 4 4" xfId="13759"/>
    <cellStyle name="Normal 2 2 5 9 5" xfId="13760"/>
    <cellStyle name="Normal 2 2 5 9 5 2" xfId="13761"/>
    <cellStyle name="Normal 2 2 5 9 5 2 2" xfId="13762"/>
    <cellStyle name="Normal 2 2 5 9 5 3" xfId="13763"/>
    <cellStyle name="Normal 2 2 5 9 6" xfId="13764"/>
    <cellStyle name="Normal 2 2 5 9 6 2" xfId="13765"/>
    <cellStyle name="Normal 2 2 5 9 7" xfId="13766"/>
    <cellStyle name="Normal 2 2 5 9 7 2" xfId="13767"/>
    <cellStyle name="Normal 2 2 5 9 8" xfId="13768"/>
    <cellStyle name="Normal 2 2 6" xfId="13769"/>
    <cellStyle name="Normal 2 2 6 10" xfId="13770"/>
    <cellStyle name="Normal 2 2 6 10 2" xfId="13771"/>
    <cellStyle name="Normal 2 2 6 10 2 2" xfId="13772"/>
    <cellStyle name="Normal 2 2 6 10 2 2 2" xfId="13773"/>
    <cellStyle name="Normal 2 2 6 10 2 2 2 2" xfId="13774"/>
    <cellStyle name="Normal 2 2 6 10 2 2 3" xfId="13775"/>
    <cellStyle name="Normal 2 2 6 10 2 3" xfId="13776"/>
    <cellStyle name="Normal 2 2 6 10 2 3 2" xfId="13777"/>
    <cellStyle name="Normal 2 2 6 10 2 4" xfId="13778"/>
    <cellStyle name="Normal 2 2 6 10 3" xfId="13779"/>
    <cellStyle name="Normal 2 2 6 10 3 2" xfId="13780"/>
    <cellStyle name="Normal 2 2 6 10 3 2 2" xfId="13781"/>
    <cellStyle name="Normal 2 2 6 10 3 2 2 2" xfId="13782"/>
    <cellStyle name="Normal 2 2 6 10 3 2 3" xfId="13783"/>
    <cellStyle name="Normal 2 2 6 10 3 3" xfId="13784"/>
    <cellStyle name="Normal 2 2 6 10 3 3 2" xfId="13785"/>
    <cellStyle name="Normal 2 2 6 10 3 4" xfId="13786"/>
    <cellStyle name="Normal 2 2 6 10 4" xfId="13787"/>
    <cellStyle name="Normal 2 2 6 10 4 2" xfId="13788"/>
    <cellStyle name="Normal 2 2 6 10 4 2 2" xfId="13789"/>
    <cellStyle name="Normal 2 2 6 10 4 2 2 2" xfId="13790"/>
    <cellStyle name="Normal 2 2 6 10 4 2 3" xfId="13791"/>
    <cellStyle name="Normal 2 2 6 10 4 3" xfId="13792"/>
    <cellStyle name="Normal 2 2 6 10 4 3 2" xfId="13793"/>
    <cellStyle name="Normal 2 2 6 10 4 4" xfId="13794"/>
    <cellStyle name="Normal 2 2 6 10 5" xfId="13795"/>
    <cellStyle name="Normal 2 2 6 10 5 2" xfId="13796"/>
    <cellStyle name="Normal 2 2 6 10 5 2 2" xfId="13797"/>
    <cellStyle name="Normal 2 2 6 10 5 3" xfId="13798"/>
    <cellStyle name="Normal 2 2 6 10 6" xfId="13799"/>
    <cellStyle name="Normal 2 2 6 10 6 2" xfId="13800"/>
    <cellStyle name="Normal 2 2 6 10 7" xfId="13801"/>
    <cellStyle name="Normal 2 2 6 10 7 2" xfId="13802"/>
    <cellStyle name="Normal 2 2 6 10 8" xfId="13803"/>
    <cellStyle name="Normal 2 2 6 11" xfId="13804"/>
    <cellStyle name="Normal 2 2 6 11 2" xfId="13805"/>
    <cellStyle name="Normal 2 2 6 11 2 2" xfId="13806"/>
    <cellStyle name="Normal 2 2 6 11 2 2 2" xfId="13807"/>
    <cellStyle name="Normal 2 2 6 11 2 2 2 2" xfId="13808"/>
    <cellStyle name="Normal 2 2 6 11 2 2 3" xfId="13809"/>
    <cellStyle name="Normal 2 2 6 11 2 3" xfId="13810"/>
    <cellStyle name="Normal 2 2 6 11 2 3 2" xfId="13811"/>
    <cellStyle name="Normal 2 2 6 11 2 4" xfId="13812"/>
    <cellStyle name="Normal 2 2 6 11 3" xfId="13813"/>
    <cellStyle name="Normal 2 2 6 11 3 2" xfId="13814"/>
    <cellStyle name="Normal 2 2 6 11 3 2 2" xfId="13815"/>
    <cellStyle name="Normal 2 2 6 11 3 2 2 2" xfId="13816"/>
    <cellStyle name="Normal 2 2 6 11 3 2 3" xfId="13817"/>
    <cellStyle name="Normal 2 2 6 11 3 3" xfId="13818"/>
    <cellStyle name="Normal 2 2 6 11 3 3 2" xfId="13819"/>
    <cellStyle name="Normal 2 2 6 11 3 4" xfId="13820"/>
    <cellStyle name="Normal 2 2 6 11 4" xfId="13821"/>
    <cellStyle name="Normal 2 2 6 11 4 2" xfId="13822"/>
    <cellStyle name="Normal 2 2 6 11 4 2 2" xfId="13823"/>
    <cellStyle name="Normal 2 2 6 11 4 2 2 2" xfId="13824"/>
    <cellStyle name="Normal 2 2 6 11 4 2 3" xfId="13825"/>
    <cellStyle name="Normal 2 2 6 11 4 3" xfId="13826"/>
    <cellStyle name="Normal 2 2 6 11 4 3 2" xfId="13827"/>
    <cellStyle name="Normal 2 2 6 11 4 4" xfId="13828"/>
    <cellStyle name="Normal 2 2 6 11 5" xfId="13829"/>
    <cellStyle name="Normal 2 2 6 11 5 2" xfId="13830"/>
    <cellStyle name="Normal 2 2 6 11 5 2 2" xfId="13831"/>
    <cellStyle name="Normal 2 2 6 11 5 3" xfId="13832"/>
    <cellStyle name="Normal 2 2 6 11 6" xfId="13833"/>
    <cellStyle name="Normal 2 2 6 11 6 2" xfId="13834"/>
    <cellStyle name="Normal 2 2 6 11 7" xfId="13835"/>
    <cellStyle name="Normal 2 2 6 11 7 2" xfId="13836"/>
    <cellStyle name="Normal 2 2 6 11 8" xfId="13837"/>
    <cellStyle name="Normal 2 2 6 12" xfId="13838"/>
    <cellStyle name="Normal 2 2 6 12 2" xfId="13839"/>
    <cellStyle name="Normal 2 2 6 12 2 2" xfId="13840"/>
    <cellStyle name="Normal 2 2 6 12 2 2 2" xfId="13841"/>
    <cellStyle name="Normal 2 2 6 12 2 2 2 2" xfId="13842"/>
    <cellStyle name="Normal 2 2 6 12 2 2 3" xfId="13843"/>
    <cellStyle name="Normal 2 2 6 12 2 3" xfId="13844"/>
    <cellStyle name="Normal 2 2 6 12 2 3 2" xfId="13845"/>
    <cellStyle name="Normal 2 2 6 12 2 4" xfId="13846"/>
    <cellStyle name="Normal 2 2 6 12 3" xfId="13847"/>
    <cellStyle name="Normal 2 2 6 12 3 2" xfId="13848"/>
    <cellStyle name="Normal 2 2 6 12 3 2 2" xfId="13849"/>
    <cellStyle name="Normal 2 2 6 12 3 2 2 2" xfId="13850"/>
    <cellStyle name="Normal 2 2 6 12 3 2 3" xfId="13851"/>
    <cellStyle name="Normal 2 2 6 12 3 3" xfId="13852"/>
    <cellStyle name="Normal 2 2 6 12 3 3 2" xfId="13853"/>
    <cellStyle name="Normal 2 2 6 12 3 4" xfId="13854"/>
    <cellStyle name="Normal 2 2 6 12 4" xfId="13855"/>
    <cellStyle name="Normal 2 2 6 12 4 2" xfId="13856"/>
    <cellStyle name="Normal 2 2 6 12 4 2 2" xfId="13857"/>
    <cellStyle name="Normal 2 2 6 12 4 2 2 2" xfId="13858"/>
    <cellStyle name="Normal 2 2 6 12 4 2 3" xfId="13859"/>
    <cellStyle name="Normal 2 2 6 12 4 3" xfId="13860"/>
    <cellStyle name="Normal 2 2 6 12 4 3 2" xfId="13861"/>
    <cellStyle name="Normal 2 2 6 12 4 4" xfId="13862"/>
    <cellStyle name="Normal 2 2 6 12 5" xfId="13863"/>
    <cellStyle name="Normal 2 2 6 12 5 2" xfId="13864"/>
    <cellStyle name="Normal 2 2 6 12 5 2 2" xfId="13865"/>
    <cellStyle name="Normal 2 2 6 12 5 3" xfId="13866"/>
    <cellStyle name="Normal 2 2 6 12 6" xfId="13867"/>
    <cellStyle name="Normal 2 2 6 12 6 2" xfId="13868"/>
    <cellStyle name="Normal 2 2 6 12 7" xfId="13869"/>
    <cellStyle name="Normal 2 2 6 12 7 2" xfId="13870"/>
    <cellStyle name="Normal 2 2 6 12 8" xfId="13871"/>
    <cellStyle name="Normal 2 2 6 13" xfId="13872"/>
    <cellStyle name="Normal 2 2 6 13 2" xfId="13873"/>
    <cellStyle name="Normal 2 2 6 13 2 2" xfId="13874"/>
    <cellStyle name="Normal 2 2 6 13 2 2 2" xfId="13875"/>
    <cellStyle name="Normal 2 2 6 13 2 2 2 2" xfId="13876"/>
    <cellStyle name="Normal 2 2 6 13 2 2 3" xfId="13877"/>
    <cellStyle name="Normal 2 2 6 13 2 3" xfId="13878"/>
    <cellStyle name="Normal 2 2 6 13 2 3 2" xfId="13879"/>
    <cellStyle name="Normal 2 2 6 13 2 4" xfId="13880"/>
    <cellStyle name="Normal 2 2 6 13 3" xfId="13881"/>
    <cellStyle name="Normal 2 2 6 13 3 2" xfId="13882"/>
    <cellStyle name="Normal 2 2 6 13 3 2 2" xfId="13883"/>
    <cellStyle name="Normal 2 2 6 13 3 2 2 2" xfId="13884"/>
    <cellStyle name="Normal 2 2 6 13 3 2 3" xfId="13885"/>
    <cellStyle name="Normal 2 2 6 13 3 3" xfId="13886"/>
    <cellStyle name="Normal 2 2 6 13 3 3 2" xfId="13887"/>
    <cellStyle name="Normal 2 2 6 13 3 4" xfId="13888"/>
    <cellStyle name="Normal 2 2 6 13 4" xfId="13889"/>
    <cellStyle name="Normal 2 2 6 13 4 2" xfId="13890"/>
    <cellStyle name="Normal 2 2 6 13 4 2 2" xfId="13891"/>
    <cellStyle name="Normal 2 2 6 13 4 2 2 2" xfId="13892"/>
    <cellStyle name="Normal 2 2 6 13 4 2 3" xfId="13893"/>
    <cellStyle name="Normal 2 2 6 13 4 3" xfId="13894"/>
    <cellStyle name="Normal 2 2 6 13 4 3 2" xfId="13895"/>
    <cellStyle name="Normal 2 2 6 13 4 4" xfId="13896"/>
    <cellStyle name="Normal 2 2 6 13 5" xfId="13897"/>
    <cellStyle name="Normal 2 2 6 13 5 2" xfId="13898"/>
    <cellStyle name="Normal 2 2 6 13 5 2 2" xfId="13899"/>
    <cellStyle name="Normal 2 2 6 13 5 3" xfId="13900"/>
    <cellStyle name="Normal 2 2 6 13 6" xfId="13901"/>
    <cellStyle name="Normal 2 2 6 13 6 2" xfId="13902"/>
    <cellStyle name="Normal 2 2 6 13 7" xfId="13903"/>
    <cellStyle name="Normal 2 2 6 13 7 2" xfId="13904"/>
    <cellStyle name="Normal 2 2 6 13 8" xfId="13905"/>
    <cellStyle name="Normal 2 2 6 14" xfId="13906"/>
    <cellStyle name="Normal 2 2 6 14 2" xfId="13907"/>
    <cellStyle name="Normal 2 2 6 14 2 2" xfId="13908"/>
    <cellStyle name="Normal 2 2 6 14 2 2 2" xfId="13909"/>
    <cellStyle name="Normal 2 2 6 14 2 2 2 2" xfId="13910"/>
    <cellStyle name="Normal 2 2 6 14 2 2 3" xfId="13911"/>
    <cellStyle name="Normal 2 2 6 14 2 3" xfId="13912"/>
    <cellStyle name="Normal 2 2 6 14 2 3 2" xfId="13913"/>
    <cellStyle name="Normal 2 2 6 14 2 4" xfId="13914"/>
    <cellStyle name="Normal 2 2 6 14 3" xfId="13915"/>
    <cellStyle name="Normal 2 2 6 14 3 2" xfId="13916"/>
    <cellStyle name="Normal 2 2 6 14 3 2 2" xfId="13917"/>
    <cellStyle name="Normal 2 2 6 14 3 2 2 2" xfId="13918"/>
    <cellStyle name="Normal 2 2 6 14 3 2 3" xfId="13919"/>
    <cellStyle name="Normal 2 2 6 14 3 3" xfId="13920"/>
    <cellStyle name="Normal 2 2 6 14 3 3 2" xfId="13921"/>
    <cellStyle name="Normal 2 2 6 14 3 4" xfId="13922"/>
    <cellStyle name="Normal 2 2 6 14 4" xfId="13923"/>
    <cellStyle name="Normal 2 2 6 14 4 2" xfId="13924"/>
    <cellStyle name="Normal 2 2 6 14 4 2 2" xfId="13925"/>
    <cellStyle name="Normal 2 2 6 14 4 2 2 2" xfId="13926"/>
    <cellStyle name="Normal 2 2 6 14 4 2 3" xfId="13927"/>
    <cellStyle name="Normal 2 2 6 14 4 3" xfId="13928"/>
    <cellStyle name="Normal 2 2 6 14 4 3 2" xfId="13929"/>
    <cellStyle name="Normal 2 2 6 14 4 4" xfId="13930"/>
    <cellStyle name="Normal 2 2 6 14 5" xfId="13931"/>
    <cellStyle name="Normal 2 2 6 14 5 2" xfId="13932"/>
    <cellStyle name="Normal 2 2 6 14 5 2 2" xfId="13933"/>
    <cellStyle name="Normal 2 2 6 14 5 3" xfId="13934"/>
    <cellStyle name="Normal 2 2 6 14 6" xfId="13935"/>
    <cellStyle name="Normal 2 2 6 14 6 2" xfId="13936"/>
    <cellStyle name="Normal 2 2 6 14 7" xfId="13937"/>
    <cellStyle name="Normal 2 2 6 14 7 2" xfId="13938"/>
    <cellStyle name="Normal 2 2 6 14 8" xfId="13939"/>
    <cellStyle name="Normal 2 2 6 15" xfId="13940"/>
    <cellStyle name="Normal 2 2 6 15 2" xfId="13941"/>
    <cellStyle name="Normal 2 2 6 15 2 2" xfId="13942"/>
    <cellStyle name="Normal 2 2 6 15 2 2 2" xfId="13943"/>
    <cellStyle name="Normal 2 2 6 15 2 2 2 2" xfId="13944"/>
    <cellStyle name="Normal 2 2 6 15 2 2 3" xfId="13945"/>
    <cellStyle name="Normal 2 2 6 15 2 3" xfId="13946"/>
    <cellStyle name="Normal 2 2 6 15 2 3 2" xfId="13947"/>
    <cellStyle name="Normal 2 2 6 15 2 4" xfId="13948"/>
    <cellStyle name="Normal 2 2 6 15 3" xfId="13949"/>
    <cellStyle name="Normal 2 2 6 15 3 2" xfId="13950"/>
    <cellStyle name="Normal 2 2 6 15 3 2 2" xfId="13951"/>
    <cellStyle name="Normal 2 2 6 15 3 2 2 2" xfId="13952"/>
    <cellStyle name="Normal 2 2 6 15 3 2 3" xfId="13953"/>
    <cellStyle name="Normal 2 2 6 15 3 3" xfId="13954"/>
    <cellStyle name="Normal 2 2 6 15 3 3 2" xfId="13955"/>
    <cellStyle name="Normal 2 2 6 15 3 4" xfId="13956"/>
    <cellStyle name="Normal 2 2 6 15 4" xfId="13957"/>
    <cellStyle name="Normal 2 2 6 15 4 2" xfId="13958"/>
    <cellStyle name="Normal 2 2 6 15 4 2 2" xfId="13959"/>
    <cellStyle name="Normal 2 2 6 15 4 2 2 2" xfId="13960"/>
    <cellStyle name="Normal 2 2 6 15 4 2 3" xfId="13961"/>
    <cellStyle name="Normal 2 2 6 15 4 3" xfId="13962"/>
    <cellStyle name="Normal 2 2 6 15 4 3 2" xfId="13963"/>
    <cellStyle name="Normal 2 2 6 15 4 4" xfId="13964"/>
    <cellStyle name="Normal 2 2 6 15 5" xfId="13965"/>
    <cellStyle name="Normal 2 2 6 15 5 2" xfId="13966"/>
    <cellStyle name="Normal 2 2 6 15 5 2 2" xfId="13967"/>
    <cellStyle name="Normal 2 2 6 15 5 3" xfId="13968"/>
    <cellStyle name="Normal 2 2 6 15 6" xfId="13969"/>
    <cellStyle name="Normal 2 2 6 15 6 2" xfId="13970"/>
    <cellStyle name="Normal 2 2 6 15 7" xfId="13971"/>
    <cellStyle name="Normal 2 2 6 15 7 2" xfId="13972"/>
    <cellStyle name="Normal 2 2 6 15 8" xfId="13973"/>
    <cellStyle name="Normal 2 2 6 16" xfId="13974"/>
    <cellStyle name="Normal 2 2 6 16 2" xfId="13975"/>
    <cellStyle name="Normal 2 2 6 16 2 2" xfId="13976"/>
    <cellStyle name="Normal 2 2 6 16 2 2 2" xfId="13977"/>
    <cellStyle name="Normal 2 2 6 16 2 2 2 2" xfId="13978"/>
    <cellStyle name="Normal 2 2 6 16 2 2 3" xfId="13979"/>
    <cellStyle name="Normal 2 2 6 16 2 3" xfId="13980"/>
    <cellStyle name="Normal 2 2 6 16 2 3 2" xfId="13981"/>
    <cellStyle name="Normal 2 2 6 16 2 4" xfId="13982"/>
    <cellStyle name="Normal 2 2 6 16 3" xfId="13983"/>
    <cellStyle name="Normal 2 2 6 16 3 2" xfId="13984"/>
    <cellStyle name="Normal 2 2 6 16 3 2 2" xfId="13985"/>
    <cellStyle name="Normal 2 2 6 16 3 2 2 2" xfId="13986"/>
    <cellStyle name="Normal 2 2 6 16 3 2 3" xfId="13987"/>
    <cellStyle name="Normal 2 2 6 16 3 3" xfId="13988"/>
    <cellStyle name="Normal 2 2 6 16 3 3 2" xfId="13989"/>
    <cellStyle name="Normal 2 2 6 16 3 4" xfId="13990"/>
    <cellStyle name="Normal 2 2 6 16 4" xfId="13991"/>
    <cellStyle name="Normal 2 2 6 16 4 2" xfId="13992"/>
    <cellStyle name="Normal 2 2 6 16 4 2 2" xfId="13993"/>
    <cellStyle name="Normal 2 2 6 16 4 2 2 2" xfId="13994"/>
    <cellStyle name="Normal 2 2 6 16 4 2 3" xfId="13995"/>
    <cellStyle name="Normal 2 2 6 16 4 3" xfId="13996"/>
    <cellStyle name="Normal 2 2 6 16 4 3 2" xfId="13997"/>
    <cellStyle name="Normal 2 2 6 16 4 4" xfId="13998"/>
    <cellStyle name="Normal 2 2 6 16 5" xfId="13999"/>
    <cellStyle name="Normal 2 2 6 16 5 2" xfId="14000"/>
    <cellStyle name="Normal 2 2 6 16 5 2 2" xfId="14001"/>
    <cellStyle name="Normal 2 2 6 16 5 3" xfId="14002"/>
    <cellStyle name="Normal 2 2 6 16 6" xfId="14003"/>
    <cellStyle name="Normal 2 2 6 16 6 2" xfId="14004"/>
    <cellStyle name="Normal 2 2 6 16 7" xfId="14005"/>
    <cellStyle name="Normal 2 2 6 16 7 2" xfId="14006"/>
    <cellStyle name="Normal 2 2 6 16 8" xfId="14007"/>
    <cellStyle name="Normal 2 2 6 17" xfId="14008"/>
    <cellStyle name="Normal 2 2 6 17 2" xfId="14009"/>
    <cellStyle name="Normal 2 2 6 17 2 2" xfId="14010"/>
    <cellStyle name="Normal 2 2 6 17 2 2 2" xfId="14011"/>
    <cellStyle name="Normal 2 2 6 17 2 2 2 2" xfId="14012"/>
    <cellStyle name="Normal 2 2 6 17 2 2 3" xfId="14013"/>
    <cellStyle name="Normal 2 2 6 17 2 3" xfId="14014"/>
    <cellStyle name="Normal 2 2 6 17 2 3 2" xfId="14015"/>
    <cellStyle name="Normal 2 2 6 17 2 4" xfId="14016"/>
    <cellStyle name="Normal 2 2 6 17 3" xfId="14017"/>
    <cellStyle name="Normal 2 2 6 17 3 2" xfId="14018"/>
    <cellStyle name="Normal 2 2 6 17 3 2 2" xfId="14019"/>
    <cellStyle name="Normal 2 2 6 17 3 2 2 2" xfId="14020"/>
    <cellStyle name="Normal 2 2 6 17 3 2 3" xfId="14021"/>
    <cellStyle name="Normal 2 2 6 17 3 3" xfId="14022"/>
    <cellStyle name="Normal 2 2 6 17 3 3 2" xfId="14023"/>
    <cellStyle name="Normal 2 2 6 17 3 4" xfId="14024"/>
    <cellStyle name="Normal 2 2 6 17 4" xfId="14025"/>
    <cellStyle name="Normal 2 2 6 17 4 2" xfId="14026"/>
    <cellStyle name="Normal 2 2 6 17 4 2 2" xfId="14027"/>
    <cellStyle name="Normal 2 2 6 17 4 2 2 2" xfId="14028"/>
    <cellStyle name="Normal 2 2 6 17 4 2 3" xfId="14029"/>
    <cellStyle name="Normal 2 2 6 17 4 3" xfId="14030"/>
    <cellStyle name="Normal 2 2 6 17 4 3 2" xfId="14031"/>
    <cellStyle name="Normal 2 2 6 17 4 4" xfId="14032"/>
    <cellStyle name="Normal 2 2 6 17 5" xfId="14033"/>
    <cellStyle name="Normal 2 2 6 17 5 2" xfId="14034"/>
    <cellStyle name="Normal 2 2 6 17 5 2 2" xfId="14035"/>
    <cellStyle name="Normal 2 2 6 17 5 3" xfId="14036"/>
    <cellStyle name="Normal 2 2 6 17 6" xfId="14037"/>
    <cellStyle name="Normal 2 2 6 17 6 2" xfId="14038"/>
    <cellStyle name="Normal 2 2 6 17 7" xfId="14039"/>
    <cellStyle name="Normal 2 2 6 17 7 2" xfId="14040"/>
    <cellStyle name="Normal 2 2 6 17 8" xfId="14041"/>
    <cellStyle name="Normal 2 2 6 18" xfId="14042"/>
    <cellStyle name="Normal 2 2 6 18 2" xfId="14043"/>
    <cellStyle name="Normal 2 2 6 18 2 2" xfId="14044"/>
    <cellStyle name="Normal 2 2 6 18 2 2 2" xfId="14045"/>
    <cellStyle name="Normal 2 2 6 18 2 2 2 2" xfId="14046"/>
    <cellStyle name="Normal 2 2 6 18 2 2 3" xfId="14047"/>
    <cellStyle name="Normal 2 2 6 18 2 3" xfId="14048"/>
    <cellStyle name="Normal 2 2 6 18 2 3 2" xfId="14049"/>
    <cellStyle name="Normal 2 2 6 18 2 4" xfId="14050"/>
    <cellStyle name="Normal 2 2 6 18 3" xfId="14051"/>
    <cellStyle name="Normal 2 2 6 18 3 2" xfId="14052"/>
    <cellStyle name="Normal 2 2 6 18 3 2 2" xfId="14053"/>
    <cellStyle name="Normal 2 2 6 18 3 2 2 2" xfId="14054"/>
    <cellStyle name="Normal 2 2 6 18 3 2 3" xfId="14055"/>
    <cellStyle name="Normal 2 2 6 18 3 3" xfId="14056"/>
    <cellStyle name="Normal 2 2 6 18 3 3 2" xfId="14057"/>
    <cellStyle name="Normal 2 2 6 18 3 4" xfId="14058"/>
    <cellStyle name="Normal 2 2 6 18 4" xfId="14059"/>
    <cellStyle name="Normal 2 2 6 18 4 2" xfId="14060"/>
    <cellStyle name="Normal 2 2 6 18 4 2 2" xfId="14061"/>
    <cellStyle name="Normal 2 2 6 18 4 2 2 2" xfId="14062"/>
    <cellStyle name="Normal 2 2 6 18 4 2 3" xfId="14063"/>
    <cellStyle name="Normal 2 2 6 18 4 3" xfId="14064"/>
    <cellStyle name="Normal 2 2 6 18 4 3 2" xfId="14065"/>
    <cellStyle name="Normal 2 2 6 18 4 4" xfId="14066"/>
    <cellStyle name="Normal 2 2 6 18 5" xfId="14067"/>
    <cellStyle name="Normal 2 2 6 18 5 2" xfId="14068"/>
    <cellStyle name="Normal 2 2 6 18 5 2 2" xfId="14069"/>
    <cellStyle name="Normal 2 2 6 18 5 3" xfId="14070"/>
    <cellStyle name="Normal 2 2 6 18 6" xfId="14071"/>
    <cellStyle name="Normal 2 2 6 18 6 2" xfId="14072"/>
    <cellStyle name="Normal 2 2 6 18 7" xfId="14073"/>
    <cellStyle name="Normal 2 2 6 18 7 2" xfId="14074"/>
    <cellStyle name="Normal 2 2 6 18 8" xfId="14075"/>
    <cellStyle name="Normal 2 2 6 19" xfId="14076"/>
    <cellStyle name="Normal 2 2 6 19 2" xfId="14077"/>
    <cellStyle name="Normal 2 2 6 19 2 2" xfId="14078"/>
    <cellStyle name="Normal 2 2 6 19 2 2 2" xfId="14079"/>
    <cellStyle name="Normal 2 2 6 19 2 2 2 2" xfId="14080"/>
    <cellStyle name="Normal 2 2 6 19 2 2 3" xfId="14081"/>
    <cellStyle name="Normal 2 2 6 19 2 3" xfId="14082"/>
    <cellStyle name="Normal 2 2 6 19 2 3 2" xfId="14083"/>
    <cellStyle name="Normal 2 2 6 19 2 4" xfId="14084"/>
    <cellStyle name="Normal 2 2 6 19 3" xfId="14085"/>
    <cellStyle name="Normal 2 2 6 19 3 2" xfId="14086"/>
    <cellStyle name="Normal 2 2 6 19 3 2 2" xfId="14087"/>
    <cellStyle name="Normal 2 2 6 19 3 2 2 2" xfId="14088"/>
    <cellStyle name="Normal 2 2 6 19 3 2 3" xfId="14089"/>
    <cellStyle name="Normal 2 2 6 19 3 3" xfId="14090"/>
    <cellStyle name="Normal 2 2 6 19 3 3 2" xfId="14091"/>
    <cellStyle name="Normal 2 2 6 19 3 4" xfId="14092"/>
    <cellStyle name="Normal 2 2 6 19 4" xfId="14093"/>
    <cellStyle name="Normal 2 2 6 19 4 2" xfId="14094"/>
    <cellStyle name="Normal 2 2 6 19 4 2 2" xfId="14095"/>
    <cellStyle name="Normal 2 2 6 19 4 2 2 2" xfId="14096"/>
    <cellStyle name="Normal 2 2 6 19 4 2 3" xfId="14097"/>
    <cellStyle name="Normal 2 2 6 19 4 3" xfId="14098"/>
    <cellStyle name="Normal 2 2 6 19 4 3 2" xfId="14099"/>
    <cellStyle name="Normal 2 2 6 19 4 4" xfId="14100"/>
    <cellStyle name="Normal 2 2 6 19 5" xfId="14101"/>
    <cellStyle name="Normal 2 2 6 19 5 2" xfId="14102"/>
    <cellStyle name="Normal 2 2 6 19 5 2 2" xfId="14103"/>
    <cellStyle name="Normal 2 2 6 19 5 3" xfId="14104"/>
    <cellStyle name="Normal 2 2 6 19 6" xfId="14105"/>
    <cellStyle name="Normal 2 2 6 19 6 2" xfId="14106"/>
    <cellStyle name="Normal 2 2 6 19 7" xfId="14107"/>
    <cellStyle name="Normal 2 2 6 19 7 2" xfId="14108"/>
    <cellStyle name="Normal 2 2 6 19 8" xfId="14109"/>
    <cellStyle name="Normal 2 2 6 2" xfId="14110"/>
    <cellStyle name="Normal 2 2 6 2 2" xfId="14111"/>
    <cellStyle name="Normal 2 2 6 2 2 2" xfId="14112"/>
    <cellStyle name="Normal 2 2 6 2 2 2 2" xfId="14113"/>
    <cellStyle name="Normal 2 2 6 2 2 2 2 2" xfId="14114"/>
    <cellStyle name="Normal 2 2 6 2 2 2 3" xfId="14115"/>
    <cellStyle name="Normal 2 2 6 2 2 3" xfId="14116"/>
    <cellStyle name="Normal 2 2 6 2 2 3 2" xfId="14117"/>
    <cellStyle name="Normal 2 2 6 2 2 4" xfId="14118"/>
    <cellStyle name="Normal 2 2 6 2 3" xfId="14119"/>
    <cellStyle name="Normal 2 2 6 2 3 2" xfId="14120"/>
    <cellStyle name="Normal 2 2 6 2 3 2 2" xfId="14121"/>
    <cellStyle name="Normal 2 2 6 2 3 2 2 2" xfId="14122"/>
    <cellStyle name="Normal 2 2 6 2 3 2 3" xfId="14123"/>
    <cellStyle name="Normal 2 2 6 2 3 3" xfId="14124"/>
    <cellStyle name="Normal 2 2 6 2 3 3 2" xfId="14125"/>
    <cellStyle name="Normal 2 2 6 2 3 4" xfId="14126"/>
    <cellStyle name="Normal 2 2 6 2 4" xfId="14127"/>
    <cellStyle name="Normal 2 2 6 2 4 2" xfId="14128"/>
    <cellStyle name="Normal 2 2 6 2 4 2 2" xfId="14129"/>
    <cellStyle name="Normal 2 2 6 2 4 2 2 2" xfId="14130"/>
    <cellStyle name="Normal 2 2 6 2 4 2 3" xfId="14131"/>
    <cellStyle name="Normal 2 2 6 2 4 3" xfId="14132"/>
    <cellStyle name="Normal 2 2 6 2 4 3 2" xfId="14133"/>
    <cellStyle name="Normal 2 2 6 2 4 4" xfId="14134"/>
    <cellStyle name="Normal 2 2 6 2 5" xfId="14135"/>
    <cellStyle name="Normal 2 2 6 2 5 2" xfId="14136"/>
    <cellStyle name="Normal 2 2 6 2 5 2 2" xfId="14137"/>
    <cellStyle name="Normal 2 2 6 2 5 3" xfId="14138"/>
    <cellStyle name="Normal 2 2 6 2 6" xfId="14139"/>
    <cellStyle name="Normal 2 2 6 2 6 2" xfId="14140"/>
    <cellStyle name="Normal 2 2 6 2 7" xfId="14141"/>
    <cellStyle name="Normal 2 2 6 2 7 2" xfId="14142"/>
    <cellStyle name="Normal 2 2 6 2 8" xfId="14143"/>
    <cellStyle name="Normal 2 2 6 20" xfId="14144"/>
    <cellStyle name="Normal 2 2 6 20 2" xfId="14145"/>
    <cellStyle name="Normal 2 2 6 20 2 2" xfId="14146"/>
    <cellStyle name="Normal 2 2 6 20 2 2 2" xfId="14147"/>
    <cellStyle name="Normal 2 2 6 20 2 2 2 2" xfId="14148"/>
    <cellStyle name="Normal 2 2 6 20 2 2 3" xfId="14149"/>
    <cellStyle name="Normal 2 2 6 20 2 3" xfId="14150"/>
    <cellStyle name="Normal 2 2 6 20 2 3 2" xfId="14151"/>
    <cellStyle name="Normal 2 2 6 20 2 4" xfId="14152"/>
    <cellStyle name="Normal 2 2 6 20 3" xfId="14153"/>
    <cellStyle name="Normal 2 2 6 20 3 2" xfId="14154"/>
    <cellStyle name="Normal 2 2 6 20 3 2 2" xfId="14155"/>
    <cellStyle name="Normal 2 2 6 20 3 2 2 2" xfId="14156"/>
    <cellStyle name="Normal 2 2 6 20 3 2 3" xfId="14157"/>
    <cellStyle name="Normal 2 2 6 20 3 3" xfId="14158"/>
    <cellStyle name="Normal 2 2 6 20 3 3 2" xfId="14159"/>
    <cellStyle name="Normal 2 2 6 20 3 4" xfId="14160"/>
    <cellStyle name="Normal 2 2 6 20 4" xfId="14161"/>
    <cellStyle name="Normal 2 2 6 20 4 2" xfId="14162"/>
    <cellStyle name="Normal 2 2 6 20 4 2 2" xfId="14163"/>
    <cellStyle name="Normal 2 2 6 20 4 2 2 2" xfId="14164"/>
    <cellStyle name="Normal 2 2 6 20 4 2 3" xfId="14165"/>
    <cellStyle name="Normal 2 2 6 20 4 3" xfId="14166"/>
    <cellStyle name="Normal 2 2 6 20 4 3 2" xfId="14167"/>
    <cellStyle name="Normal 2 2 6 20 4 4" xfId="14168"/>
    <cellStyle name="Normal 2 2 6 20 5" xfId="14169"/>
    <cellStyle name="Normal 2 2 6 20 5 2" xfId="14170"/>
    <cellStyle name="Normal 2 2 6 20 5 2 2" xfId="14171"/>
    <cellStyle name="Normal 2 2 6 20 5 3" xfId="14172"/>
    <cellStyle name="Normal 2 2 6 20 6" xfId="14173"/>
    <cellStyle name="Normal 2 2 6 20 6 2" xfId="14174"/>
    <cellStyle name="Normal 2 2 6 20 7" xfId="14175"/>
    <cellStyle name="Normal 2 2 6 20 7 2" xfId="14176"/>
    <cellStyle name="Normal 2 2 6 20 8" xfId="14177"/>
    <cellStyle name="Normal 2 2 6 21" xfId="14178"/>
    <cellStyle name="Normal 2 2 6 21 2" xfId="14179"/>
    <cellStyle name="Normal 2 2 6 21 2 2" xfId="14180"/>
    <cellStyle name="Normal 2 2 6 21 2 2 2" xfId="14181"/>
    <cellStyle name="Normal 2 2 6 21 2 2 2 2" xfId="14182"/>
    <cellStyle name="Normal 2 2 6 21 2 2 3" xfId="14183"/>
    <cellStyle name="Normal 2 2 6 21 2 3" xfId="14184"/>
    <cellStyle name="Normal 2 2 6 21 2 3 2" xfId="14185"/>
    <cellStyle name="Normal 2 2 6 21 2 4" xfId="14186"/>
    <cellStyle name="Normal 2 2 6 21 3" xfId="14187"/>
    <cellStyle name="Normal 2 2 6 21 3 2" xfId="14188"/>
    <cellStyle name="Normal 2 2 6 21 3 2 2" xfId="14189"/>
    <cellStyle name="Normal 2 2 6 21 3 2 2 2" xfId="14190"/>
    <cellStyle name="Normal 2 2 6 21 3 2 3" xfId="14191"/>
    <cellStyle name="Normal 2 2 6 21 3 3" xfId="14192"/>
    <cellStyle name="Normal 2 2 6 21 3 3 2" xfId="14193"/>
    <cellStyle name="Normal 2 2 6 21 3 4" xfId="14194"/>
    <cellStyle name="Normal 2 2 6 21 4" xfId="14195"/>
    <cellStyle name="Normal 2 2 6 21 4 2" xfId="14196"/>
    <cellStyle name="Normal 2 2 6 21 4 2 2" xfId="14197"/>
    <cellStyle name="Normal 2 2 6 21 4 2 2 2" xfId="14198"/>
    <cellStyle name="Normal 2 2 6 21 4 2 3" xfId="14199"/>
    <cellStyle name="Normal 2 2 6 21 4 3" xfId="14200"/>
    <cellStyle name="Normal 2 2 6 21 4 3 2" xfId="14201"/>
    <cellStyle name="Normal 2 2 6 21 4 4" xfId="14202"/>
    <cellStyle name="Normal 2 2 6 21 5" xfId="14203"/>
    <cellStyle name="Normal 2 2 6 21 5 2" xfId="14204"/>
    <cellStyle name="Normal 2 2 6 21 5 2 2" xfId="14205"/>
    <cellStyle name="Normal 2 2 6 21 5 3" xfId="14206"/>
    <cellStyle name="Normal 2 2 6 21 6" xfId="14207"/>
    <cellStyle name="Normal 2 2 6 21 6 2" xfId="14208"/>
    <cellStyle name="Normal 2 2 6 21 7" xfId="14209"/>
    <cellStyle name="Normal 2 2 6 21 7 2" xfId="14210"/>
    <cellStyle name="Normal 2 2 6 21 8" xfId="14211"/>
    <cellStyle name="Normal 2 2 6 22" xfId="14212"/>
    <cellStyle name="Normal 2 2 6 22 2" xfId="14213"/>
    <cellStyle name="Normal 2 2 6 22 2 2" xfId="14214"/>
    <cellStyle name="Normal 2 2 6 22 2 2 2" xfId="14215"/>
    <cellStyle name="Normal 2 2 6 22 2 2 2 2" xfId="14216"/>
    <cellStyle name="Normal 2 2 6 22 2 2 3" xfId="14217"/>
    <cellStyle name="Normal 2 2 6 22 2 3" xfId="14218"/>
    <cellStyle name="Normal 2 2 6 22 2 3 2" xfId="14219"/>
    <cellStyle name="Normal 2 2 6 22 2 4" xfId="14220"/>
    <cellStyle name="Normal 2 2 6 22 3" xfId="14221"/>
    <cellStyle name="Normal 2 2 6 22 3 2" xfId="14222"/>
    <cellStyle name="Normal 2 2 6 22 3 2 2" xfId="14223"/>
    <cellStyle name="Normal 2 2 6 22 3 2 2 2" xfId="14224"/>
    <cellStyle name="Normal 2 2 6 22 3 2 3" xfId="14225"/>
    <cellStyle name="Normal 2 2 6 22 3 3" xfId="14226"/>
    <cellStyle name="Normal 2 2 6 22 3 3 2" xfId="14227"/>
    <cellStyle name="Normal 2 2 6 22 3 4" xfId="14228"/>
    <cellStyle name="Normal 2 2 6 22 4" xfId="14229"/>
    <cellStyle name="Normal 2 2 6 22 4 2" xfId="14230"/>
    <cellStyle name="Normal 2 2 6 22 4 2 2" xfId="14231"/>
    <cellStyle name="Normal 2 2 6 22 4 2 2 2" xfId="14232"/>
    <cellStyle name="Normal 2 2 6 22 4 2 3" xfId="14233"/>
    <cellStyle name="Normal 2 2 6 22 4 3" xfId="14234"/>
    <cellStyle name="Normal 2 2 6 22 4 3 2" xfId="14235"/>
    <cellStyle name="Normal 2 2 6 22 4 4" xfId="14236"/>
    <cellStyle name="Normal 2 2 6 22 5" xfId="14237"/>
    <cellStyle name="Normal 2 2 6 22 5 2" xfId="14238"/>
    <cellStyle name="Normal 2 2 6 22 5 2 2" xfId="14239"/>
    <cellStyle name="Normal 2 2 6 22 5 3" xfId="14240"/>
    <cellStyle name="Normal 2 2 6 22 6" xfId="14241"/>
    <cellStyle name="Normal 2 2 6 22 6 2" xfId="14242"/>
    <cellStyle name="Normal 2 2 6 22 7" xfId="14243"/>
    <cellStyle name="Normal 2 2 6 22 7 2" xfId="14244"/>
    <cellStyle name="Normal 2 2 6 22 8" xfId="14245"/>
    <cellStyle name="Normal 2 2 6 23" xfId="14246"/>
    <cellStyle name="Normal 2 2 6 23 2" xfId="14247"/>
    <cellStyle name="Normal 2 2 6 23 2 2" xfId="14248"/>
    <cellStyle name="Normal 2 2 6 23 2 2 2" xfId="14249"/>
    <cellStyle name="Normal 2 2 6 23 2 2 2 2" xfId="14250"/>
    <cellStyle name="Normal 2 2 6 23 2 2 3" xfId="14251"/>
    <cellStyle name="Normal 2 2 6 23 2 3" xfId="14252"/>
    <cellStyle name="Normal 2 2 6 23 2 3 2" xfId="14253"/>
    <cellStyle name="Normal 2 2 6 23 2 4" xfId="14254"/>
    <cellStyle name="Normal 2 2 6 23 3" xfId="14255"/>
    <cellStyle name="Normal 2 2 6 23 3 2" xfId="14256"/>
    <cellStyle name="Normal 2 2 6 23 3 2 2" xfId="14257"/>
    <cellStyle name="Normal 2 2 6 23 3 2 2 2" xfId="14258"/>
    <cellStyle name="Normal 2 2 6 23 3 2 3" xfId="14259"/>
    <cellStyle name="Normal 2 2 6 23 3 3" xfId="14260"/>
    <cellStyle name="Normal 2 2 6 23 3 3 2" xfId="14261"/>
    <cellStyle name="Normal 2 2 6 23 3 4" xfId="14262"/>
    <cellStyle name="Normal 2 2 6 23 4" xfId="14263"/>
    <cellStyle name="Normal 2 2 6 23 4 2" xfId="14264"/>
    <cellStyle name="Normal 2 2 6 23 4 2 2" xfId="14265"/>
    <cellStyle name="Normal 2 2 6 23 4 2 2 2" xfId="14266"/>
    <cellStyle name="Normal 2 2 6 23 4 2 3" xfId="14267"/>
    <cellStyle name="Normal 2 2 6 23 4 3" xfId="14268"/>
    <cellStyle name="Normal 2 2 6 23 4 3 2" xfId="14269"/>
    <cellStyle name="Normal 2 2 6 23 4 4" xfId="14270"/>
    <cellStyle name="Normal 2 2 6 23 5" xfId="14271"/>
    <cellStyle name="Normal 2 2 6 23 5 2" xfId="14272"/>
    <cellStyle name="Normal 2 2 6 23 5 2 2" xfId="14273"/>
    <cellStyle name="Normal 2 2 6 23 5 3" xfId="14274"/>
    <cellStyle name="Normal 2 2 6 23 6" xfId="14275"/>
    <cellStyle name="Normal 2 2 6 23 6 2" xfId="14276"/>
    <cellStyle name="Normal 2 2 6 23 7" xfId="14277"/>
    <cellStyle name="Normal 2 2 6 23 7 2" xfId="14278"/>
    <cellStyle name="Normal 2 2 6 23 8" xfId="14279"/>
    <cellStyle name="Normal 2 2 6 24" xfId="14280"/>
    <cellStyle name="Normal 2 2 6 24 2" xfId="14281"/>
    <cellStyle name="Normal 2 2 6 24 2 2" xfId="14282"/>
    <cellStyle name="Normal 2 2 6 24 2 2 2" xfId="14283"/>
    <cellStyle name="Normal 2 2 6 24 2 2 2 2" xfId="14284"/>
    <cellStyle name="Normal 2 2 6 24 2 2 3" xfId="14285"/>
    <cellStyle name="Normal 2 2 6 24 2 3" xfId="14286"/>
    <cellStyle name="Normal 2 2 6 24 2 3 2" xfId="14287"/>
    <cellStyle name="Normal 2 2 6 24 2 4" xfId="14288"/>
    <cellStyle name="Normal 2 2 6 24 3" xfId="14289"/>
    <cellStyle name="Normal 2 2 6 24 3 2" xfId="14290"/>
    <cellStyle name="Normal 2 2 6 24 3 2 2" xfId="14291"/>
    <cellStyle name="Normal 2 2 6 24 3 2 2 2" xfId="14292"/>
    <cellStyle name="Normal 2 2 6 24 3 2 3" xfId="14293"/>
    <cellStyle name="Normal 2 2 6 24 3 3" xfId="14294"/>
    <cellStyle name="Normal 2 2 6 24 3 3 2" xfId="14295"/>
    <cellStyle name="Normal 2 2 6 24 3 4" xfId="14296"/>
    <cellStyle name="Normal 2 2 6 24 4" xfId="14297"/>
    <cellStyle name="Normal 2 2 6 24 4 2" xfId="14298"/>
    <cellStyle name="Normal 2 2 6 24 4 2 2" xfId="14299"/>
    <cellStyle name="Normal 2 2 6 24 4 2 2 2" xfId="14300"/>
    <cellStyle name="Normal 2 2 6 24 4 2 3" xfId="14301"/>
    <cellStyle name="Normal 2 2 6 24 4 3" xfId="14302"/>
    <cellStyle name="Normal 2 2 6 24 4 3 2" xfId="14303"/>
    <cellStyle name="Normal 2 2 6 24 4 4" xfId="14304"/>
    <cellStyle name="Normal 2 2 6 24 5" xfId="14305"/>
    <cellStyle name="Normal 2 2 6 24 5 2" xfId="14306"/>
    <cellStyle name="Normal 2 2 6 24 5 2 2" xfId="14307"/>
    <cellStyle name="Normal 2 2 6 24 5 3" xfId="14308"/>
    <cellStyle name="Normal 2 2 6 24 6" xfId="14309"/>
    <cellStyle name="Normal 2 2 6 24 6 2" xfId="14310"/>
    <cellStyle name="Normal 2 2 6 24 7" xfId="14311"/>
    <cellStyle name="Normal 2 2 6 24 7 2" xfId="14312"/>
    <cellStyle name="Normal 2 2 6 24 8" xfId="14313"/>
    <cellStyle name="Normal 2 2 6 25" xfId="14314"/>
    <cellStyle name="Normal 2 2 6 25 2" xfId="14315"/>
    <cellStyle name="Normal 2 2 6 25 2 2" xfId="14316"/>
    <cellStyle name="Normal 2 2 6 25 2 2 2" xfId="14317"/>
    <cellStyle name="Normal 2 2 6 25 2 2 2 2" xfId="14318"/>
    <cellStyle name="Normal 2 2 6 25 2 2 3" xfId="14319"/>
    <cellStyle name="Normal 2 2 6 25 2 3" xfId="14320"/>
    <cellStyle name="Normal 2 2 6 25 2 3 2" xfId="14321"/>
    <cellStyle name="Normal 2 2 6 25 2 4" xfId="14322"/>
    <cellStyle name="Normal 2 2 6 25 3" xfId="14323"/>
    <cellStyle name="Normal 2 2 6 25 3 2" xfId="14324"/>
    <cellStyle name="Normal 2 2 6 25 3 2 2" xfId="14325"/>
    <cellStyle name="Normal 2 2 6 25 3 2 2 2" xfId="14326"/>
    <cellStyle name="Normal 2 2 6 25 3 2 3" xfId="14327"/>
    <cellStyle name="Normal 2 2 6 25 3 3" xfId="14328"/>
    <cellStyle name="Normal 2 2 6 25 3 3 2" xfId="14329"/>
    <cellStyle name="Normal 2 2 6 25 3 4" xfId="14330"/>
    <cellStyle name="Normal 2 2 6 25 4" xfId="14331"/>
    <cellStyle name="Normal 2 2 6 25 4 2" xfId="14332"/>
    <cellStyle name="Normal 2 2 6 25 4 2 2" xfId="14333"/>
    <cellStyle name="Normal 2 2 6 25 4 2 2 2" xfId="14334"/>
    <cellStyle name="Normal 2 2 6 25 4 2 3" xfId="14335"/>
    <cellStyle name="Normal 2 2 6 25 4 3" xfId="14336"/>
    <cellStyle name="Normal 2 2 6 25 4 3 2" xfId="14337"/>
    <cellStyle name="Normal 2 2 6 25 4 4" xfId="14338"/>
    <cellStyle name="Normal 2 2 6 25 5" xfId="14339"/>
    <cellStyle name="Normal 2 2 6 25 5 2" xfId="14340"/>
    <cellStyle name="Normal 2 2 6 25 5 2 2" xfId="14341"/>
    <cellStyle name="Normal 2 2 6 25 5 3" xfId="14342"/>
    <cellStyle name="Normal 2 2 6 25 6" xfId="14343"/>
    <cellStyle name="Normal 2 2 6 25 6 2" xfId="14344"/>
    <cellStyle name="Normal 2 2 6 25 7" xfId="14345"/>
    <cellStyle name="Normal 2 2 6 25 7 2" xfId="14346"/>
    <cellStyle name="Normal 2 2 6 25 8" xfId="14347"/>
    <cellStyle name="Normal 2 2 6 26" xfId="14348"/>
    <cellStyle name="Normal 2 2 6 26 2" xfId="14349"/>
    <cellStyle name="Normal 2 2 6 26 2 2" xfId="14350"/>
    <cellStyle name="Normal 2 2 6 26 2 2 2" xfId="14351"/>
    <cellStyle name="Normal 2 2 6 26 2 2 2 2" xfId="14352"/>
    <cellStyle name="Normal 2 2 6 26 2 2 3" xfId="14353"/>
    <cellStyle name="Normal 2 2 6 26 2 3" xfId="14354"/>
    <cellStyle name="Normal 2 2 6 26 2 3 2" xfId="14355"/>
    <cellStyle name="Normal 2 2 6 26 2 4" xfId="14356"/>
    <cellStyle name="Normal 2 2 6 26 3" xfId="14357"/>
    <cellStyle name="Normal 2 2 6 26 3 2" xfId="14358"/>
    <cellStyle name="Normal 2 2 6 26 3 2 2" xfId="14359"/>
    <cellStyle name="Normal 2 2 6 26 3 2 2 2" xfId="14360"/>
    <cellStyle name="Normal 2 2 6 26 3 2 3" xfId="14361"/>
    <cellStyle name="Normal 2 2 6 26 3 3" xfId="14362"/>
    <cellStyle name="Normal 2 2 6 26 3 3 2" xfId="14363"/>
    <cellStyle name="Normal 2 2 6 26 3 4" xfId="14364"/>
    <cellStyle name="Normal 2 2 6 26 4" xfId="14365"/>
    <cellStyle name="Normal 2 2 6 26 4 2" xfId="14366"/>
    <cellStyle name="Normal 2 2 6 26 4 2 2" xfId="14367"/>
    <cellStyle name="Normal 2 2 6 26 4 2 2 2" xfId="14368"/>
    <cellStyle name="Normal 2 2 6 26 4 2 3" xfId="14369"/>
    <cellStyle name="Normal 2 2 6 26 4 3" xfId="14370"/>
    <cellStyle name="Normal 2 2 6 26 4 3 2" xfId="14371"/>
    <cellStyle name="Normal 2 2 6 26 4 4" xfId="14372"/>
    <cellStyle name="Normal 2 2 6 26 5" xfId="14373"/>
    <cellStyle name="Normal 2 2 6 26 5 2" xfId="14374"/>
    <cellStyle name="Normal 2 2 6 26 5 2 2" xfId="14375"/>
    <cellStyle name="Normal 2 2 6 26 5 3" xfId="14376"/>
    <cellStyle name="Normal 2 2 6 26 6" xfId="14377"/>
    <cellStyle name="Normal 2 2 6 26 6 2" xfId="14378"/>
    <cellStyle name="Normal 2 2 6 26 7" xfId="14379"/>
    <cellStyle name="Normal 2 2 6 26 7 2" xfId="14380"/>
    <cellStyle name="Normal 2 2 6 26 8" xfId="14381"/>
    <cellStyle name="Normal 2 2 6 27" xfId="14382"/>
    <cellStyle name="Normal 2 2 6 27 2" xfId="14383"/>
    <cellStyle name="Normal 2 2 6 27 2 2" xfId="14384"/>
    <cellStyle name="Normal 2 2 6 27 2 2 2" xfId="14385"/>
    <cellStyle name="Normal 2 2 6 27 2 2 2 2" xfId="14386"/>
    <cellStyle name="Normal 2 2 6 27 2 2 3" xfId="14387"/>
    <cellStyle name="Normal 2 2 6 27 2 3" xfId="14388"/>
    <cellStyle name="Normal 2 2 6 27 2 3 2" xfId="14389"/>
    <cellStyle name="Normal 2 2 6 27 2 4" xfId="14390"/>
    <cellStyle name="Normal 2 2 6 27 3" xfId="14391"/>
    <cellStyle name="Normal 2 2 6 27 3 2" xfId="14392"/>
    <cellStyle name="Normal 2 2 6 27 3 2 2" xfId="14393"/>
    <cellStyle name="Normal 2 2 6 27 3 2 2 2" xfId="14394"/>
    <cellStyle name="Normal 2 2 6 27 3 2 3" xfId="14395"/>
    <cellStyle name="Normal 2 2 6 27 3 3" xfId="14396"/>
    <cellStyle name="Normal 2 2 6 27 3 3 2" xfId="14397"/>
    <cellStyle name="Normal 2 2 6 27 3 4" xfId="14398"/>
    <cellStyle name="Normal 2 2 6 27 4" xfId="14399"/>
    <cellStyle name="Normal 2 2 6 27 4 2" xfId="14400"/>
    <cellStyle name="Normal 2 2 6 27 4 2 2" xfId="14401"/>
    <cellStyle name="Normal 2 2 6 27 4 2 2 2" xfId="14402"/>
    <cellStyle name="Normal 2 2 6 27 4 2 3" xfId="14403"/>
    <cellStyle name="Normal 2 2 6 27 4 3" xfId="14404"/>
    <cellStyle name="Normal 2 2 6 27 4 3 2" xfId="14405"/>
    <cellStyle name="Normal 2 2 6 27 4 4" xfId="14406"/>
    <cellStyle name="Normal 2 2 6 27 5" xfId="14407"/>
    <cellStyle name="Normal 2 2 6 27 5 2" xfId="14408"/>
    <cellStyle name="Normal 2 2 6 27 5 2 2" xfId="14409"/>
    <cellStyle name="Normal 2 2 6 27 5 3" xfId="14410"/>
    <cellStyle name="Normal 2 2 6 27 6" xfId="14411"/>
    <cellStyle name="Normal 2 2 6 27 6 2" xfId="14412"/>
    <cellStyle name="Normal 2 2 6 27 7" xfId="14413"/>
    <cellStyle name="Normal 2 2 6 27 7 2" xfId="14414"/>
    <cellStyle name="Normal 2 2 6 27 8" xfId="14415"/>
    <cellStyle name="Normal 2 2 6 28" xfId="14416"/>
    <cellStyle name="Normal 2 2 6 28 2" xfId="14417"/>
    <cellStyle name="Normal 2 2 6 28 2 2" xfId="14418"/>
    <cellStyle name="Normal 2 2 6 28 2 2 2" xfId="14419"/>
    <cellStyle name="Normal 2 2 6 28 2 2 2 2" xfId="14420"/>
    <cellStyle name="Normal 2 2 6 28 2 2 3" xfId="14421"/>
    <cellStyle name="Normal 2 2 6 28 2 3" xfId="14422"/>
    <cellStyle name="Normal 2 2 6 28 2 3 2" xfId="14423"/>
    <cellStyle name="Normal 2 2 6 28 2 4" xfId="14424"/>
    <cellStyle name="Normal 2 2 6 28 3" xfId="14425"/>
    <cellStyle name="Normal 2 2 6 28 3 2" xfId="14426"/>
    <cellStyle name="Normal 2 2 6 28 3 2 2" xfId="14427"/>
    <cellStyle name="Normal 2 2 6 28 3 2 2 2" xfId="14428"/>
    <cellStyle name="Normal 2 2 6 28 3 2 3" xfId="14429"/>
    <cellStyle name="Normal 2 2 6 28 3 3" xfId="14430"/>
    <cellStyle name="Normal 2 2 6 28 3 3 2" xfId="14431"/>
    <cellStyle name="Normal 2 2 6 28 3 4" xfId="14432"/>
    <cellStyle name="Normal 2 2 6 28 4" xfId="14433"/>
    <cellStyle name="Normal 2 2 6 28 4 2" xfId="14434"/>
    <cellStyle name="Normal 2 2 6 28 4 2 2" xfId="14435"/>
    <cellStyle name="Normal 2 2 6 28 4 2 2 2" xfId="14436"/>
    <cellStyle name="Normal 2 2 6 28 4 2 3" xfId="14437"/>
    <cellStyle name="Normal 2 2 6 28 4 3" xfId="14438"/>
    <cellStyle name="Normal 2 2 6 28 4 3 2" xfId="14439"/>
    <cellStyle name="Normal 2 2 6 28 4 4" xfId="14440"/>
    <cellStyle name="Normal 2 2 6 28 5" xfId="14441"/>
    <cellStyle name="Normal 2 2 6 28 5 2" xfId="14442"/>
    <cellStyle name="Normal 2 2 6 28 5 2 2" xfId="14443"/>
    <cellStyle name="Normal 2 2 6 28 5 3" xfId="14444"/>
    <cellStyle name="Normal 2 2 6 28 6" xfId="14445"/>
    <cellStyle name="Normal 2 2 6 28 6 2" xfId="14446"/>
    <cellStyle name="Normal 2 2 6 28 7" xfId="14447"/>
    <cellStyle name="Normal 2 2 6 28 7 2" xfId="14448"/>
    <cellStyle name="Normal 2 2 6 28 8" xfId="14449"/>
    <cellStyle name="Normal 2 2 6 29" xfId="14450"/>
    <cellStyle name="Normal 2 2 6 29 2" xfId="14451"/>
    <cellStyle name="Normal 2 2 6 29 2 2" xfId="14452"/>
    <cellStyle name="Normal 2 2 6 29 2 2 2" xfId="14453"/>
    <cellStyle name="Normal 2 2 6 29 2 2 2 2" xfId="14454"/>
    <cellStyle name="Normal 2 2 6 29 2 2 3" xfId="14455"/>
    <cellStyle name="Normal 2 2 6 29 2 3" xfId="14456"/>
    <cellStyle name="Normal 2 2 6 29 2 3 2" xfId="14457"/>
    <cellStyle name="Normal 2 2 6 29 2 4" xfId="14458"/>
    <cellStyle name="Normal 2 2 6 29 3" xfId="14459"/>
    <cellStyle name="Normal 2 2 6 29 3 2" xfId="14460"/>
    <cellStyle name="Normal 2 2 6 29 3 2 2" xfId="14461"/>
    <cellStyle name="Normal 2 2 6 29 3 2 2 2" xfId="14462"/>
    <cellStyle name="Normal 2 2 6 29 3 2 3" xfId="14463"/>
    <cellStyle name="Normal 2 2 6 29 3 3" xfId="14464"/>
    <cellStyle name="Normal 2 2 6 29 3 3 2" xfId="14465"/>
    <cellStyle name="Normal 2 2 6 29 3 4" xfId="14466"/>
    <cellStyle name="Normal 2 2 6 29 4" xfId="14467"/>
    <cellStyle name="Normal 2 2 6 29 4 2" xfId="14468"/>
    <cellStyle name="Normal 2 2 6 29 4 2 2" xfId="14469"/>
    <cellStyle name="Normal 2 2 6 29 4 2 2 2" xfId="14470"/>
    <cellStyle name="Normal 2 2 6 29 4 2 3" xfId="14471"/>
    <cellStyle name="Normal 2 2 6 29 4 3" xfId="14472"/>
    <cellStyle name="Normal 2 2 6 29 4 3 2" xfId="14473"/>
    <cellStyle name="Normal 2 2 6 29 4 4" xfId="14474"/>
    <cellStyle name="Normal 2 2 6 29 5" xfId="14475"/>
    <cellStyle name="Normal 2 2 6 29 5 2" xfId="14476"/>
    <cellStyle name="Normal 2 2 6 29 5 2 2" xfId="14477"/>
    <cellStyle name="Normal 2 2 6 29 5 3" xfId="14478"/>
    <cellStyle name="Normal 2 2 6 29 6" xfId="14479"/>
    <cellStyle name="Normal 2 2 6 29 6 2" xfId="14480"/>
    <cellStyle name="Normal 2 2 6 29 7" xfId="14481"/>
    <cellStyle name="Normal 2 2 6 29 7 2" xfId="14482"/>
    <cellStyle name="Normal 2 2 6 29 8" xfId="14483"/>
    <cellStyle name="Normal 2 2 6 3" xfId="14484"/>
    <cellStyle name="Normal 2 2 6 3 2" xfId="14485"/>
    <cellStyle name="Normal 2 2 6 3 2 2" xfId="14486"/>
    <cellStyle name="Normal 2 2 6 3 2 2 2" xfId="14487"/>
    <cellStyle name="Normal 2 2 6 3 2 2 2 2" xfId="14488"/>
    <cellStyle name="Normal 2 2 6 3 2 2 3" xfId="14489"/>
    <cellStyle name="Normal 2 2 6 3 2 3" xfId="14490"/>
    <cellStyle name="Normal 2 2 6 3 2 3 2" xfId="14491"/>
    <cellStyle name="Normal 2 2 6 3 2 4" xfId="14492"/>
    <cellStyle name="Normal 2 2 6 3 3" xfId="14493"/>
    <cellStyle name="Normal 2 2 6 3 3 2" xfId="14494"/>
    <cellStyle name="Normal 2 2 6 3 3 2 2" xfId="14495"/>
    <cellStyle name="Normal 2 2 6 3 3 2 2 2" xfId="14496"/>
    <cellStyle name="Normal 2 2 6 3 3 2 3" xfId="14497"/>
    <cellStyle name="Normal 2 2 6 3 3 3" xfId="14498"/>
    <cellStyle name="Normal 2 2 6 3 3 3 2" xfId="14499"/>
    <cellStyle name="Normal 2 2 6 3 3 4" xfId="14500"/>
    <cellStyle name="Normal 2 2 6 3 4" xfId="14501"/>
    <cellStyle name="Normal 2 2 6 3 4 2" xfId="14502"/>
    <cellStyle name="Normal 2 2 6 3 4 2 2" xfId="14503"/>
    <cellStyle name="Normal 2 2 6 3 4 2 2 2" xfId="14504"/>
    <cellStyle name="Normal 2 2 6 3 4 2 3" xfId="14505"/>
    <cellStyle name="Normal 2 2 6 3 4 3" xfId="14506"/>
    <cellStyle name="Normal 2 2 6 3 4 3 2" xfId="14507"/>
    <cellStyle name="Normal 2 2 6 3 4 4" xfId="14508"/>
    <cellStyle name="Normal 2 2 6 3 5" xfId="14509"/>
    <cellStyle name="Normal 2 2 6 3 5 2" xfId="14510"/>
    <cellStyle name="Normal 2 2 6 3 5 2 2" xfId="14511"/>
    <cellStyle name="Normal 2 2 6 3 5 3" xfId="14512"/>
    <cellStyle name="Normal 2 2 6 3 6" xfId="14513"/>
    <cellStyle name="Normal 2 2 6 3 6 2" xfId="14514"/>
    <cellStyle name="Normal 2 2 6 3 7" xfId="14515"/>
    <cellStyle name="Normal 2 2 6 3 7 2" xfId="14516"/>
    <cellStyle name="Normal 2 2 6 3 8" xfId="14517"/>
    <cellStyle name="Normal 2 2 6 30" xfId="14518"/>
    <cellStyle name="Normal 2 2 6 30 2" xfId="14519"/>
    <cellStyle name="Normal 2 2 6 30 2 2" xfId="14520"/>
    <cellStyle name="Normal 2 2 6 30 2 2 2" xfId="14521"/>
    <cellStyle name="Normal 2 2 6 30 2 3" xfId="14522"/>
    <cellStyle name="Normal 2 2 6 30 3" xfId="14523"/>
    <cellStyle name="Normal 2 2 6 30 3 2" xfId="14524"/>
    <cellStyle name="Normal 2 2 6 30 4" xfId="14525"/>
    <cellStyle name="Normal 2 2 6 31" xfId="14526"/>
    <cellStyle name="Normal 2 2 6 31 2" xfId="14527"/>
    <cellStyle name="Normal 2 2 6 31 2 2" xfId="14528"/>
    <cellStyle name="Normal 2 2 6 31 2 2 2" xfId="14529"/>
    <cellStyle name="Normal 2 2 6 31 2 3" xfId="14530"/>
    <cellStyle name="Normal 2 2 6 31 3" xfId="14531"/>
    <cellStyle name="Normal 2 2 6 31 3 2" xfId="14532"/>
    <cellStyle name="Normal 2 2 6 31 4" xfId="14533"/>
    <cellStyle name="Normal 2 2 6 32" xfId="14534"/>
    <cellStyle name="Normal 2 2 6 32 2" xfId="14535"/>
    <cellStyle name="Normal 2 2 6 32 2 2" xfId="14536"/>
    <cellStyle name="Normal 2 2 6 32 2 2 2" xfId="14537"/>
    <cellStyle name="Normal 2 2 6 32 2 3" xfId="14538"/>
    <cellStyle name="Normal 2 2 6 32 3" xfId="14539"/>
    <cellStyle name="Normal 2 2 6 32 3 2" xfId="14540"/>
    <cellStyle name="Normal 2 2 6 32 4" xfId="14541"/>
    <cellStyle name="Normal 2 2 6 33" xfId="14542"/>
    <cellStyle name="Normal 2 2 6 33 2" xfId="14543"/>
    <cellStyle name="Normal 2 2 6 33 2 2" xfId="14544"/>
    <cellStyle name="Normal 2 2 6 33 3" xfId="14545"/>
    <cellStyle name="Normal 2 2 6 34" xfId="14546"/>
    <cellStyle name="Normal 2 2 6 34 2" xfId="14547"/>
    <cellStyle name="Normal 2 2 6 35" xfId="14548"/>
    <cellStyle name="Normal 2 2 6 35 2" xfId="14549"/>
    <cellStyle name="Normal 2 2 6 36" xfId="14550"/>
    <cellStyle name="Normal 2 2 6 4" xfId="14551"/>
    <cellStyle name="Normal 2 2 6 4 2" xfId="14552"/>
    <cellStyle name="Normal 2 2 6 4 2 2" xfId="14553"/>
    <cellStyle name="Normal 2 2 6 4 2 2 2" xfId="14554"/>
    <cellStyle name="Normal 2 2 6 4 2 2 2 2" xfId="14555"/>
    <cellStyle name="Normal 2 2 6 4 2 2 3" xfId="14556"/>
    <cellStyle name="Normal 2 2 6 4 2 3" xfId="14557"/>
    <cellStyle name="Normal 2 2 6 4 2 3 2" xfId="14558"/>
    <cellStyle name="Normal 2 2 6 4 2 4" xfId="14559"/>
    <cellStyle name="Normal 2 2 6 4 3" xfId="14560"/>
    <cellStyle name="Normal 2 2 6 4 3 2" xfId="14561"/>
    <cellStyle name="Normal 2 2 6 4 3 2 2" xfId="14562"/>
    <cellStyle name="Normal 2 2 6 4 3 2 2 2" xfId="14563"/>
    <cellStyle name="Normal 2 2 6 4 3 2 3" xfId="14564"/>
    <cellStyle name="Normal 2 2 6 4 3 3" xfId="14565"/>
    <cellStyle name="Normal 2 2 6 4 3 3 2" xfId="14566"/>
    <cellStyle name="Normal 2 2 6 4 3 4" xfId="14567"/>
    <cellStyle name="Normal 2 2 6 4 4" xfId="14568"/>
    <cellStyle name="Normal 2 2 6 4 4 2" xfId="14569"/>
    <cellStyle name="Normal 2 2 6 4 4 2 2" xfId="14570"/>
    <cellStyle name="Normal 2 2 6 4 4 2 2 2" xfId="14571"/>
    <cellStyle name="Normal 2 2 6 4 4 2 3" xfId="14572"/>
    <cellStyle name="Normal 2 2 6 4 4 3" xfId="14573"/>
    <cellStyle name="Normal 2 2 6 4 4 3 2" xfId="14574"/>
    <cellStyle name="Normal 2 2 6 4 4 4" xfId="14575"/>
    <cellStyle name="Normal 2 2 6 4 5" xfId="14576"/>
    <cellStyle name="Normal 2 2 6 4 5 2" xfId="14577"/>
    <cellStyle name="Normal 2 2 6 4 5 2 2" xfId="14578"/>
    <cellStyle name="Normal 2 2 6 4 5 3" xfId="14579"/>
    <cellStyle name="Normal 2 2 6 4 6" xfId="14580"/>
    <cellStyle name="Normal 2 2 6 4 6 2" xfId="14581"/>
    <cellStyle name="Normal 2 2 6 4 7" xfId="14582"/>
    <cellStyle name="Normal 2 2 6 4 7 2" xfId="14583"/>
    <cellStyle name="Normal 2 2 6 4 8" xfId="14584"/>
    <cellStyle name="Normal 2 2 6 5" xfId="14585"/>
    <cellStyle name="Normal 2 2 6 5 2" xfId="14586"/>
    <cellStyle name="Normal 2 2 6 5 2 2" xfId="14587"/>
    <cellStyle name="Normal 2 2 6 5 2 2 2" xfId="14588"/>
    <cellStyle name="Normal 2 2 6 5 2 2 2 2" xfId="14589"/>
    <cellStyle name="Normal 2 2 6 5 2 2 3" xfId="14590"/>
    <cellStyle name="Normal 2 2 6 5 2 3" xfId="14591"/>
    <cellStyle name="Normal 2 2 6 5 2 3 2" xfId="14592"/>
    <cellStyle name="Normal 2 2 6 5 2 4" xfId="14593"/>
    <cellStyle name="Normal 2 2 6 5 3" xfId="14594"/>
    <cellStyle name="Normal 2 2 6 5 3 2" xfId="14595"/>
    <cellStyle name="Normal 2 2 6 5 3 2 2" xfId="14596"/>
    <cellStyle name="Normal 2 2 6 5 3 2 2 2" xfId="14597"/>
    <cellStyle name="Normal 2 2 6 5 3 2 3" xfId="14598"/>
    <cellStyle name="Normal 2 2 6 5 3 3" xfId="14599"/>
    <cellStyle name="Normal 2 2 6 5 3 3 2" xfId="14600"/>
    <cellStyle name="Normal 2 2 6 5 3 4" xfId="14601"/>
    <cellStyle name="Normal 2 2 6 5 4" xfId="14602"/>
    <cellStyle name="Normal 2 2 6 5 4 2" xfId="14603"/>
    <cellStyle name="Normal 2 2 6 5 4 2 2" xfId="14604"/>
    <cellStyle name="Normal 2 2 6 5 4 2 2 2" xfId="14605"/>
    <cellStyle name="Normal 2 2 6 5 4 2 3" xfId="14606"/>
    <cellStyle name="Normal 2 2 6 5 4 3" xfId="14607"/>
    <cellStyle name="Normal 2 2 6 5 4 3 2" xfId="14608"/>
    <cellStyle name="Normal 2 2 6 5 4 4" xfId="14609"/>
    <cellStyle name="Normal 2 2 6 5 5" xfId="14610"/>
    <cellStyle name="Normal 2 2 6 5 5 2" xfId="14611"/>
    <cellStyle name="Normal 2 2 6 5 5 2 2" xfId="14612"/>
    <cellStyle name="Normal 2 2 6 5 5 3" xfId="14613"/>
    <cellStyle name="Normal 2 2 6 5 6" xfId="14614"/>
    <cellStyle name="Normal 2 2 6 5 6 2" xfId="14615"/>
    <cellStyle name="Normal 2 2 6 5 7" xfId="14616"/>
    <cellStyle name="Normal 2 2 6 5 7 2" xfId="14617"/>
    <cellStyle name="Normal 2 2 6 5 8" xfId="14618"/>
    <cellStyle name="Normal 2 2 6 6" xfId="14619"/>
    <cellStyle name="Normal 2 2 6 6 2" xfId="14620"/>
    <cellStyle name="Normal 2 2 6 6 2 2" xfId="14621"/>
    <cellStyle name="Normal 2 2 6 6 2 2 2" xfId="14622"/>
    <cellStyle name="Normal 2 2 6 6 2 2 2 2" xfId="14623"/>
    <cellStyle name="Normal 2 2 6 6 2 2 3" xfId="14624"/>
    <cellStyle name="Normal 2 2 6 6 2 3" xfId="14625"/>
    <cellStyle name="Normal 2 2 6 6 2 3 2" xfId="14626"/>
    <cellStyle name="Normal 2 2 6 6 2 4" xfId="14627"/>
    <cellStyle name="Normal 2 2 6 6 3" xfId="14628"/>
    <cellStyle name="Normal 2 2 6 6 3 2" xfId="14629"/>
    <cellStyle name="Normal 2 2 6 6 3 2 2" xfId="14630"/>
    <cellStyle name="Normal 2 2 6 6 3 2 2 2" xfId="14631"/>
    <cellStyle name="Normal 2 2 6 6 3 2 3" xfId="14632"/>
    <cellStyle name="Normal 2 2 6 6 3 3" xfId="14633"/>
    <cellStyle name="Normal 2 2 6 6 3 3 2" xfId="14634"/>
    <cellStyle name="Normal 2 2 6 6 3 4" xfId="14635"/>
    <cellStyle name="Normal 2 2 6 6 4" xfId="14636"/>
    <cellStyle name="Normal 2 2 6 6 4 2" xfId="14637"/>
    <cellStyle name="Normal 2 2 6 6 4 2 2" xfId="14638"/>
    <cellStyle name="Normal 2 2 6 6 4 2 2 2" xfId="14639"/>
    <cellStyle name="Normal 2 2 6 6 4 2 3" xfId="14640"/>
    <cellStyle name="Normal 2 2 6 6 4 3" xfId="14641"/>
    <cellStyle name="Normal 2 2 6 6 4 3 2" xfId="14642"/>
    <cellStyle name="Normal 2 2 6 6 4 4" xfId="14643"/>
    <cellStyle name="Normal 2 2 6 6 5" xfId="14644"/>
    <cellStyle name="Normal 2 2 6 6 5 2" xfId="14645"/>
    <cellStyle name="Normal 2 2 6 6 5 2 2" xfId="14646"/>
    <cellStyle name="Normal 2 2 6 6 5 3" xfId="14647"/>
    <cellStyle name="Normal 2 2 6 6 6" xfId="14648"/>
    <cellStyle name="Normal 2 2 6 6 6 2" xfId="14649"/>
    <cellStyle name="Normal 2 2 6 6 7" xfId="14650"/>
    <cellStyle name="Normal 2 2 6 6 7 2" xfId="14651"/>
    <cellStyle name="Normal 2 2 6 6 8" xfId="14652"/>
    <cellStyle name="Normal 2 2 6 7" xfId="14653"/>
    <cellStyle name="Normal 2 2 6 7 2" xfId="14654"/>
    <cellStyle name="Normal 2 2 6 7 2 2" xfId="14655"/>
    <cellStyle name="Normal 2 2 6 7 2 2 2" xfId="14656"/>
    <cellStyle name="Normal 2 2 6 7 2 2 2 2" xfId="14657"/>
    <cellStyle name="Normal 2 2 6 7 2 2 3" xfId="14658"/>
    <cellStyle name="Normal 2 2 6 7 2 3" xfId="14659"/>
    <cellStyle name="Normal 2 2 6 7 2 3 2" xfId="14660"/>
    <cellStyle name="Normal 2 2 6 7 2 4" xfId="14661"/>
    <cellStyle name="Normal 2 2 6 7 3" xfId="14662"/>
    <cellStyle name="Normal 2 2 6 7 3 2" xfId="14663"/>
    <cellStyle name="Normal 2 2 6 7 3 2 2" xfId="14664"/>
    <cellStyle name="Normal 2 2 6 7 3 2 2 2" xfId="14665"/>
    <cellStyle name="Normal 2 2 6 7 3 2 3" xfId="14666"/>
    <cellStyle name="Normal 2 2 6 7 3 3" xfId="14667"/>
    <cellStyle name="Normal 2 2 6 7 3 3 2" xfId="14668"/>
    <cellStyle name="Normal 2 2 6 7 3 4" xfId="14669"/>
    <cellStyle name="Normal 2 2 6 7 4" xfId="14670"/>
    <cellStyle name="Normal 2 2 6 7 4 2" xfId="14671"/>
    <cellStyle name="Normal 2 2 6 7 4 2 2" xfId="14672"/>
    <cellStyle name="Normal 2 2 6 7 4 2 2 2" xfId="14673"/>
    <cellStyle name="Normal 2 2 6 7 4 2 3" xfId="14674"/>
    <cellStyle name="Normal 2 2 6 7 4 3" xfId="14675"/>
    <cellStyle name="Normal 2 2 6 7 4 3 2" xfId="14676"/>
    <cellStyle name="Normal 2 2 6 7 4 4" xfId="14677"/>
    <cellStyle name="Normal 2 2 6 7 5" xfId="14678"/>
    <cellStyle name="Normal 2 2 6 7 5 2" xfId="14679"/>
    <cellStyle name="Normal 2 2 6 7 5 2 2" xfId="14680"/>
    <cellStyle name="Normal 2 2 6 7 5 3" xfId="14681"/>
    <cellStyle name="Normal 2 2 6 7 6" xfId="14682"/>
    <cellStyle name="Normal 2 2 6 7 6 2" xfId="14683"/>
    <cellStyle name="Normal 2 2 6 7 7" xfId="14684"/>
    <cellStyle name="Normal 2 2 6 7 7 2" xfId="14685"/>
    <cellStyle name="Normal 2 2 6 7 8" xfId="14686"/>
    <cellStyle name="Normal 2 2 6 8" xfId="14687"/>
    <cellStyle name="Normal 2 2 6 8 2" xfId="14688"/>
    <cellStyle name="Normal 2 2 6 8 2 2" xfId="14689"/>
    <cellStyle name="Normal 2 2 6 8 2 2 2" xfId="14690"/>
    <cellStyle name="Normal 2 2 6 8 2 2 2 2" xfId="14691"/>
    <cellStyle name="Normal 2 2 6 8 2 2 3" xfId="14692"/>
    <cellStyle name="Normal 2 2 6 8 2 3" xfId="14693"/>
    <cellStyle name="Normal 2 2 6 8 2 3 2" xfId="14694"/>
    <cellStyle name="Normal 2 2 6 8 2 4" xfId="14695"/>
    <cellStyle name="Normal 2 2 6 8 3" xfId="14696"/>
    <cellStyle name="Normal 2 2 6 8 3 2" xfId="14697"/>
    <cellStyle name="Normal 2 2 6 8 3 2 2" xfId="14698"/>
    <cellStyle name="Normal 2 2 6 8 3 2 2 2" xfId="14699"/>
    <cellStyle name="Normal 2 2 6 8 3 2 3" xfId="14700"/>
    <cellStyle name="Normal 2 2 6 8 3 3" xfId="14701"/>
    <cellStyle name="Normal 2 2 6 8 3 3 2" xfId="14702"/>
    <cellStyle name="Normal 2 2 6 8 3 4" xfId="14703"/>
    <cellStyle name="Normal 2 2 6 8 4" xfId="14704"/>
    <cellStyle name="Normal 2 2 6 8 4 2" xfId="14705"/>
    <cellStyle name="Normal 2 2 6 8 4 2 2" xfId="14706"/>
    <cellStyle name="Normal 2 2 6 8 4 2 2 2" xfId="14707"/>
    <cellStyle name="Normal 2 2 6 8 4 2 3" xfId="14708"/>
    <cellStyle name="Normal 2 2 6 8 4 3" xfId="14709"/>
    <cellStyle name="Normal 2 2 6 8 4 3 2" xfId="14710"/>
    <cellStyle name="Normal 2 2 6 8 4 4" xfId="14711"/>
    <cellStyle name="Normal 2 2 6 8 5" xfId="14712"/>
    <cellStyle name="Normal 2 2 6 8 5 2" xfId="14713"/>
    <cellStyle name="Normal 2 2 6 8 5 2 2" xfId="14714"/>
    <cellStyle name="Normal 2 2 6 8 5 3" xfId="14715"/>
    <cellStyle name="Normal 2 2 6 8 6" xfId="14716"/>
    <cellStyle name="Normal 2 2 6 8 6 2" xfId="14717"/>
    <cellStyle name="Normal 2 2 6 8 7" xfId="14718"/>
    <cellStyle name="Normal 2 2 6 8 7 2" xfId="14719"/>
    <cellStyle name="Normal 2 2 6 8 8" xfId="14720"/>
    <cellStyle name="Normal 2 2 6 9" xfId="14721"/>
    <cellStyle name="Normal 2 2 6 9 2" xfId="14722"/>
    <cellStyle name="Normal 2 2 6 9 2 2" xfId="14723"/>
    <cellStyle name="Normal 2 2 6 9 2 2 2" xfId="14724"/>
    <cellStyle name="Normal 2 2 6 9 2 2 2 2" xfId="14725"/>
    <cellStyle name="Normal 2 2 6 9 2 2 3" xfId="14726"/>
    <cellStyle name="Normal 2 2 6 9 2 3" xfId="14727"/>
    <cellStyle name="Normal 2 2 6 9 2 3 2" xfId="14728"/>
    <cellStyle name="Normal 2 2 6 9 2 4" xfId="14729"/>
    <cellStyle name="Normal 2 2 6 9 3" xfId="14730"/>
    <cellStyle name="Normal 2 2 6 9 3 2" xfId="14731"/>
    <cellStyle name="Normal 2 2 6 9 3 2 2" xfId="14732"/>
    <cellStyle name="Normal 2 2 6 9 3 2 2 2" xfId="14733"/>
    <cellStyle name="Normal 2 2 6 9 3 2 3" xfId="14734"/>
    <cellStyle name="Normal 2 2 6 9 3 3" xfId="14735"/>
    <cellStyle name="Normal 2 2 6 9 3 3 2" xfId="14736"/>
    <cellStyle name="Normal 2 2 6 9 3 4" xfId="14737"/>
    <cellStyle name="Normal 2 2 6 9 4" xfId="14738"/>
    <cellStyle name="Normal 2 2 6 9 4 2" xfId="14739"/>
    <cellStyle name="Normal 2 2 6 9 4 2 2" xfId="14740"/>
    <cellStyle name="Normal 2 2 6 9 4 2 2 2" xfId="14741"/>
    <cellStyle name="Normal 2 2 6 9 4 2 3" xfId="14742"/>
    <cellStyle name="Normal 2 2 6 9 4 3" xfId="14743"/>
    <cellStyle name="Normal 2 2 6 9 4 3 2" xfId="14744"/>
    <cellStyle name="Normal 2 2 6 9 4 4" xfId="14745"/>
    <cellStyle name="Normal 2 2 6 9 5" xfId="14746"/>
    <cellStyle name="Normal 2 2 6 9 5 2" xfId="14747"/>
    <cellStyle name="Normal 2 2 6 9 5 2 2" xfId="14748"/>
    <cellStyle name="Normal 2 2 6 9 5 3" xfId="14749"/>
    <cellStyle name="Normal 2 2 6 9 6" xfId="14750"/>
    <cellStyle name="Normal 2 2 6 9 6 2" xfId="14751"/>
    <cellStyle name="Normal 2 2 6 9 7" xfId="14752"/>
    <cellStyle name="Normal 2 2 6 9 7 2" xfId="14753"/>
    <cellStyle name="Normal 2 2 6 9 8" xfId="14754"/>
    <cellStyle name="Normal 2 2 7" xfId="14755"/>
    <cellStyle name="Normal 2 2 7 10" xfId="14756"/>
    <cellStyle name="Normal 2 2 7 10 2" xfId="14757"/>
    <cellStyle name="Normal 2 2 7 10 2 2" xfId="14758"/>
    <cellStyle name="Normal 2 2 7 10 2 2 2" xfId="14759"/>
    <cellStyle name="Normal 2 2 7 10 2 2 2 2" xfId="14760"/>
    <cellStyle name="Normal 2 2 7 10 2 2 3" xfId="14761"/>
    <cellStyle name="Normal 2 2 7 10 2 3" xfId="14762"/>
    <cellStyle name="Normal 2 2 7 10 2 3 2" xfId="14763"/>
    <cellStyle name="Normal 2 2 7 10 2 4" xfId="14764"/>
    <cellStyle name="Normal 2 2 7 10 3" xfId="14765"/>
    <cellStyle name="Normal 2 2 7 10 3 2" xfId="14766"/>
    <cellStyle name="Normal 2 2 7 10 3 2 2" xfId="14767"/>
    <cellStyle name="Normal 2 2 7 10 3 2 2 2" xfId="14768"/>
    <cellStyle name="Normal 2 2 7 10 3 2 3" xfId="14769"/>
    <cellStyle name="Normal 2 2 7 10 3 3" xfId="14770"/>
    <cellStyle name="Normal 2 2 7 10 3 3 2" xfId="14771"/>
    <cellStyle name="Normal 2 2 7 10 3 4" xfId="14772"/>
    <cellStyle name="Normal 2 2 7 10 4" xfId="14773"/>
    <cellStyle name="Normal 2 2 7 10 4 2" xfId="14774"/>
    <cellStyle name="Normal 2 2 7 10 4 2 2" xfId="14775"/>
    <cellStyle name="Normal 2 2 7 10 4 2 2 2" xfId="14776"/>
    <cellStyle name="Normal 2 2 7 10 4 2 3" xfId="14777"/>
    <cellStyle name="Normal 2 2 7 10 4 3" xfId="14778"/>
    <cellStyle name="Normal 2 2 7 10 4 3 2" xfId="14779"/>
    <cellStyle name="Normal 2 2 7 10 4 4" xfId="14780"/>
    <cellStyle name="Normal 2 2 7 10 5" xfId="14781"/>
    <cellStyle name="Normal 2 2 7 10 5 2" xfId="14782"/>
    <cellStyle name="Normal 2 2 7 10 5 2 2" xfId="14783"/>
    <cellStyle name="Normal 2 2 7 10 5 3" xfId="14784"/>
    <cellStyle name="Normal 2 2 7 10 6" xfId="14785"/>
    <cellStyle name="Normal 2 2 7 10 6 2" xfId="14786"/>
    <cellStyle name="Normal 2 2 7 10 7" xfId="14787"/>
    <cellStyle name="Normal 2 2 7 10 7 2" xfId="14788"/>
    <cellStyle name="Normal 2 2 7 10 8" xfId="14789"/>
    <cellStyle name="Normal 2 2 7 11" xfId="14790"/>
    <cellStyle name="Normal 2 2 7 11 2" xfId="14791"/>
    <cellStyle name="Normal 2 2 7 11 2 2" xfId="14792"/>
    <cellStyle name="Normal 2 2 7 11 2 2 2" xfId="14793"/>
    <cellStyle name="Normal 2 2 7 11 2 2 2 2" xfId="14794"/>
    <cellStyle name="Normal 2 2 7 11 2 2 3" xfId="14795"/>
    <cellStyle name="Normal 2 2 7 11 2 3" xfId="14796"/>
    <cellStyle name="Normal 2 2 7 11 2 3 2" xfId="14797"/>
    <cellStyle name="Normal 2 2 7 11 2 4" xfId="14798"/>
    <cellStyle name="Normal 2 2 7 11 3" xfId="14799"/>
    <cellStyle name="Normal 2 2 7 11 3 2" xfId="14800"/>
    <cellStyle name="Normal 2 2 7 11 3 2 2" xfId="14801"/>
    <cellStyle name="Normal 2 2 7 11 3 2 2 2" xfId="14802"/>
    <cellStyle name="Normal 2 2 7 11 3 2 3" xfId="14803"/>
    <cellStyle name="Normal 2 2 7 11 3 3" xfId="14804"/>
    <cellStyle name="Normal 2 2 7 11 3 3 2" xfId="14805"/>
    <cellStyle name="Normal 2 2 7 11 3 4" xfId="14806"/>
    <cellStyle name="Normal 2 2 7 11 4" xfId="14807"/>
    <cellStyle name="Normal 2 2 7 11 4 2" xfId="14808"/>
    <cellStyle name="Normal 2 2 7 11 4 2 2" xfId="14809"/>
    <cellStyle name="Normal 2 2 7 11 4 2 2 2" xfId="14810"/>
    <cellStyle name="Normal 2 2 7 11 4 2 3" xfId="14811"/>
    <cellStyle name="Normal 2 2 7 11 4 3" xfId="14812"/>
    <cellStyle name="Normal 2 2 7 11 4 3 2" xfId="14813"/>
    <cellStyle name="Normal 2 2 7 11 4 4" xfId="14814"/>
    <cellStyle name="Normal 2 2 7 11 5" xfId="14815"/>
    <cellStyle name="Normal 2 2 7 11 5 2" xfId="14816"/>
    <cellStyle name="Normal 2 2 7 11 5 2 2" xfId="14817"/>
    <cellStyle name="Normal 2 2 7 11 5 3" xfId="14818"/>
    <cellStyle name="Normal 2 2 7 11 6" xfId="14819"/>
    <cellStyle name="Normal 2 2 7 11 6 2" xfId="14820"/>
    <cellStyle name="Normal 2 2 7 11 7" xfId="14821"/>
    <cellStyle name="Normal 2 2 7 11 7 2" xfId="14822"/>
    <cellStyle name="Normal 2 2 7 11 8" xfId="14823"/>
    <cellStyle name="Normal 2 2 7 12" xfId="14824"/>
    <cellStyle name="Normal 2 2 7 12 2" xfId="14825"/>
    <cellStyle name="Normal 2 2 7 12 2 2" xfId="14826"/>
    <cellStyle name="Normal 2 2 7 12 2 2 2" xfId="14827"/>
    <cellStyle name="Normal 2 2 7 12 2 2 2 2" xfId="14828"/>
    <cellStyle name="Normal 2 2 7 12 2 2 3" xfId="14829"/>
    <cellStyle name="Normal 2 2 7 12 2 3" xfId="14830"/>
    <cellStyle name="Normal 2 2 7 12 2 3 2" xfId="14831"/>
    <cellStyle name="Normal 2 2 7 12 2 4" xfId="14832"/>
    <cellStyle name="Normal 2 2 7 12 3" xfId="14833"/>
    <cellStyle name="Normal 2 2 7 12 3 2" xfId="14834"/>
    <cellStyle name="Normal 2 2 7 12 3 2 2" xfId="14835"/>
    <cellStyle name="Normal 2 2 7 12 3 2 2 2" xfId="14836"/>
    <cellStyle name="Normal 2 2 7 12 3 2 3" xfId="14837"/>
    <cellStyle name="Normal 2 2 7 12 3 3" xfId="14838"/>
    <cellStyle name="Normal 2 2 7 12 3 3 2" xfId="14839"/>
    <cellStyle name="Normal 2 2 7 12 3 4" xfId="14840"/>
    <cellStyle name="Normal 2 2 7 12 4" xfId="14841"/>
    <cellStyle name="Normal 2 2 7 12 4 2" xfId="14842"/>
    <cellStyle name="Normal 2 2 7 12 4 2 2" xfId="14843"/>
    <cellStyle name="Normal 2 2 7 12 4 2 2 2" xfId="14844"/>
    <cellStyle name="Normal 2 2 7 12 4 2 3" xfId="14845"/>
    <cellStyle name="Normal 2 2 7 12 4 3" xfId="14846"/>
    <cellStyle name="Normal 2 2 7 12 4 3 2" xfId="14847"/>
    <cellStyle name="Normal 2 2 7 12 4 4" xfId="14848"/>
    <cellStyle name="Normal 2 2 7 12 5" xfId="14849"/>
    <cellStyle name="Normal 2 2 7 12 5 2" xfId="14850"/>
    <cellStyle name="Normal 2 2 7 12 5 2 2" xfId="14851"/>
    <cellStyle name="Normal 2 2 7 12 5 3" xfId="14852"/>
    <cellStyle name="Normal 2 2 7 12 6" xfId="14853"/>
    <cellStyle name="Normal 2 2 7 12 6 2" xfId="14854"/>
    <cellStyle name="Normal 2 2 7 12 7" xfId="14855"/>
    <cellStyle name="Normal 2 2 7 12 7 2" xfId="14856"/>
    <cellStyle name="Normal 2 2 7 12 8" xfId="14857"/>
    <cellStyle name="Normal 2 2 7 13" xfId="14858"/>
    <cellStyle name="Normal 2 2 7 13 2" xfId="14859"/>
    <cellStyle name="Normal 2 2 7 13 2 2" xfId="14860"/>
    <cellStyle name="Normal 2 2 7 13 2 2 2" xfId="14861"/>
    <cellStyle name="Normal 2 2 7 13 2 2 2 2" xfId="14862"/>
    <cellStyle name="Normal 2 2 7 13 2 2 3" xfId="14863"/>
    <cellStyle name="Normal 2 2 7 13 2 3" xfId="14864"/>
    <cellStyle name="Normal 2 2 7 13 2 3 2" xfId="14865"/>
    <cellStyle name="Normal 2 2 7 13 2 4" xfId="14866"/>
    <cellStyle name="Normal 2 2 7 13 3" xfId="14867"/>
    <cellStyle name="Normal 2 2 7 13 3 2" xfId="14868"/>
    <cellStyle name="Normal 2 2 7 13 3 2 2" xfId="14869"/>
    <cellStyle name="Normal 2 2 7 13 3 2 2 2" xfId="14870"/>
    <cellStyle name="Normal 2 2 7 13 3 2 3" xfId="14871"/>
    <cellStyle name="Normal 2 2 7 13 3 3" xfId="14872"/>
    <cellStyle name="Normal 2 2 7 13 3 3 2" xfId="14873"/>
    <cellStyle name="Normal 2 2 7 13 3 4" xfId="14874"/>
    <cellStyle name="Normal 2 2 7 13 4" xfId="14875"/>
    <cellStyle name="Normal 2 2 7 13 4 2" xfId="14876"/>
    <cellStyle name="Normal 2 2 7 13 4 2 2" xfId="14877"/>
    <cellStyle name="Normal 2 2 7 13 4 2 2 2" xfId="14878"/>
    <cellStyle name="Normal 2 2 7 13 4 2 3" xfId="14879"/>
    <cellStyle name="Normal 2 2 7 13 4 3" xfId="14880"/>
    <cellStyle name="Normal 2 2 7 13 4 3 2" xfId="14881"/>
    <cellStyle name="Normal 2 2 7 13 4 4" xfId="14882"/>
    <cellStyle name="Normal 2 2 7 13 5" xfId="14883"/>
    <cellStyle name="Normal 2 2 7 13 5 2" xfId="14884"/>
    <cellStyle name="Normal 2 2 7 13 5 2 2" xfId="14885"/>
    <cellStyle name="Normal 2 2 7 13 5 3" xfId="14886"/>
    <cellStyle name="Normal 2 2 7 13 6" xfId="14887"/>
    <cellStyle name="Normal 2 2 7 13 6 2" xfId="14888"/>
    <cellStyle name="Normal 2 2 7 13 7" xfId="14889"/>
    <cellStyle name="Normal 2 2 7 13 7 2" xfId="14890"/>
    <cellStyle name="Normal 2 2 7 13 8" xfId="14891"/>
    <cellStyle name="Normal 2 2 7 14" xfId="14892"/>
    <cellStyle name="Normal 2 2 7 14 2" xfId="14893"/>
    <cellStyle name="Normal 2 2 7 14 2 2" xfId="14894"/>
    <cellStyle name="Normal 2 2 7 14 2 2 2" xfId="14895"/>
    <cellStyle name="Normal 2 2 7 14 2 2 2 2" xfId="14896"/>
    <cellStyle name="Normal 2 2 7 14 2 2 3" xfId="14897"/>
    <cellStyle name="Normal 2 2 7 14 2 3" xfId="14898"/>
    <cellStyle name="Normal 2 2 7 14 2 3 2" xfId="14899"/>
    <cellStyle name="Normal 2 2 7 14 2 4" xfId="14900"/>
    <cellStyle name="Normal 2 2 7 14 3" xfId="14901"/>
    <cellStyle name="Normal 2 2 7 14 3 2" xfId="14902"/>
    <cellStyle name="Normal 2 2 7 14 3 2 2" xfId="14903"/>
    <cellStyle name="Normal 2 2 7 14 3 2 2 2" xfId="14904"/>
    <cellStyle name="Normal 2 2 7 14 3 2 3" xfId="14905"/>
    <cellStyle name="Normal 2 2 7 14 3 3" xfId="14906"/>
    <cellStyle name="Normal 2 2 7 14 3 3 2" xfId="14907"/>
    <cellStyle name="Normal 2 2 7 14 3 4" xfId="14908"/>
    <cellStyle name="Normal 2 2 7 14 4" xfId="14909"/>
    <cellStyle name="Normal 2 2 7 14 4 2" xfId="14910"/>
    <cellStyle name="Normal 2 2 7 14 4 2 2" xfId="14911"/>
    <cellStyle name="Normal 2 2 7 14 4 2 2 2" xfId="14912"/>
    <cellStyle name="Normal 2 2 7 14 4 2 3" xfId="14913"/>
    <cellStyle name="Normal 2 2 7 14 4 3" xfId="14914"/>
    <cellStyle name="Normal 2 2 7 14 4 3 2" xfId="14915"/>
    <cellStyle name="Normal 2 2 7 14 4 4" xfId="14916"/>
    <cellStyle name="Normal 2 2 7 14 5" xfId="14917"/>
    <cellStyle name="Normal 2 2 7 14 5 2" xfId="14918"/>
    <cellStyle name="Normal 2 2 7 14 5 2 2" xfId="14919"/>
    <cellStyle name="Normal 2 2 7 14 5 3" xfId="14920"/>
    <cellStyle name="Normal 2 2 7 14 6" xfId="14921"/>
    <cellStyle name="Normal 2 2 7 14 6 2" xfId="14922"/>
    <cellStyle name="Normal 2 2 7 14 7" xfId="14923"/>
    <cellStyle name="Normal 2 2 7 14 7 2" xfId="14924"/>
    <cellStyle name="Normal 2 2 7 14 8" xfId="14925"/>
    <cellStyle name="Normal 2 2 7 15" xfId="14926"/>
    <cellStyle name="Normal 2 2 7 15 2" xfId="14927"/>
    <cellStyle name="Normal 2 2 7 15 2 2" xfId="14928"/>
    <cellStyle name="Normal 2 2 7 15 2 2 2" xfId="14929"/>
    <cellStyle name="Normal 2 2 7 15 2 2 2 2" xfId="14930"/>
    <cellStyle name="Normal 2 2 7 15 2 2 3" xfId="14931"/>
    <cellStyle name="Normal 2 2 7 15 2 3" xfId="14932"/>
    <cellStyle name="Normal 2 2 7 15 2 3 2" xfId="14933"/>
    <cellStyle name="Normal 2 2 7 15 2 4" xfId="14934"/>
    <cellStyle name="Normal 2 2 7 15 3" xfId="14935"/>
    <cellStyle name="Normal 2 2 7 15 3 2" xfId="14936"/>
    <cellStyle name="Normal 2 2 7 15 3 2 2" xfId="14937"/>
    <cellStyle name="Normal 2 2 7 15 3 2 2 2" xfId="14938"/>
    <cellStyle name="Normal 2 2 7 15 3 2 3" xfId="14939"/>
    <cellStyle name="Normal 2 2 7 15 3 3" xfId="14940"/>
    <cellStyle name="Normal 2 2 7 15 3 3 2" xfId="14941"/>
    <cellStyle name="Normal 2 2 7 15 3 4" xfId="14942"/>
    <cellStyle name="Normal 2 2 7 15 4" xfId="14943"/>
    <cellStyle name="Normal 2 2 7 15 4 2" xfId="14944"/>
    <cellStyle name="Normal 2 2 7 15 4 2 2" xfId="14945"/>
    <cellStyle name="Normal 2 2 7 15 4 2 2 2" xfId="14946"/>
    <cellStyle name="Normal 2 2 7 15 4 2 3" xfId="14947"/>
    <cellStyle name="Normal 2 2 7 15 4 3" xfId="14948"/>
    <cellStyle name="Normal 2 2 7 15 4 3 2" xfId="14949"/>
    <cellStyle name="Normal 2 2 7 15 4 4" xfId="14950"/>
    <cellStyle name="Normal 2 2 7 15 5" xfId="14951"/>
    <cellStyle name="Normal 2 2 7 15 5 2" xfId="14952"/>
    <cellStyle name="Normal 2 2 7 15 5 2 2" xfId="14953"/>
    <cellStyle name="Normal 2 2 7 15 5 3" xfId="14954"/>
    <cellStyle name="Normal 2 2 7 15 6" xfId="14955"/>
    <cellStyle name="Normal 2 2 7 15 6 2" xfId="14956"/>
    <cellStyle name="Normal 2 2 7 15 7" xfId="14957"/>
    <cellStyle name="Normal 2 2 7 15 7 2" xfId="14958"/>
    <cellStyle name="Normal 2 2 7 15 8" xfId="14959"/>
    <cellStyle name="Normal 2 2 7 16" xfId="14960"/>
    <cellStyle name="Normal 2 2 7 16 2" xfId="14961"/>
    <cellStyle name="Normal 2 2 7 16 2 2" xfId="14962"/>
    <cellStyle name="Normal 2 2 7 16 2 2 2" xfId="14963"/>
    <cellStyle name="Normal 2 2 7 16 2 2 2 2" xfId="14964"/>
    <cellStyle name="Normal 2 2 7 16 2 2 3" xfId="14965"/>
    <cellStyle name="Normal 2 2 7 16 2 3" xfId="14966"/>
    <cellStyle name="Normal 2 2 7 16 2 3 2" xfId="14967"/>
    <cellStyle name="Normal 2 2 7 16 2 4" xfId="14968"/>
    <cellStyle name="Normal 2 2 7 16 3" xfId="14969"/>
    <cellStyle name="Normal 2 2 7 16 3 2" xfId="14970"/>
    <cellStyle name="Normal 2 2 7 16 3 2 2" xfId="14971"/>
    <cellStyle name="Normal 2 2 7 16 3 2 2 2" xfId="14972"/>
    <cellStyle name="Normal 2 2 7 16 3 2 3" xfId="14973"/>
    <cellStyle name="Normal 2 2 7 16 3 3" xfId="14974"/>
    <cellStyle name="Normal 2 2 7 16 3 3 2" xfId="14975"/>
    <cellStyle name="Normal 2 2 7 16 3 4" xfId="14976"/>
    <cellStyle name="Normal 2 2 7 16 4" xfId="14977"/>
    <cellStyle name="Normal 2 2 7 16 4 2" xfId="14978"/>
    <cellStyle name="Normal 2 2 7 16 4 2 2" xfId="14979"/>
    <cellStyle name="Normal 2 2 7 16 4 2 2 2" xfId="14980"/>
    <cellStyle name="Normal 2 2 7 16 4 2 3" xfId="14981"/>
    <cellStyle name="Normal 2 2 7 16 4 3" xfId="14982"/>
    <cellStyle name="Normal 2 2 7 16 4 3 2" xfId="14983"/>
    <cellStyle name="Normal 2 2 7 16 4 4" xfId="14984"/>
    <cellStyle name="Normal 2 2 7 16 5" xfId="14985"/>
    <cellStyle name="Normal 2 2 7 16 5 2" xfId="14986"/>
    <cellStyle name="Normal 2 2 7 16 5 2 2" xfId="14987"/>
    <cellStyle name="Normal 2 2 7 16 5 3" xfId="14988"/>
    <cellStyle name="Normal 2 2 7 16 6" xfId="14989"/>
    <cellStyle name="Normal 2 2 7 16 6 2" xfId="14990"/>
    <cellStyle name="Normal 2 2 7 16 7" xfId="14991"/>
    <cellStyle name="Normal 2 2 7 16 7 2" xfId="14992"/>
    <cellStyle name="Normal 2 2 7 16 8" xfId="14993"/>
    <cellStyle name="Normal 2 2 7 17" xfId="14994"/>
    <cellStyle name="Normal 2 2 7 17 2" xfId="14995"/>
    <cellStyle name="Normal 2 2 7 17 2 2" xfId="14996"/>
    <cellStyle name="Normal 2 2 7 17 2 2 2" xfId="14997"/>
    <cellStyle name="Normal 2 2 7 17 2 2 2 2" xfId="14998"/>
    <cellStyle name="Normal 2 2 7 17 2 2 3" xfId="14999"/>
    <cellStyle name="Normal 2 2 7 17 2 3" xfId="15000"/>
    <cellStyle name="Normal 2 2 7 17 2 3 2" xfId="15001"/>
    <cellStyle name="Normal 2 2 7 17 2 4" xfId="15002"/>
    <cellStyle name="Normal 2 2 7 17 3" xfId="15003"/>
    <cellStyle name="Normal 2 2 7 17 3 2" xfId="15004"/>
    <cellStyle name="Normal 2 2 7 17 3 2 2" xfId="15005"/>
    <cellStyle name="Normal 2 2 7 17 3 2 2 2" xfId="15006"/>
    <cellStyle name="Normal 2 2 7 17 3 2 3" xfId="15007"/>
    <cellStyle name="Normal 2 2 7 17 3 3" xfId="15008"/>
    <cellStyle name="Normal 2 2 7 17 3 3 2" xfId="15009"/>
    <cellStyle name="Normal 2 2 7 17 3 4" xfId="15010"/>
    <cellStyle name="Normal 2 2 7 17 4" xfId="15011"/>
    <cellStyle name="Normal 2 2 7 17 4 2" xfId="15012"/>
    <cellStyle name="Normal 2 2 7 17 4 2 2" xfId="15013"/>
    <cellStyle name="Normal 2 2 7 17 4 2 2 2" xfId="15014"/>
    <cellStyle name="Normal 2 2 7 17 4 2 3" xfId="15015"/>
    <cellStyle name="Normal 2 2 7 17 4 3" xfId="15016"/>
    <cellStyle name="Normal 2 2 7 17 4 3 2" xfId="15017"/>
    <cellStyle name="Normal 2 2 7 17 4 4" xfId="15018"/>
    <cellStyle name="Normal 2 2 7 17 5" xfId="15019"/>
    <cellStyle name="Normal 2 2 7 17 5 2" xfId="15020"/>
    <cellStyle name="Normal 2 2 7 17 5 2 2" xfId="15021"/>
    <cellStyle name="Normal 2 2 7 17 5 3" xfId="15022"/>
    <cellStyle name="Normal 2 2 7 17 6" xfId="15023"/>
    <cellStyle name="Normal 2 2 7 17 6 2" xfId="15024"/>
    <cellStyle name="Normal 2 2 7 17 7" xfId="15025"/>
    <cellStyle name="Normal 2 2 7 17 7 2" xfId="15026"/>
    <cellStyle name="Normal 2 2 7 17 8" xfId="15027"/>
    <cellStyle name="Normal 2 2 7 18" xfId="15028"/>
    <cellStyle name="Normal 2 2 7 18 2" xfId="15029"/>
    <cellStyle name="Normal 2 2 7 18 2 2" xfId="15030"/>
    <cellStyle name="Normal 2 2 7 18 2 2 2" xfId="15031"/>
    <cellStyle name="Normal 2 2 7 18 2 2 2 2" xfId="15032"/>
    <cellStyle name="Normal 2 2 7 18 2 2 3" xfId="15033"/>
    <cellStyle name="Normal 2 2 7 18 2 3" xfId="15034"/>
    <cellStyle name="Normal 2 2 7 18 2 3 2" xfId="15035"/>
    <cellStyle name="Normal 2 2 7 18 2 4" xfId="15036"/>
    <cellStyle name="Normal 2 2 7 18 3" xfId="15037"/>
    <cellStyle name="Normal 2 2 7 18 3 2" xfId="15038"/>
    <cellStyle name="Normal 2 2 7 18 3 2 2" xfId="15039"/>
    <cellStyle name="Normal 2 2 7 18 3 2 2 2" xfId="15040"/>
    <cellStyle name="Normal 2 2 7 18 3 2 3" xfId="15041"/>
    <cellStyle name="Normal 2 2 7 18 3 3" xfId="15042"/>
    <cellStyle name="Normal 2 2 7 18 3 3 2" xfId="15043"/>
    <cellStyle name="Normal 2 2 7 18 3 4" xfId="15044"/>
    <cellStyle name="Normal 2 2 7 18 4" xfId="15045"/>
    <cellStyle name="Normal 2 2 7 18 4 2" xfId="15046"/>
    <cellStyle name="Normal 2 2 7 18 4 2 2" xfId="15047"/>
    <cellStyle name="Normal 2 2 7 18 4 2 2 2" xfId="15048"/>
    <cellStyle name="Normal 2 2 7 18 4 2 3" xfId="15049"/>
    <cellStyle name="Normal 2 2 7 18 4 3" xfId="15050"/>
    <cellStyle name="Normal 2 2 7 18 4 3 2" xfId="15051"/>
    <cellStyle name="Normal 2 2 7 18 4 4" xfId="15052"/>
    <cellStyle name="Normal 2 2 7 18 5" xfId="15053"/>
    <cellStyle name="Normal 2 2 7 18 5 2" xfId="15054"/>
    <cellStyle name="Normal 2 2 7 18 5 2 2" xfId="15055"/>
    <cellStyle name="Normal 2 2 7 18 5 3" xfId="15056"/>
    <cellStyle name="Normal 2 2 7 18 6" xfId="15057"/>
    <cellStyle name="Normal 2 2 7 18 6 2" xfId="15058"/>
    <cellStyle name="Normal 2 2 7 18 7" xfId="15059"/>
    <cellStyle name="Normal 2 2 7 18 7 2" xfId="15060"/>
    <cellStyle name="Normal 2 2 7 18 8" xfId="15061"/>
    <cellStyle name="Normal 2 2 7 19" xfId="15062"/>
    <cellStyle name="Normal 2 2 7 19 2" xfId="15063"/>
    <cellStyle name="Normal 2 2 7 19 2 2" xfId="15064"/>
    <cellStyle name="Normal 2 2 7 19 2 2 2" xfId="15065"/>
    <cellStyle name="Normal 2 2 7 19 2 2 2 2" xfId="15066"/>
    <cellStyle name="Normal 2 2 7 19 2 2 3" xfId="15067"/>
    <cellStyle name="Normal 2 2 7 19 2 3" xfId="15068"/>
    <cellStyle name="Normal 2 2 7 19 2 3 2" xfId="15069"/>
    <cellStyle name="Normal 2 2 7 19 2 4" xfId="15070"/>
    <cellStyle name="Normal 2 2 7 19 3" xfId="15071"/>
    <cellStyle name="Normal 2 2 7 19 3 2" xfId="15072"/>
    <cellStyle name="Normal 2 2 7 19 3 2 2" xfId="15073"/>
    <cellStyle name="Normal 2 2 7 19 3 2 2 2" xfId="15074"/>
    <cellStyle name="Normal 2 2 7 19 3 2 3" xfId="15075"/>
    <cellStyle name="Normal 2 2 7 19 3 3" xfId="15076"/>
    <cellStyle name="Normal 2 2 7 19 3 3 2" xfId="15077"/>
    <cellStyle name="Normal 2 2 7 19 3 4" xfId="15078"/>
    <cellStyle name="Normal 2 2 7 19 4" xfId="15079"/>
    <cellStyle name="Normal 2 2 7 19 4 2" xfId="15080"/>
    <cellStyle name="Normal 2 2 7 19 4 2 2" xfId="15081"/>
    <cellStyle name="Normal 2 2 7 19 4 2 2 2" xfId="15082"/>
    <cellStyle name="Normal 2 2 7 19 4 2 3" xfId="15083"/>
    <cellStyle name="Normal 2 2 7 19 4 3" xfId="15084"/>
    <cellStyle name="Normal 2 2 7 19 4 3 2" xfId="15085"/>
    <cellStyle name="Normal 2 2 7 19 4 4" xfId="15086"/>
    <cellStyle name="Normal 2 2 7 19 5" xfId="15087"/>
    <cellStyle name="Normal 2 2 7 19 5 2" xfId="15088"/>
    <cellStyle name="Normal 2 2 7 19 5 2 2" xfId="15089"/>
    <cellStyle name="Normal 2 2 7 19 5 3" xfId="15090"/>
    <cellStyle name="Normal 2 2 7 19 6" xfId="15091"/>
    <cellStyle name="Normal 2 2 7 19 6 2" xfId="15092"/>
    <cellStyle name="Normal 2 2 7 19 7" xfId="15093"/>
    <cellStyle name="Normal 2 2 7 19 7 2" xfId="15094"/>
    <cellStyle name="Normal 2 2 7 19 8" xfId="15095"/>
    <cellStyle name="Normal 2 2 7 2" xfId="15096"/>
    <cellStyle name="Normal 2 2 7 2 2" xfId="15097"/>
    <cellStyle name="Normal 2 2 7 2 2 2" xfId="15098"/>
    <cellStyle name="Normal 2 2 7 2 2 2 2" xfId="15099"/>
    <cellStyle name="Normal 2 2 7 2 2 2 2 2" xfId="15100"/>
    <cellStyle name="Normal 2 2 7 2 2 2 3" xfId="15101"/>
    <cellStyle name="Normal 2 2 7 2 2 3" xfId="15102"/>
    <cellStyle name="Normal 2 2 7 2 2 3 2" xfId="15103"/>
    <cellStyle name="Normal 2 2 7 2 2 4" xfId="15104"/>
    <cellStyle name="Normal 2 2 7 2 3" xfId="15105"/>
    <cellStyle name="Normal 2 2 7 2 3 2" xfId="15106"/>
    <cellStyle name="Normal 2 2 7 2 3 2 2" xfId="15107"/>
    <cellStyle name="Normal 2 2 7 2 3 2 2 2" xfId="15108"/>
    <cellStyle name="Normal 2 2 7 2 3 2 3" xfId="15109"/>
    <cellStyle name="Normal 2 2 7 2 3 3" xfId="15110"/>
    <cellStyle name="Normal 2 2 7 2 3 3 2" xfId="15111"/>
    <cellStyle name="Normal 2 2 7 2 3 4" xfId="15112"/>
    <cellStyle name="Normal 2 2 7 2 4" xfId="15113"/>
    <cellStyle name="Normal 2 2 7 2 4 2" xfId="15114"/>
    <cellStyle name="Normal 2 2 7 2 4 2 2" xfId="15115"/>
    <cellStyle name="Normal 2 2 7 2 4 2 2 2" xfId="15116"/>
    <cellStyle name="Normal 2 2 7 2 4 2 3" xfId="15117"/>
    <cellStyle name="Normal 2 2 7 2 4 3" xfId="15118"/>
    <cellStyle name="Normal 2 2 7 2 4 3 2" xfId="15119"/>
    <cellStyle name="Normal 2 2 7 2 4 4" xfId="15120"/>
    <cellStyle name="Normal 2 2 7 2 5" xfId="15121"/>
    <cellStyle name="Normal 2 2 7 2 5 2" xfId="15122"/>
    <cellStyle name="Normal 2 2 7 2 5 2 2" xfId="15123"/>
    <cellStyle name="Normal 2 2 7 2 5 3" xfId="15124"/>
    <cellStyle name="Normal 2 2 7 2 6" xfId="15125"/>
    <cellStyle name="Normal 2 2 7 2 6 2" xfId="15126"/>
    <cellStyle name="Normal 2 2 7 2 7" xfId="15127"/>
    <cellStyle name="Normal 2 2 7 2 7 2" xfId="15128"/>
    <cellStyle name="Normal 2 2 7 2 8" xfId="15129"/>
    <cellStyle name="Normal 2 2 7 20" xfId="15130"/>
    <cellStyle name="Normal 2 2 7 20 2" xfId="15131"/>
    <cellStyle name="Normal 2 2 7 20 2 2" xfId="15132"/>
    <cellStyle name="Normal 2 2 7 20 2 2 2" xfId="15133"/>
    <cellStyle name="Normal 2 2 7 20 2 2 2 2" xfId="15134"/>
    <cellStyle name="Normal 2 2 7 20 2 2 3" xfId="15135"/>
    <cellStyle name="Normal 2 2 7 20 2 3" xfId="15136"/>
    <cellStyle name="Normal 2 2 7 20 2 3 2" xfId="15137"/>
    <cellStyle name="Normal 2 2 7 20 2 4" xfId="15138"/>
    <cellStyle name="Normal 2 2 7 20 3" xfId="15139"/>
    <cellStyle name="Normal 2 2 7 20 3 2" xfId="15140"/>
    <cellStyle name="Normal 2 2 7 20 3 2 2" xfId="15141"/>
    <cellStyle name="Normal 2 2 7 20 3 2 2 2" xfId="15142"/>
    <cellStyle name="Normal 2 2 7 20 3 2 3" xfId="15143"/>
    <cellStyle name="Normal 2 2 7 20 3 3" xfId="15144"/>
    <cellStyle name="Normal 2 2 7 20 3 3 2" xfId="15145"/>
    <cellStyle name="Normal 2 2 7 20 3 4" xfId="15146"/>
    <cellStyle name="Normal 2 2 7 20 4" xfId="15147"/>
    <cellStyle name="Normal 2 2 7 20 4 2" xfId="15148"/>
    <cellStyle name="Normal 2 2 7 20 4 2 2" xfId="15149"/>
    <cellStyle name="Normal 2 2 7 20 4 2 2 2" xfId="15150"/>
    <cellStyle name="Normal 2 2 7 20 4 2 3" xfId="15151"/>
    <cellStyle name="Normal 2 2 7 20 4 3" xfId="15152"/>
    <cellStyle name="Normal 2 2 7 20 4 3 2" xfId="15153"/>
    <cellStyle name="Normal 2 2 7 20 4 4" xfId="15154"/>
    <cellStyle name="Normal 2 2 7 20 5" xfId="15155"/>
    <cellStyle name="Normal 2 2 7 20 5 2" xfId="15156"/>
    <cellStyle name="Normal 2 2 7 20 5 2 2" xfId="15157"/>
    <cellStyle name="Normal 2 2 7 20 5 3" xfId="15158"/>
    <cellStyle name="Normal 2 2 7 20 6" xfId="15159"/>
    <cellStyle name="Normal 2 2 7 20 6 2" xfId="15160"/>
    <cellStyle name="Normal 2 2 7 20 7" xfId="15161"/>
    <cellStyle name="Normal 2 2 7 20 7 2" xfId="15162"/>
    <cellStyle name="Normal 2 2 7 20 8" xfId="15163"/>
    <cellStyle name="Normal 2 2 7 21" xfId="15164"/>
    <cellStyle name="Normal 2 2 7 21 2" xfId="15165"/>
    <cellStyle name="Normal 2 2 7 21 2 2" xfId="15166"/>
    <cellStyle name="Normal 2 2 7 21 2 2 2" xfId="15167"/>
    <cellStyle name="Normal 2 2 7 21 2 2 2 2" xfId="15168"/>
    <cellStyle name="Normal 2 2 7 21 2 2 3" xfId="15169"/>
    <cellStyle name="Normal 2 2 7 21 2 3" xfId="15170"/>
    <cellStyle name="Normal 2 2 7 21 2 3 2" xfId="15171"/>
    <cellStyle name="Normal 2 2 7 21 2 4" xfId="15172"/>
    <cellStyle name="Normal 2 2 7 21 3" xfId="15173"/>
    <cellStyle name="Normal 2 2 7 21 3 2" xfId="15174"/>
    <cellStyle name="Normal 2 2 7 21 3 2 2" xfId="15175"/>
    <cellStyle name="Normal 2 2 7 21 3 2 2 2" xfId="15176"/>
    <cellStyle name="Normal 2 2 7 21 3 2 3" xfId="15177"/>
    <cellStyle name="Normal 2 2 7 21 3 3" xfId="15178"/>
    <cellStyle name="Normal 2 2 7 21 3 3 2" xfId="15179"/>
    <cellStyle name="Normal 2 2 7 21 3 4" xfId="15180"/>
    <cellStyle name="Normal 2 2 7 21 4" xfId="15181"/>
    <cellStyle name="Normal 2 2 7 21 4 2" xfId="15182"/>
    <cellStyle name="Normal 2 2 7 21 4 2 2" xfId="15183"/>
    <cellStyle name="Normal 2 2 7 21 4 2 2 2" xfId="15184"/>
    <cellStyle name="Normal 2 2 7 21 4 2 3" xfId="15185"/>
    <cellStyle name="Normal 2 2 7 21 4 3" xfId="15186"/>
    <cellStyle name="Normal 2 2 7 21 4 3 2" xfId="15187"/>
    <cellStyle name="Normal 2 2 7 21 4 4" xfId="15188"/>
    <cellStyle name="Normal 2 2 7 21 5" xfId="15189"/>
    <cellStyle name="Normal 2 2 7 21 5 2" xfId="15190"/>
    <cellStyle name="Normal 2 2 7 21 5 2 2" xfId="15191"/>
    <cellStyle name="Normal 2 2 7 21 5 3" xfId="15192"/>
    <cellStyle name="Normal 2 2 7 21 6" xfId="15193"/>
    <cellStyle name="Normal 2 2 7 21 6 2" xfId="15194"/>
    <cellStyle name="Normal 2 2 7 21 7" xfId="15195"/>
    <cellStyle name="Normal 2 2 7 21 7 2" xfId="15196"/>
    <cellStyle name="Normal 2 2 7 21 8" xfId="15197"/>
    <cellStyle name="Normal 2 2 7 22" xfId="15198"/>
    <cellStyle name="Normal 2 2 7 22 2" xfId="15199"/>
    <cellStyle name="Normal 2 2 7 22 2 2" xfId="15200"/>
    <cellStyle name="Normal 2 2 7 22 2 2 2" xfId="15201"/>
    <cellStyle name="Normal 2 2 7 22 2 2 2 2" xfId="15202"/>
    <cellStyle name="Normal 2 2 7 22 2 2 3" xfId="15203"/>
    <cellStyle name="Normal 2 2 7 22 2 3" xfId="15204"/>
    <cellStyle name="Normal 2 2 7 22 2 3 2" xfId="15205"/>
    <cellStyle name="Normal 2 2 7 22 2 4" xfId="15206"/>
    <cellStyle name="Normal 2 2 7 22 3" xfId="15207"/>
    <cellStyle name="Normal 2 2 7 22 3 2" xfId="15208"/>
    <cellStyle name="Normal 2 2 7 22 3 2 2" xfId="15209"/>
    <cellStyle name="Normal 2 2 7 22 3 2 2 2" xfId="15210"/>
    <cellStyle name="Normal 2 2 7 22 3 2 3" xfId="15211"/>
    <cellStyle name="Normal 2 2 7 22 3 3" xfId="15212"/>
    <cellStyle name="Normal 2 2 7 22 3 3 2" xfId="15213"/>
    <cellStyle name="Normal 2 2 7 22 3 4" xfId="15214"/>
    <cellStyle name="Normal 2 2 7 22 4" xfId="15215"/>
    <cellStyle name="Normal 2 2 7 22 4 2" xfId="15216"/>
    <cellStyle name="Normal 2 2 7 22 4 2 2" xfId="15217"/>
    <cellStyle name="Normal 2 2 7 22 4 2 2 2" xfId="15218"/>
    <cellStyle name="Normal 2 2 7 22 4 2 3" xfId="15219"/>
    <cellStyle name="Normal 2 2 7 22 4 3" xfId="15220"/>
    <cellStyle name="Normal 2 2 7 22 4 3 2" xfId="15221"/>
    <cellStyle name="Normal 2 2 7 22 4 4" xfId="15222"/>
    <cellStyle name="Normal 2 2 7 22 5" xfId="15223"/>
    <cellStyle name="Normal 2 2 7 22 5 2" xfId="15224"/>
    <cellStyle name="Normal 2 2 7 22 5 2 2" xfId="15225"/>
    <cellStyle name="Normal 2 2 7 22 5 3" xfId="15226"/>
    <cellStyle name="Normal 2 2 7 22 6" xfId="15227"/>
    <cellStyle name="Normal 2 2 7 22 6 2" xfId="15228"/>
    <cellStyle name="Normal 2 2 7 22 7" xfId="15229"/>
    <cellStyle name="Normal 2 2 7 22 7 2" xfId="15230"/>
    <cellStyle name="Normal 2 2 7 22 8" xfId="15231"/>
    <cellStyle name="Normal 2 2 7 23" xfId="15232"/>
    <cellStyle name="Normal 2 2 7 23 2" xfId="15233"/>
    <cellStyle name="Normal 2 2 7 23 2 2" xfId="15234"/>
    <cellStyle name="Normal 2 2 7 23 2 2 2" xfId="15235"/>
    <cellStyle name="Normal 2 2 7 23 2 2 2 2" xfId="15236"/>
    <cellStyle name="Normal 2 2 7 23 2 2 3" xfId="15237"/>
    <cellStyle name="Normal 2 2 7 23 2 3" xfId="15238"/>
    <cellStyle name="Normal 2 2 7 23 2 3 2" xfId="15239"/>
    <cellStyle name="Normal 2 2 7 23 2 4" xfId="15240"/>
    <cellStyle name="Normal 2 2 7 23 3" xfId="15241"/>
    <cellStyle name="Normal 2 2 7 23 3 2" xfId="15242"/>
    <cellStyle name="Normal 2 2 7 23 3 2 2" xfId="15243"/>
    <cellStyle name="Normal 2 2 7 23 3 2 2 2" xfId="15244"/>
    <cellStyle name="Normal 2 2 7 23 3 2 3" xfId="15245"/>
    <cellStyle name="Normal 2 2 7 23 3 3" xfId="15246"/>
    <cellStyle name="Normal 2 2 7 23 3 3 2" xfId="15247"/>
    <cellStyle name="Normal 2 2 7 23 3 4" xfId="15248"/>
    <cellStyle name="Normal 2 2 7 23 4" xfId="15249"/>
    <cellStyle name="Normal 2 2 7 23 4 2" xfId="15250"/>
    <cellStyle name="Normal 2 2 7 23 4 2 2" xfId="15251"/>
    <cellStyle name="Normal 2 2 7 23 4 2 2 2" xfId="15252"/>
    <cellStyle name="Normal 2 2 7 23 4 2 3" xfId="15253"/>
    <cellStyle name="Normal 2 2 7 23 4 3" xfId="15254"/>
    <cellStyle name="Normal 2 2 7 23 4 3 2" xfId="15255"/>
    <cellStyle name="Normal 2 2 7 23 4 4" xfId="15256"/>
    <cellStyle name="Normal 2 2 7 23 5" xfId="15257"/>
    <cellStyle name="Normal 2 2 7 23 5 2" xfId="15258"/>
    <cellStyle name="Normal 2 2 7 23 5 2 2" xfId="15259"/>
    <cellStyle name="Normal 2 2 7 23 5 3" xfId="15260"/>
    <cellStyle name="Normal 2 2 7 23 6" xfId="15261"/>
    <cellStyle name="Normal 2 2 7 23 6 2" xfId="15262"/>
    <cellStyle name="Normal 2 2 7 23 7" xfId="15263"/>
    <cellStyle name="Normal 2 2 7 23 7 2" xfId="15264"/>
    <cellStyle name="Normal 2 2 7 23 8" xfId="15265"/>
    <cellStyle name="Normal 2 2 7 24" xfId="15266"/>
    <cellStyle name="Normal 2 2 7 24 2" xfId="15267"/>
    <cellStyle name="Normal 2 2 7 24 2 2" xfId="15268"/>
    <cellStyle name="Normal 2 2 7 24 2 2 2" xfId="15269"/>
    <cellStyle name="Normal 2 2 7 24 2 2 2 2" xfId="15270"/>
    <cellStyle name="Normal 2 2 7 24 2 2 3" xfId="15271"/>
    <cellStyle name="Normal 2 2 7 24 2 3" xfId="15272"/>
    <cellStyle name="Normal 2 2 7 24 2 3 2" xfId="15273"/>
    <cellStyle name="Normal 2 2 7 24 2 4" xfId="15274"/>
    <cellStyle name="Normal 2 2 7 24 3" xfId="15275"/>
    <cellStyle name="Normal 2 2 7 24 3 2" xfId="15276"/>
    <cellStyle name="Normal 2 2 7 24 3 2 2" xfId="15277"/>
    <cellStyle name="Normal 2 2 7 24 3 2 2 2" xfId="15278"/>
    <cellStyle name="Normal 2 2 7 24 3 2 3" xfId="15279"/>
    <cellStyle name="Normal 2 2 7 24 3 3" xfId="15280"/>
    <cellStyle name="Normal 2 2 7 24 3 3 2" xfId="15281"/>
    <cellStyle name="Normal 2 2 7 24 3 4" xfId="15282"/>
    <cellStyle name="Normal 2 2 7 24 4" xfId="15283"/>
    <cellStyle name="Normal 2 2 7 24 4 2" xfId="15284"/>
    <cellStyle name="Normal 2 2 7 24 4 2 2" xfId="15285"/>
    <cellStyle name="Normal 2 2 7 24 4 2 2 2" xfId="15286"/>
    <cellStyle name="Normal 2 2 7 24 4 2 3" xfId="15287"/>
    <cellStyle name="Normal 2 2 7 24 4 3" xfId="15288"/>
    <cellStyle name="Normal 2 2 7 24 4 3 2" xfId="15289"/>
    <cellStyle name="Normal 2 2 7 24 4 4" xfId="15290"/>
    <cellStyle name="Normal 2 2 7 24 5" xfId="15291"/>
    <cellStyle name="Normal 2 2 7 24 5 2" xfId="15292"/>
    <cellStyle name="Normal 2 2 7 24 5 2 2" xfId="15293"/>
    <cellStyle name="Normal 2 2 7 24 5 3" xfId="15294"/>
    <cellStyle name="Normal 2 2 7 24 6" xfId="15295"/>
    <cellStyle name="Normal 2 2 7 24 6 2" xfId="15296"/>
    <cellStyle name="Normal 2 2 7 24 7" xfId="15297"/>
    <cellStyle name="Normal 2 2 7 24 7 2" xfId="15298"/>
    <cellStyle name="Normal 2 2 7 24 8" xfId="15299"/>
    <cellStyle name="Normal 2 2 7 25" xfId="15300"/>
    <cellStyle name="Normal 2 2 7 25 2" xfId="15301"/>
    <cellStyle name="Normal 2 2 7 25 2 2" xfId="15302"/>
    <cellStyle name="Normal 2 2 7 25 2 2 2" xfId="15303"/>
    <cellStyle name="Normal 2 2 7 25 2 2 2 2" xfId="15304"/>
    <cellStyle name="Normal 2 2 7 25 2 2 3" xfId="15305"/>
    <cellStyle name="Normal 2 2 7 25 2 3" xfId="15306"/>
    <cellStyle name="Normal 2 2 7 25 2 3 2" xfId="15307"/>
    <cellStyle name="Normal 2 2 7 25 2 4" xfId="15308"/>
    <cellStyle name="Normal 2 2 7 25 3" xfId="15309"/>
    <cellStyle name="Normal 2 2 7 25 3 2" xfId="15310"/>
    <cellStyle name="Normal 2 2 7 25 3 2 2" xfId="15311"/>
    <cellStyle name="Normal 2 2 7 25 3 2 2 2" xfId="15312"/>
    <cellStyle name="Normal 2 2 7 25 3 2 3" xfId="15313"/>
    <cellStyle name="Normal 2 2 7 25 3 3" xfId="15314"/>
    <cellStyle name="Normal 2 2 7 25 3 3 2" xfId="15315"/>
    <cellStyle name="Normal 2 2 7 25 3 4" xfId="15316"/>
    <cellStyle name="Normal 2 2 7 25 4" xfId="15317"/>
    <cellStyle name="Normal 2 2 7 25 4 2" xfId="15318"/>
    <cellStyle name="Normal 2 2 7 25 4 2 2" xfId="15319"/>
    <cellStyle name="Normal 2 2 7 25 4 2 2 2" xfId="15320"/>
    <cellStyle name="Normal 2 2 7 25 4 2 3" xfId="15321"/>
    <cellStyle name="Normal 2 2 7 25 4 3" xfId="15322"/>
    <cellStyle name="Normal 2 2 7 25 4 3 2" xfId="15323"/>
    <cellStyle name="Normal 2 2 7 25 4 4" xfId="15324"/>
    <cellStyle name="Normal 2 2 7 25 5" xfId="15325"/>
    <cellStyle name="Normal 2 2 7 25 5 2" xfId="15326"/>
    <cellStyle name="Normal 2 2 7 25 5 2 2" xfId="15327"/>
    <cellStyle name="Normal 2 2 7 25 5 3" xfId="15328"/>
    <cellStyle name="Normal 2 2 7 25 6" xfId="15329"/>
    <cellStyle name="Normal 2 2 7 25 6 2" xfId="15330"/>
    <cellStyle name="Normal 2 2 7 25 7" xfId="15331"/>
    <cellStyle name="Normal 2 2 7 25 7 2" xfId="15332"/>
    <cellStyle name="Normal 2 2 7 25 8" xfId="15333"/>
    <cellStyle name="Normal 2 2 7 26" xfId="15334"/>
    <cellStyle name="Normal 2 2 7 26 2" xfId="15335"/>
    <cellStyle name="Normal 2 2 7 26 2 2" xfId="15336"/>
    <cellStyle name="Normal 2 2 7 26 2 2 2" xfId="15337"/>
    <cellStyle name="Normal 2 2 7 26 2 2 2 2" xfId="15338"/>
    <cellStyle name="Normal 2 2 7 26 2 2 3" xfId="15339"/>
    <cellStyle name="Normal 2 2 7 26 2 3" xfId="15340"/>
    <cellStyle name="Normal 2 2 7 26 2 3 2" xfId="15341"/>
    <cellStyle name="Normal 2 2 7 26 2 4" xfId="15342"/>
    <cellStyle name="Normal 2 2 7 26 3" xfId="15343"/>
    <cellStyle name="Normal 2 2 7 26 3 2" xfId="15344"/>
    <cellStyle name="Normal 2 2 7 26 3 2 2" xfId="15345"/>
    <cellStyle name="Normal 2 2 7 26 3 2 2 2" xfId="15346"/>
    <cellStyle name="Normal 2 2 7 26 3 2 3" xfId="15347"/>
    <cellStyle name="Normal 2 2 7 26 3 3" xfId="15348"/>
    <cellStyle name="Normal 2 2 7 26 3 3 2" xfId="15349"/>
    <cellStyle name="Normal 2 2 7 26 3 4" xfId="15350"/>
    <cellStyle name="Normal 2 2 7 26 4" xfId="15351"/>
    <cellStyle name="Normal 2 2 7 26 4 2" xfId="15352"/>
    <cellStyle name="Normal 2 2 7 26 4 2 2" xfId="15353"/>
    <cellStyle name="Normal 2 2 7 26 4 2 2 2" xfId="15354"/>
    <cellStyle name="Normal 2 2 7 26 4 2 3" xfId="15355"/>
    <cellStyle name="Normal 2 2 7 26 4 3" xfId="15356"/>
    <cellStyle name="Normal 2 2 7 26 4 3 2" xfId="15357"/>
    <cellStyle name="Normal 2 2 7 26 4 4" xfId="15358"/>
    <cellStyle name="Normal 2 2 7 26 5" xfId="15359"/>
    <cellStyle name="Normal 2 2 7 26 5 2" xfId="15360"/>
    <cellStyle name="Normal 2 2 7 26 5 2 2" xfId="15361"/>
    <cellStyle name="Normal 2 2 7 26 5 3" xfId="15362"/>
    <cellStyle name="Normal 2 2 7 26 6" xfId="15363"/>
    <cellStyle name="Normal 2 2 7 26 6 2" xfId="15364"/>
    <cellStyle name="Normal 2 2 7 26 7" xfId="15365"/>
    <cellStyle name="Normal 2 2 7 26 7 2" xfId="15366"/>
    <cellStyle name="Normal 2 2 7 26 8" xfId="15367"/>
    <cellStyle name="Normal 2 2 7 27" xfId="15368"/>
    <cellStyle name="Normal 2 2 7 27 2" xfId="15369"/>
    <cellStyle name="Normal 2 2 7 27 2 2" xfId="15370"/>
    <cellStyle name="Normal 2 2 7 27 2 2 2" xfId="15371"/>
    <cellStyle name="Normal 2 2 7 27 2 2 2 2" xfId="15372"/>
    <cellStyle name="Normal 2 2 7 27 2 2 3" xfId="15373"/>
    <cellStyle name="Normal 2 2 7 27 2 3" xfId="15374"/>
    <cellStyle name="Normal 2 2 7 27 2 3 2" xfId="15375"/>
    <cellStyle name="Normal 2 2 7 27 2 4" xfId="15376"/>
    <cellStyle name="Normal 2 2 7 27 3" xfId="15377"/>
    <cellStyle name="Normal 2 2 7 27 3 2" xfId="15378"/>
    <cellStyle name="Normal 2 2 7 27 3 2 2" xfId="15379"/>
    <cellStyle name="Normal 2 2 7 27 3 2 2 2" xfId="15380"/>
    <cellStyle name="Normal 2 2 7 27 3 2 3" xfId="15381"/>
    <cellStyle name="Normal 2 2 7 27 3 3" xfId="15382"/>
    <cellStyle name="Normal 2 2 7 27 3 3 2" xfId="15383"/>
    <cellStyle name="Normal 2 2 7 27 3 4" xfId="15384"/>
    <cellStyle name="Normal 2 2 7 27 4" xfId="15385"/>
    <cellStyle name="Normal 2 2 7 27 4 2" xfId="15386"/>
    <cellStyle name="Normal 2 2 7 27 4 2 2" xfId="15387"/>
    <cellStyle name="Normal 2 2 7 27 4 2 2 2" xfId="15388"/>
    <cellStyle name="Normal 2 2 7 27 4 2 3" xfId="15389"/>
    <cellStyle name="Normal 2 2 7 27 4 3" xfId="15390"/>
    <cellStyle name="Normal 2 2 7 27 4 3 2" xfId="15391"/>
    <cellStyle name="Normal 2 2 7 27 4 4" xfId="15392"/>
    <cellStyle name="Normal 2 2 7 27 5" xfId="15393"/>
    <cellStyle name="Normal 2 2 7 27 5 2" xfId="15394"/>
    <cellStyle name="Normal 2 2 7 27 5 2 2" xfId="15395"/>
    <cellStyle name="Normal 2 2 7 27 5 3" xfId="15396"/>
    <cellStyle name="Normal 2 2 7 27 6" xfId="15397"/>
    <cellStyle name="Normal 2 2 7 27 6 2" xfId="15398"/>
    <cellStyle name="Normal 2 2 7 27 7" xfId="15399"/>
    <cellStyle name="Normal 2 2 7 27 7 2" xfId="15400"/>
    <cellStyle name="Normal 2 2 7 27 8" xfId="15401"/>
    <cellStyle name="Normal 2 2 7 28" xfId="15402"/>
    <cellStyle name="Normal 2 2 7 28 2" xfId="15403"/>
    <cellStyle name="Normal 2 2 7 28 2 2" xfId="15404"/>
    <cellStyle name="Normal 2 2 7 28 2 2 2" xfId="15405"/>
    <cellStyle name="Normal 2 2 7 28 2 2 2 2" xfId="15406"/>
    <cellStyle name="Normal 2 2 7 28 2 2 3" xfId="15407"/>
    <cellStyle name="Normal 2 2 7 28 2 3" xfId="15408"/>
    <cellStyle name="Normal 2 2 7 28 2 3 2" xfId="15409"/>
    <cellStyle name="Normal 2 2 7 28 2 4" xfId="15410"/>
    <cellStyle name="Normal 2 2 7 28 3" xfId="15411"/>
    <cellStyle name="Normal 2 2 7 28 3 2" xfId="15412"/>
    <cellStyle name="Normal 2 2 7 28 3 2 2" xfId="15413"/>
    <cellStyle name="Normal 2 2 7 28 3 2 2 2" xfId="15414"/>
    <cellStyle name="Normal 2 2 7 28 3 2 3" xfId="15415"/>
    <cellStyle name="Normal 2 2 7 28 3 3" xfId="15416"/>
    <cellStyle name="Normal 2 2 7 28 3 3 2" xfId="15417"/>
    <cellStyle name="Normal 2 2 7 28 3 4" xfId="15418"/>
    <cellStyle name="Normal 2 2 7 28 4" xfId="15419"/>
    <cellStyle name="Normal 2 2 7 28 4 2" xfId="15420"/>
    <cellStyle name="Normal 2 2 7 28 4 2 2" xfId="15421"/>
    <cellStyle name="Normal 2 2 7 28 4 2 2 2" xfId="15422"/>
    <cellStyle name="Normal 2 2 7 28 4 2 3" xfId="15423"/>
    <cellStyle name="Normal 2 2 7 28 4 3" xfId="15424"/>
    <cellStyle name="Normal 2 2 7 28 4 3 2" xfId="15425"/>
    <cellStyle name="Normal 2 2 7 28 4 4" xfId="15426"/>
    <cellStyle name="Normal 2 2 7 28 5" xfId="15427"/>
    <cellStyle name="Normal 2 2 7 28 5 2" xfId="15428"/>
    <cellStyle name="Normal 2 2 7 28 5 2 2" xfId="15429"/>
    <cellStyle name="Normal 2 2 7 28 5 3" xfId="15430"/>
    <cellStyle name="Normal 2 2 7 28 6" xfId="15431"/>
    <cellStyle name="Normal 2 2 7 28 6 2" xfId="15432"/>
    <cellStyle name="Normal 2 2 7 28 7" xfId="15433"/>
    <cellStyle name="Normal 2 2 7 28 7 2" xfId="15434"/>
    <cellStyle name="Normal 2 2 7 28 8" xfId="15435"/>
    <cellStyle name="Normal 2 2 7 29" xfId="15436"/>
    <cellStyle name="Normal 2 2 7 29 2" xfId="15437"/>
    <cellStyle name="Normal 2 2 7 29 2 2" xfId="15438"/>
    <cellStyle name="Normal 2 2 7 29 2 2 2" xfId="15439"/>
    <cellStyle name="Normal 2 2 7 29 2 2 2 2" xfId="15440"/>
    <cellStyle name="Normal 2 2 7 29 2 2 3" xfId="15441"/>
    <cellStyle name="Normal 2 2 7 29 2 3" xfId="15442"/>
    <cellStyle name="Normal 2 2 7 29 2 3 2" xfId="15443"/>
    <cellStyle name="Normal 2 2 7 29 2 4" xfId="15444"/>
    <cellStyle name="Normal 2 2 7 29 3" xfId="15445"/>
    <cellStyle name="Normal 2 2 7 29 3 2" xfId="15446"/>
    <cellStyle name="Normal 2 2 7 29 3 2 2" xfId="15447"/>
    <cellStyle name="Normal 2 2 7 29 3 2 2 2" xfId="15448"/>
    <cellStyle name="Normal 2 2 7 29 3 2 3" xfId="15449"/>
    <cellStyle name="Normal 2 2 7 29 3 3" xfId="15450"/>
    <cellStyle name="Normal 2 2 7 29 3 3 2" xfId="15451"/>
    <cellStyle name="Normal 2 2 7 29 3 4" xfId="15452"/>
    <cellStyle name="Normal 2 2 7 29 4" xfId="15453"/>
    <cellStyle name="Normal 2 2 7 29 4 2" xfId="15454"/>
    <cellStyle name="Normal 2 2 7 29 4 2 2" xfId="15455"/>
    <cellStyle name="Normal 2 2 7 29 4 2 2 2" xfId="15456"/>
    <cellStyle name="Normal 2 2 7 29 4 2 3" xfId="15457"/>
    <cellStyle name="Normal 2 2 7 29 4 3" xfId="15458"/>
    <cellStyle name="Normal 2 2 7 29 4 3 2" xfId="15459"/>
    <cellStyle name="Normal 2 2 7 29 4 4" xfId="15460"/>
    <cellStyle name="Normal 2 2 7 29 5" xfId="15461"/>
    <cellStyle name="Normal 2 2 7 29 5 2" xfId="15462"/>
    <cellStyle name="Normal 2 2 7 29 5 2 2" xfId="15463"/>
    <cellStyle name="Normal 2 2 7 29 5 3" xfId="15464"/>
    <cellStyle name="Normal 2 2 7 29 6" xfId="15465"/>
    <cellStyle name="Normal 2 2 7 29 6 2" xfId="15466"/>
    <cellStyle name="Normal 2 2 7 29 7" xfId="15467"/>
    <cellStyle name="Normal 2 2 7 29 7 2" xfId="15468"/>
    <cellStyle name="Normal 2 2 7 29 8" xfId="15469"/>
    <cellStyle name="Normal 2 2 7 3" xfId="15470"/>
    <cellStyle name="Normal 2 2 7 3 2" xfId="15471"/>
    <cellStyle name="Normal 2 2 7 3 2 2" xfId="15472"/>
    <cellStyle name="Normal 2 2 7 3 2 2 2" xfId="15473"/>
    <cellStyle name="Normal 2 2 7 3 2 2 2 2" xfId="15474"/>
    <cellStyle name="Normal 2 2 7 3 2 2 3" xfId="15475"/>
    <cellStyle name="Normal 2 2 7 3 2 3" xfId="15476"/>
    <cellStyle name="Normal 2 2 7 3 2 3 2" xfId="15477"/>
    <cellStyle name="Normal 2 2 7 3 2 4" xfId="15478"/>
    <cellStyle name="Normal 2 2 7 3 3" xfId="15479"/>
    <cellStyle name="Normal 2 2 7 3 3 2" xfId="15480"/>
    <cellStyle name="Normal 2 2 7 3 3 2 2" xfId="15481"/>
    <cellStyle name="Normal 2 2 7 3 3 2 2 2" xfId="15482"/>
    <cellStyle name="Normal 2 2 7 3 3 2 3" xfId="15483"/>
    <cellStyle name="Normal 2 2 7 3 3 3" xfId="15484"/>
    <cellStyle name="Normal 2 2 7 3 3 3 2" xfId="15485"/>
    <cellStyle name="Normal 2 2 7 3 3 4" xfId="15486"/>
    <cellStyle name="Normal 2 2 7 3 4" xfId="15487"/>
    <cellStyle name="Normal 2 2 7 3 4 2" xfId="15488"/>
    <cellStyle name="Normal 2 2 7 3 4 2 2" xfId="15489"/>
    <cellStyle name="Normal 2 2 7 3 4 2 2 2" xfId="15490"/>
    <cellStyle name="Normal 2 2 7 3 4 2 3" xfId="15491"/>
    <cellStyle name="Normal 2 2 7 3 4 3" xfId="15492"/>
    <cellStyle name="Normal 2 2 7 3 4 3 2" xfId="15493"/>
    <cellStyle name="Normal 2 2 7 3 4 4" xfId="15494"/>
    <cellStyle name="Normal 2 2 7 3 5" xfId="15495"/>
    <cellStyle name="Normal 2 2 7 3 5 2" xfId="15496"/>
    <cellStyle name="Normal 2 2 7 3 5 2 2" xfId="15497"/>
    <cellStyle name="Normal 2 2 7 3 5 3" xfId="15498"/>
    <cellStyle name="Normal 2 2 7 3 6" xfId="15499"/>
    <cellStyle name="Normal 2 2 7 3 6 2" xfId="15500"/>
    <cellStyle name="Normal 2 2 7 3 7" xfId="15501"/>
    <cellStyle name="Normal 2 2 7 3 7 2" xfId="15502"/>
    <cellStyle name="Normal 2 2 7 3 8" xfId="15503"/>
    <cellStyle name="Normal 2 2 7 30" xfId="15504"/>
    <cellStyle name="Normal 2 2 7 30 2" xfId="15505"/>
    <cellStyle name="Normal 2 2 7 30 2 2" xfId="15506"/>
    <cellStyle name="Normal 2 2 7 30 2 2 2" xfId="15507"/>
    <cellStyle name="Normal 2 2 7 30 2 3" xfId="15508"/>
    <cellStyle name="Normal 2 2 7 30 3" xfId="15509"/>
    <cellStyle name="Normal 2 2 7 30 3 2" xfId="15510"/>
    <cellStyle name="Normal 2 2 7 30 4" xfId="15511"/>
    <cellStyle name="Normal 2 2 7 31" xfId="15512"/>
    <cellStyle name="Normal 2 2 7 31 2" xfId="15513"/>
    <cellStyle name="Normal 2 2 7 31 2 2" xfId="15514"/>
    <cellStyle name="Normal 2 2 7 31 2 2 2" xfId="15515"/>
    <cellStyle name="Normal 2 2 7 31 2 3" xfId="15516"/>
    <cellStyle name="Normal 2 2 7 31 3" xfId="15517"/>
    <cellStyle name="Normal 2 2 7 31 3 2" xfId="15518"/>
    <cellStyle name="Normal 2 2 7 31 4" xfId="15519"/>
    <cellStyle name="Normal 2 2 7 32" xfId="15520"/>
    <cellStyle name="Normal 2 2 7 32 2" xfId="15521"/>
    <cellStyle name="Normal 2 2 7 32 2 2" xfId="15522"/>
    <cellStyle name="Normal 2 2 7 32 2 2 2" xfId="15523"/>
    <cellStyle name="Normal 2 2 7 32 2 3" xfId="15524"/>
    <cellStyle name="Normal 2 2 7 32 3" xfId="15525"/>
    <cellStyle name="Normal 2 2 7 32 3 2" xfId="15526"/>
    <cellStyle name="Normal 2 2 7 32 4" xfId="15527"/>
    <cellStyle name="Normal 2 2 7 33" xfId="15528"/>
    <cellStyle name="Normal 2 2 7 33 2" xfId="15529"/>
    <cellStyle name="Normal 2 2 7 33 2 2" xfId="15530"/>
    <cellStyle name="Normal 2 2 7 33 3" xfId="15531"/>
    <cellStyle name="Normal 2 2 7 34" xfId="15532"/>
    <cellStyle name="Normal 2 2 7 34 2" xfId="15533"/>
    <cellStyle name="Normal 2 2 7 35" xfId="15534"/>
    <cellStyle name="Normal 2 2 7 35 2" xfId="15535"/>
    <cellStyle name="Normal 2 2 7 36" xfId="15536"/>
    <cellStyle name="Normal 2 2 7 4" xfId="15537"/>
    <cellStyle name="Normal 2 2 7 4 2" xfId="15538"/>
    <cellStyle name="Normal 2 2 7 4 2 2" xfId="15539"/>
    <cellStyle name="Normal 2 2 7 4 2 2 2" xfId="15540"/>
    <cellStyle name="Normal 2 2 7 4 2 2 2 2" xfId="15541"/>
    <cellStyle name="Normal 2 2 7 4 2 2 3" xfId="15542"/>
    <cellStyle name="Normal 2 2 7 4 2 3" xfId="15543"/>
    <cellStyle name="Normal 2 2 7 4 2 3 2" xfId="15544"/>
    <cellStyle name="Normal 2 2 7 4 2 4" xfId="15545"/>
    <cellStyle name="Normal 2 2 7 4 3" xfId="15546"/>
    <cellStyle name="Normal 2 2 7 4 3 2" xfId="15547"/>
    <cellStyle name="Normal 2 2 7 4 3 2 2" xfId="15548"/>
    <cellStyle name="Normal 2 2 7 4 3 2 2 2" xfId="15549"/>
    <cellStyle name="Normal 2 2 7 4 3 2 3" xfId="15550"/>
    <cellStyle name="Normal 2 2 7 4 3 3" xfId="15551"/>
    <cellStyle name="Normal 2 2 7 4 3 3 2" xfId="15552"/>
    <cellStyle name="Normal 2 2 7 4 3 4" xfId="15553"/>
    <cellStyle name="Normal 2 2 7 4 4" xfId="15554"/>
    <cellStyle name="Normal 2 2 7 4 4 2" xfId="15555"/>
    <cellStyle name="Normal 2 2 7 4 4 2 2" xfId="15556"/>
    <cellStyle name="Normal 2 2 7 4 4 2 2 2" xfId="15557"/>
    <cellStyle name="Normal 2 2 7 4 4 2 3" xfId="15558"/>
    <cellStyle name="Normal 2 2 7 4 4 3" xfId="15559"/>
    <cellStyle name="Normal 2 2 7 4 4 3 2" xfId="15560"/>
    <cellStyle name="Normal 2 2 7 4 4 4" xfId="15561"/>
    <cellStyle name="Normal 2 2 7 4 5" xfId="15562"/>
    <cellStyle name="Normal 2 2 7 4 5 2" xfId="15563"/>
    <cellStyle name="Normal 2 2 7 4 5 2 2" xfId="15564"/>
    <cellStyle name="Normal 2 2 7 4 5 3" xfId="15565"/>
    <cellStyle name="Normal 2 2 7 4 6" xfId="15566"/>
    <cellStyle name="Normal 2 2 7 4 6 2" xfId="15567"/>
    <cellStyle name="Normal 2 2 7 4 7" xfId="15568"/>
    <cellStyle name="Normal 2 2 7 4 7 2" xfId="15569"/>
    <cellStyle name="Normal 2 2 7 4 8" xfId="15570"/>
    <cellStyle name="Normal 2 2 7 5" xfId="15571"/>
    <cellStyle name="Normal 2 2 7 5 2" xfId="15572"/>
    <cellStyle name="Normal 2 2 7 5 2 2" xfId="15573"/>
    <cellStyle name="Normal 2 2 7 5 2 2 2" xfId="15574"/>
    <cellStyle name="Normal 2 2 7 5 2 2 2 2" xfId="15575"/>
    <cellStyle name="Normal 2 2 7 5 2 2 3" xfId="15576"/>
    <cellStyle name="Normal 2 2 7 5 2 3" xfId="15577"/>
    <cellStyle name="Normal 2 2 7 5 2 3 2" xfId="15578"/>
    <cellStyle name="Normal 2 2 7 5 2 4" xfId="15579"/>
    <cellStyle name="Normal 2 2 7 5 3" xfId="15580"/>
    <cellStyle name="Normal 2 2 7 5 3 2" xfId="15581"/>
    <cellStyle name="Normal 2 2 7 5 3 2 2" xfId="15582"/>
    <cellStyle name="Normal 2 2 7 5 3 2 2 2" xfId="15583"/>
    <cellStyle name="Normal 2 2 7 5 3 2 3" xfId="15584"/>
    <cellStyle name="Normal 2 2 7 5 3 3" xfId="15585"/>
    <cellStyle name="Normal 2 2 7 5 3 3 2" xfId="15586"/>
    <cellStyle name="Normal 2 2 7 5 3 4" xfId="15587"/>
    <cellStyle name="Normal 2 2 7 5 4" xfId="15588"/>
    <cellStyle name="Normal 2 2 7 5 4 2" xfId="15589"/>
    <cellStyle name="Normal 2 2 7 5 4 2 2" xfId="15590"/>
    <cellStyle name="Normal 2 2 7 5 4 2 2 2" xfId="15591"/>
    <cellStyle name="Normal 2 2 7 5 4 2 3" xfId="15592"/>
    <cellStyle name="Normal 2 2 7 5 4 3" xfId="15593"/>
    <cellStyle name="Normal 2 2 7 5 4 3 2" xfId="15594"/>
    <cellStyle name="Normal 2 2 7 5 4 4" xfId="15595"/>
    <cellStyle name="Normal 2 2 7 5 5" xfId="15596"/>
    <cellStyle name="Normal 2 2 7 5 5 2" xfId="15597"/>
    <cellStyle name="Normal 2 2 7 5 5 2 2" xfId="15598"/>
    <cellStyle name="Normal 2 2 7 5 5 3" xfId="15599"/>
    <cellStyle name="Normal 2 2 7 5 6" xfId="15600"/>
    <cellStyle name="Normal 2 2 7 5 6 2" xfId="15601"/>
    <cellStyle name="Normal 2 2 7 5 7" xfId="15602"/>
    <cellStyle name="Normal 2 2 7 5 7 2" xfId="15603"/>
    <cellStyle name="Normal 2 2 7 5 8" xfId="15604"/>
    <cellStyle name="Normal 2 2 7 6" xfId="15605"/>
    <cellStyle name="Normal 2 2 7 6 2" xfId="15606"/>
    <cellStyle name="Normal 2 2 7 6 2 2" xfId="15607"/>
    <cellStyle name="Normal 2 2 7 6 2 2 2" xfId="15608"/>
    <cellStyle name="Normal 2 2 7 6 2 2 2 2" xfId="15609"/>
    <cellStyle name="Normal 2 2 7 6 2 2 3" xfId="15610"/>
    <cellStyle name="Normal 2 2 7 6 2 3" xfId="15611"/>
    <cellStyle name="Normal 2 2 7 6 2 3 2" xfId="15612"/>
    <cellStyle name="Normal 2 2 7 6 2 4" xfId="15613"/>
    <cellStyle name="Normal 2 2 7 6 3" xfId="15614"/>
    <cellStyle name="Normal 2 2 7 6 3 2" xfId="15615"/>
    <cellStyle name="Normal 2 2 7 6 3 2 2" xfId="15616"/>
    <cellStyle name="Normal 2 2 7 6 3 2 2 2" xfId="15617"/>
    <cellStyle name="Normal 2 2 7 6 3 2 3" xfId="15618"/>
    <cellStyle name="Normal 2 2 7 6 3 3" xfId="15619"/>
    <cellStyle name="Normal 2 2 7 6 3 3 2" xfId="15620"/>
    <cellStyle name="Normal 2 2 7 6 3 4" xfId="15621"/>
    <cellStyle name="Normal 2 2 7 6 4" xfId="15622"/>
    <cellStyle name="Normal 2 2 7 6 4 2" xfId="15623"/>
    <cellStyle name="Normal 2 2 7 6 4 2 2" xfId="15624"/>
    <cellStyle name="Normal 2 2 7 6 4 2 2 2" xfId="15625"/>
    <cellStyle name="Normal 2 2 7 6 4 2 3" xfId="15626"/>
    <cellStyle name="Normal 2 2 7 6 4 3" xfId="15627"/>
    <cellStyle name="Normal 2 2 7 6 4 3 2" xfId="15628"/>
    <cellStyle name="Normal 2 2 7 6 4 4" xfId="15629"/>
    <cellStyle name="Normal 2 2 7 6 5" xfId="15630"/>
    <cellStyle name="Normal 2 2 7 6 5 2" xfId="15631"/>
    <cellStyle name="Normal 2 2 7 6 5 2 2" xfId="15632"/>
    <cellStyle name="Normal 2 2 7 6 5 3" xfId="15633"/>
    <cellStyle name="Normal 2 2 7 6 6" xfId="15634"/>
    <cellStyle name="Normal 2 2 7 6 6 2" xfId="15635"/>
    <cellStyle name="Normal 2 2 7 6 7" xfId="15636"/>
    <cellStyle name="Normal 2 2 7 6 7 2" xfId="15637"/>
    <cellStyle name="Normal 2 2 7 6 8" xfId="15638"/>
    <cellStyle name="Normal 2 2 7 7" xfId="15639"/>
    <cellStyle name="Normal 2 2 7 7 2" xfId="15640"/>
    <cellStyle name="Normal 2 2 7 7 2 2" xfId="15641"/>
    <cellStyle name="Normal 2 2 7 7 2 2 2" xfId="15642"/>
    <cellStyle name="Normal 2 2 7 7 2 2 2 2" xfId="15643"/>
    <cellStyle name="Normal 2 2 7 7 2 2 3" xfId="15644"/>
    <cellStyle name="Normal 2 2 7 7 2 3" xfId="15645"/>
    <cellStyle name="Normal 2 2 7 7 2 3 2" xfId="15646"/>
    <cellStyle name="Normal 2 2 7 7 2 4" xfId="15647"/>
    <cellStyle name="Normal 2 2 7 7 3" xfId="15648"/>
    <cellStyle name="Normal 2 2 7 7 3 2" xfId="15649"/>
    <cellStyle name="Normal 2 2 7 7 3 2 2" xfId="15650"/>
    <cellStyle name="Normal 2 2 7 7 3 2 2 2" xfId="15651"/>
    <cellStyle name="Normal 2 2 7 7 3 2 3" xfId="15652"/>
    <cellStyle name="Normal 2 2 7 7 3 3" xfId="15653"/>
    <cellStyle name="Normal 2 2 7 7 3 3 2" xfId="15654"/>
    <cellStyle name="Normal 2 2 7 7 3 4" xfId="15655"/>
    <cellStyle name="Normal 2 2 7 7 4" xfId="15656"/>
    <cellStyle name="Normal 2 2 7 7 4 2" xfId="15657"/>
    <cellStyle name="Normal 2 2 7 7 4 2 2" xfId="15658"/>
    <cellStyle name="Normal 2 2 7 7 4 2 2 2" xfId="15659"/>
    <cellStyle name="Normal 2 2 7 7 4 2 3" xfId="15660"/>
    <cellStyle name="Normal 2 2 7 7 4 3" xfId="15661"/>
    <cellStyle name="Normal 2 2 7 7 4 3 2" xfId="15662"/>
    <cellStyle name="Normal 2 2 7 7 4 4" xfId="15663"/>
    <cellStyle name="Normal 2 2 7 7 5" xfId="15664"/>
    <cellStyle name="Normal 2 2 7 7 5 2" xfId="15665"/>
    <cellStyle name="Normal 2 2 7 7 5 2 2" xfId="15666"/>
    <cellStyle name="Normal 2 2 7 7 5 3" xfId="15667"/>
    <cellStyle name="Normal 2 2 7 7 6" xfId="15668"/>
    <cellStyle name="Normal 2 2 7 7 6 2" xfId="15669"/>
    <cellStyle name="Normal 2 2 7 7 7" xfId="15670"/>
    <cellStyle name="Normal 2 2 7 7 7 2" xfId="15671"/>
    <cellStyle name="Normal 2 2 7 7 8" xfId="15672"/>
    <cellStyle name="Normal 2 2 7 8" xfId="15673"/>
    <cellStyle name="Normal 2 2 7 8 2" xfId="15674"/>
    <cellStyle name="Normal 2 2 7 8 2 2" xfId="15675"/>
    <cellStyle name="Normal 2 2 7 8 2 2 2" xfId="15676"/>
    <cellStyle name="Normal 2 2 7 8 2 2 2 2" xfId="15677"/>
    <cellStyle name="Normal 2 2 7 8 2 2 3" xfId="15678"/>
    <cellStyle name="Normal 2 2 7 8 2 3" xfId="15679"/>
    <cellStyle name="Normal 2 2 7 8 2 3 2" xfId="15680"/>
    <cellStyle name="Normal 2 2 7 8 2 4" xfId="15681"/>
    <cellStyle name="Normal 2 2 7 8 3" xfId="15682"/>
    <cellStyle name="Normal 2 2 7 8 3 2" xfId="15683"/>
    <cellStyle name="Normal 2 2 7 8 3 2 2" xfId="15684"/>
    <cellStyle name="Normal 2 2 7 8 3 2 2 2" xfId="15685"/>
    <cellStyle name="Normal 2 2 7 8 3 2 3" xfId="15686"/>
    <cellStyle name="Normal 2 2 7 8 3 3" xfId="15687"/>
    <cellStyle name="Normal 2 2 7 8 3 3 2" xfId="15688"/>
    <cellStyle name="Normal 2 2 7 8 3 4" xfId="15689"/>
    <cellStyle name="Normal 2 2 7 8 4" xfId="15690"/>
    <cellStyle name="Normal 2 2 7 8 4 2" xfId="15691"/>
    <cellStyle name="Normal 2 2 7 8 4 2 2" xfId="15692"/>
    <cellStyle name="Normal 2 2 7 8 4 2 2 2" xfId="15693"/>
    <cellStyle name="Normal 2 2 7 8 4 2 3" xfId="15694"/>
    <cellStyle name="Normal 2 2 7 8 4 3" xfId="15695"/>
    <cellStyle name="Normal 2 2 7 8 4 3 2" xfId="15696"/>
    <cellStyle name="Normal 2 2 7 8 4 4" xfId="15697"/>
    <cellStyle name="Normal 2 2 7 8 5" xfId="15698"/>
    <cellStyle name="Normal 2 2 7 8 5 2" xfId="15699"/>
    <cellStyle name="Normal 2 2 7 8 5 2 2" xfId="15700"/>
    <cellStyle name="Normal 2 2 7 8 5 3" xfId="15701"/>
    <cellStyle name="Normal 2 2 7 8 6" xfId="15702"/>
    <cellStyle name="Normal 2 2 7 8 6 2" xfId="15703"/>
    <cellStyle name="Normal 2 2 7 8 7" xfId="15704"/>
    <cellStyle name="Normal 2 2 7 8 7 2" xfId="15705"/>
    <cellStyle name="Normal 2 2 7 8 8" xfId="15706"/>
    <cellStyle name="Normal 2 2 7 9" xfId="15707"/>
    <cellStyle name="Normal 2 2 7 9 2" xfId="15708"/>
    <cellStyle name="Normal 2 2 7 9 2 2" xfId="15709"/>
    <cellStyle name="Normal 2 2 7 9 2 2 2" xfId="15710"/>
    <cellStyle name="Normal 2 2 7 9 2 2 2 2" xfId="15711"/>
    <cellStyle name="Normal 2 2 7 9 2 2 3" xfId="15712"/>
    <cellStyle name="Normal 2 2 7 9 2 3" xfId="15713"/>
    <cellStyle name="Normal 2 2 7 9 2 3 2" xfId="15714"/>
    <cellStyle name="Normal 2 2 7 9 2 4" xfId="15715"/>
    <cellStyle name="Normal 2 2 7 9 3" xfId="15716"/>
    <cellStyle name="Normal 2 2 7 9 3 2" xfId="15717"/>
    <cellStyle name="Normal 2 2 7 9 3 2 2" xfId="15718"/>
    <cellStyle name="Normal 2 2 7 9 3 2 2 2" xfId="15719"/>
    <cellStyle name="Normal 2 2 7 9 3 2 3" xfId="15720"/>
    <cellStyle name="Normal 2 2 7 9 3 3" xfId="15721"/>
    <cellStyle name="Normal 2 2 7 9 3 3 2" xfId="15722"/>
    <cellStyle name="Normal 2 2 7 9 3 4" xfId="15723"/>
    <cellStyle name="Normal 2 2 7 9 4" xfId="15724"/>
    <cellStyle name="Normal 2 2 7 9 4 2" xfId="15725"/>
    <cellStyle name="Normal 2 2 7 9 4 2 2" xfId="15726"/>
    <cellStyle name="Normal 2 2 7 9 4 2 2 2" xfId="15727"/>
    <cellStyle name="Normal 2 2 7 9 4 2 3" xfId="15728"/>
    <cellStyle name="Normal 2 2 7 9 4 3" xfId="15729"/>
    <cellStyle name="Normal 2 2 7 9 4 3 2" xfId="15730"/>
    <cellStyle name="Normal 2 2 7 9 4 4" xfId="15731"/>
    <cellStyle name="Normal 2 2 7 9 5" xfId="15732"/>
    <cellStyle name="Normal 2 2 7 9 5 2" xfId="15733"/>
    <cellStyle name="Normal 2 2 7 9 5 2 2" xfId="15734"/>
    <cellStyle name="Normal 2 2 7 9 5 3" xfId="15735"/>
    <cellStyle name="Normal 2 2 7 9 6" xfId="15736"/>
    <cellStyle name="Normal 2 2 7 9 6 2" xfId="15737"/>
    <cellStyle name="Normal 2 2 7 9 7" xfId="15738"/>
    <cellStyle name="Normal 2 2 7 9 7 2" xfId="15739"/>
    <cellStyle name="Normal 2 2 7 9 8" xfId="15740"/>
    <cellStyle name="Normal 2 2 8" xfId="15741"/>
    <cellStyle name="Normal 2 2 8 2" xfId="15742"/>
    <cellStyle name="Normal 2 2 8 2 2" xfId="15743"/>
    <cellStyle name="Normal 2 2 8 2 2 2" xfId="15744"/>
    <cellStyle name="Normal 2 2 8 2 2 2 2" xfId="15745"/>
    <cellStyle name="Normal 2 2 8 2 2 3" xfId="15746"/>
    <cellStyle name="Normal 2 2 8 2 3" xfId="15747"/>
    <cellStyle name="Normal 2 2 8 2 3 2" xfId="15748"/>
    <cellStyle name="Normal 2 2 8 2 4" xfId="15749"/>
    <cellStyle name="Normal 2 2 8 3" xfId="15750"/>
    <cellStyle name="Normal 2 2 8 3 2" xfId="15751"/>
    <cellStyle name="Normal 2 2 8 3 2 2" xfId="15752"/>
    <cellStyle name="Normal 2 2 8 3 2 2 2" xfId="15753"/>
    <cellStyle name="Normal 2 2 8 3 2 3" xfId="15754"/>
    <cellStyle name="Normal 2 2 8 3 3" xfId="15755"/>
    <cellStyle name="Normal 2 2 8 3 3 2" xfId="15756"/>
    <cellStyle name="Normal 2 2 8 3 4" xfId="15757"/>
    <cellStyle name="Normal 2 2 8 4" xfId="15758"/>
    <cellStyle name="Normal 2 2 8 4 2" xfId="15759"/>
    <cellStyle name="Normal 2 2 8 4 2 2" xfId="15760"/>
    <cellStyle name="Normal 2 2 8 4 2 2 2" xfId="15761"/>
    <cellStyle name="Normal 2 2 8 4 2 3" xfId="15762"/>
    <cellStyle name="Normal 2 2 8 4 3" xfId="15763"/>
    <cellStyle name="Normal 2 2 8 4 3 2" xfId="15764"/>
    <cellStyle name="Normal 2 2 8 4 4" xfId="15765"/>
    <cellStyle name="Normal 2 2 8 5" xfId="15766"/>
    <cellStyle name="Normal 2 2 8 5 2" xfId="15767"/>
    <cellStyle name="Normal 2 2 8 5 2 2" xfId="15768"/>
    <cellStyle name="Normal 2 2 8 5 3" xfId="15769"/>
    <cellStyle name="Normal 2 2 8 6" xfId="15770"/>
    <cellStyle name="Normal 2 2 8 6 2" xfId="15771"/>
    <cellStyle name="Normal 2 2 8 7" xfId="15772"/>
    <cellStyle name="Normal 2 2 8 7 2" xfId="15773"/>
    <cellStyle name="Normal 2 2 8 8" xfId="15774"/>
    <cellStyle name="Normal 2 2 9" xfId="15775"/>
    <cellStyle name="Normal 2 2 9 2" xfId="15776"/>
    <cellStyle name="Normal 2 2 9 2 2" xfId="15777"/>
    <cellStyle name="Normal 2 2 9 2 2 2" xfId="15778"/>
    <cellStyle name="Normal 2 2 9 2 2 2 2" xfId="15779"/>
    <cellStyle name="Normal 2 2 9 2 2 3" xfId="15780"/>
    <cellStyle name="Normal 2 2 9 2 3" xfId="15781"/>
    <cellStyle name="Normal 2 2 9 2 3 2" xfId="15782"/>
    <cellStyle name="Normal 2 2 9 2 4" xfId="15783"/>
    <cellStyle name="Normal 2 2 9 3" xfId="15784"/>
    <cellStyle name="Normal 2 2 9 3 2" xfId="15785"/>
    <cellStyle name="Normal 2 2 9 3 2 2" xfId="15786"/>
    <cellStyle name="Normal 2 2 9 3 2 2 2" xfId="15787"/>
    <cellStyle name="Normal 2 2 9 3 2 3" xfId="15788"/>
    <cellStyle name="Normal 2 2 9 3 3" xfId="15789"/>
    <cellStyle name="Normal 2 2 9 3 3 2" xfId="15790"/>
    <cellStyle name="Normal 2 2 9 3 4" xfId="15791"/>
    <cellStyle name="Normal 2 2 9 4" xfId="15792"/>
    <cellStyle name="Normal 2 2 9 4 2" xfId="15793"/>
    <cellStyle name="Normal 2 2 9 4 2 2" xfId="15794"/>
    <cellStyle name="Normal 2 2 9 4 2 2 2" xfId="15795"/>
    <cellStyle name="Normal 2 2 9 4 2 3" xfId="15796"/>
    <cellStyle name="Normal 2 2 9 4 3" xfId="15797"/>
    <cellStyle name="Normal 2 2 9 4 3 2" xfId="15798"/>
    <cellStyle name="Normal 2 2 9 4 4" xfId="15799"/>
    <cellStyle name="Normal 2 2 9 5" xfId="15800"/>
    <cellStyle name="Normal 2 2 9 5 2" xfId="15801"/>
    <cellStyle name="Normal 2 2 9 5 2 2" xfId="15802"/>
    <cellStyle name="Normal 2 2 9 5 3" xfId="15803"/>
    <cellStyle name="Normal 2 2 9 6" xfId="15804"/>
    <cellStyle name="Normal 2 2 9 6 2" xfId="15805"/>
    <cellStyle name="Normal 2 2 9 7" xfId="15806"/>
    <cellStyle name="Normal 2 2 9 7 2" xfId="15807"/>
    <cellStyle name="Normal 2 2 9 8" xfId="15808"/>
    <cellStyle name="Normal 2 20" xfId="15809"/>
    <cellStyle name="Normal 2 20 2" xfId="15810"/>
    <cellStyle name="Normal 2 20 2 2" xfId="15811"/>
    <cellStyle name="Normal 2 20 2 2 2" xfId="15812"/>
    <cellStyle name="Normal 2 20 2 2 2 2" xfId="15813"/>
    <cellStyle name="Normal 2 20 2 2 3" xfId="15814"/>
    <cellStyle name="Normal 2 20 2 3" xfId="15815"/>
    <cellStyle name="Normal 2 20 2 3 2" xfId="15816"/>
    <cellStyle name="Normal 2 20 2 4" xfId="15817"/>
    <cellStyle name="Normal 2 20 3" xfId="15818"/>
    <cellStyle name="Normal 2 20 3 2" xfId="15819"/>
    <cellStyle name="Normal 2 20 3 2 2" xfId="15820"/>
    <cellStyle name="Normal 2 20 3 2 2 2" xfId="15821"/>
    <cellStyle name="Normal 2 20 3 2 3" xfId="15822"/>
    <cellStyle name="Normal 2 20 3 3" xfId="15823"/>
    <cellStyle name="Normal 2 20 3 3 2" xfId="15824"/>
    <cellStyle name="Normal 2 20 3 4" xfId="15825"/>
    <cellStyle name="Normal 2 20 4" xfId="15826"/>
    <cellStyle name="Normal 2 20 4 2" xfId="15827"/>
    <cellStyle name="Normal 2 20 4 2 2" xfId="15828"/>
    <cellStyle name="Normal 2 20 4 2 2 2" xfId="15829"/>
    <cellStyle name="Normal 2 20 4 2 3" xfId="15830"/>
    <cellStyle name="Normal 2 20 4 3" xfId="15831"/>
    <cellStyle name="Normal 2 20 4 3 2" xfId="15832"/>
    <cellStyle name="Normal 2 20 4 4" xfId="15833"/>
    <cellStyle name="Normal 2 20 5" xfId="15834"/>
    <cellStyle name="Normal 2 20 5 2" xfId="15835"/>
    <cellStyle name="Normal 2 20 5 2 2" xfId="15836"/>
    <cellStyle name="Normal 2 20 5 3" xfId="15837"/>
    <cellStyle name="Normal 2 20 6" xfId="15838"/>
    <cellStyle name="Normal 2 20 6 2" xfId="15839"/>
    <cellStyle name="Normal 2 20 7" xfId="15840"/>
    <cellStyle name="Normal 2 20 7 2" xfId="15841"/>
    <cellStyle name="Normal 2 20 8" xfId="15842"/>
    <cellStyle name="Normal 2 21" xfId="15843"/>
    <cellStyle name="Normal 2 21 2" xfId="15844"/>
    <cellStyle name="Normal 2 21 2 2" xfId="15845"/>
    <cellStyle name="Normal 2 21 2 2 2" xfId="15846"/>
    <cellStyle name="Normal 2 21 2 2 2 2" xfId="15847"/>
    <cellStyle name="Normal 2 21 2 2 3" xfId="15848"/>
    <cellStyle name="Normal 2 21 2 3" xfId="15849"/>
    <cellStyle name="Normal 2 21 2 3 2" xfId="15850"/>
    <cellStyle name="Normal 2 21 2 4" xfId="15851"/>
    <cellStyle name="Normal 2 21 3" xfId="15852"/>
    <cellStyle name="Normal 2 21 3 2" xfId="15853"/>
    <cellStyle name="Normal 2 21 3 2 2" xfId="15854"/>
    <cellStyle name="Normal 2 21 3 2 2 2" xfId="15855"/>
    <cellStyle name="Normal 2 21 3 2 3" xfId="15856"/>
    <cellStyle name="Normal 2 21 3 3" xfId="15857"/>
    <cellStyle name="Normal 2 21 3 3 2" xfId="15858"/>
    <cellStyle name="Normal 2 21 3 4" xfId="15859"/>
    <cellStyle name="Normal 2 21 4" xfId="15860"/>
    <cellStyle name="Normal 2 21 4 2" xfId="15861"/>
    <cellStyle name="Normal 2 21 4 2 2" xfId="15862"/>
    <cellStyle name="Normal 2 21 4 2 2 2" xfId="15863"/>
    <cellStyle name="Normal 2 21 4 2 3" xfId="15864"/>
    <cellStyle name="Normal 2 21 4 3" xfId="15865"/>
    <cellStyle name="Normal 2 21 4 3 2" xfId="15866"/>
    <cellStyle name="Normal 2 21 4 4" xfId="15867"/>
    <cellStyle name="Normal 2 21 5" xfId="15868"/>
    <cellStyle name="Normal 2 21 5 2" xfId="15869"/>
    <cellStyle name="Normal 2 21 5 2 2" xfId="15870"/>
    <cellStyle name="Normal 2 21 5 3" xfId="15871"/>
    <cellStyle name="Normal 2 21 6" xfId="15872"/>
    <cellStyle name="Normal 2 21 6 2" xfId="15873"/>
    <cellStyle name="Normal 2 21 7" xfId="15874"/>
    <cellStyle name="Normal 2 21 7 2" xfId="15875"/>
    <cellStyle name="Normal 2 21 8" xfId="15876"/>
    <cellStyle name="Normal 2 22" xfId="15877"/>
    <cellStyle name="Normal 2 22 2" xfId="15878"/>
    <cellStyle name="Normal 2 22 2 2" xfId="15879"/>
    <cellStyle name="Normal 2 22 2 2 2" xfId="15880"/>
    <cellStyle name="Normal 2 22 2 2 2 2" xfId="15881"/>
    <cellStyle name="Normal 2 22 2 2 3" xfId="15882"/>
    <cellStyle name="Normal 2 22 2 3" xfId="15883"/>
    <cellStyle name="Normal 2 22 2 3 2" xfId="15884"/>
    <cellStyle name="Normal 2 22 2 4" xfId="15885"/>
    <cellStyle name="Normal 2 22 3" xfId="15886"/>
    <cellStyle name="Normal 2 22 3 2" xfId="15887"/>
    <cellStyle name="Normal 2 22 3 2 2" xfId="15888"/>
    <cellStyle name="Normal 2 22 3 2 2 2" xfId="15889"/>
    <cellStyle name="Normal 2 22 3 2 3" xfId="15890"/>
    <cellStyle name="Normal 2 22 3 3" xfId="15891"/>
    <cellStyle name="Normal 2 22 3 3 2" xfId="15892"/>
    <cellStyle name="Normal 2 22 3 4" xfId="15893"/>
    <cellStyle name="Normal 2 22 4" xfId="15894"/>
    <cellStyle name="Normal 2 22 4 2" xfId="15895"/>
    <cellStyle name="Normal 2 22 4 2 2" xfId="15896"/>
    <cellStyle name="Normal 2 22 4 2 2 2" xfId="15897"/>
    <cellStyle name="Normal 2 22 4 2 3" xfId="15898"/>
    <cellStyle name="Normal 2 22 4 3" xfId="15899"/>
    <cellStyle name="Normal 2 22 4 3 2" xfId="15900"/>
    <cellStyle name="Normal 2 22 4 4" xfId="15901"/>
    <cellStyle name="Normal 2 22 5" xfId="15902"/>
    <cellStyle name="Normal 2 22 5 2" xfId="15903"/>
    <cellStyle name="Normal 2 22 5 2 2" xfId="15904"/>
    <cellStyle name="Normal 2 22 5 3" xfId="15905"/>
    <cellStyle name="Normal 2 22 6" xfId="15906"/>
    <cellStyle name="Normal 2 22 6 2" xfId="15907"/>
    <cellStyle name="Normal 2 22 7" xfId="15908"/>
    <cellStyle name="Normal 2 22 7 2" xfId="15909"/>
    <cellStyle name="Normal 2 22 8" xfId="15910"/>
    <cellStyle name="Normal 2 23" xfId="15911"/>
    <cellStyle name="Normal 2 23 2" xfId="15912"/>
    <cellStyle name="Normal 2 23 2 2" xfId="15913"/>
    <cellStyle name="Normal 2 23 2 2 2" xfId="15914"/>
    <cellStyle name="Normal 2 23 2 2 2 2" xfId="15915"/>
    <cellStyle name="Normal 2 23 2 2 3" xfId="15916"/>
    <cellStyle name="Normal 2 23 2 3" xfId="15917"/>
    <cellStyle name="Normal 2 23 2 3 2" xfId="15918"/>
    <cellStyle name="Normal 2 23 2 4" xfId="15919"/>
    <cellStyle name="Normal 2 23 3" xfId="15920"/>
    <cellStyle name="Normal 2 23 3 2" xfId="15921"/>
    <cellStyle name="Normal 2 23 3 2 2" xfId="15922"/>
    <cellStyle name="Normal 2 23 3 2 2 2" xfId="15923"/>
    <cellStyle name="Normal 2 23 3 2 3" xfId="15924"/>
    <cellStyle name="Normal 2 23 3 3" xfId="15925"/>
    <cellStyle name="Normal 2 23 3 3 2" xfId="15926"/>
    <cellStyle name="Normal 2 23 3 4" xfId="15927"/>
    <cellStyle name="Normal 2 23 4" xfId="15928"/>
    <cellStyle name="Normal 2 23 4 2" xfId="15929"/>
    <cellStyle name="Normal 2 23 4 2 2" xfId="15930"/>
    <cellStyle name="Normal 2 23 4 2 2 2" xfId="15931"/>
    <cellStyle name="Normal 2 23 4 2 3" xfId="15932"/>
    <cellStyle name="Normal 2 23 4 3" xfId="15933"/>
    <cellStyle name="Normal 2 23 4 3 2" xfId="15934"/>
    <cellStyle name="Normal 2 23 4 4" xfId="15935"/>
    <cellStyle name="Normal 2 23 5" xfId="15936"/>
    <cellStyle name="Normal 2 23 5 2" xfId="15937"/>
    <cellStyle name="Normal 2 23 5 2 2" xfId="15938"/>
    <cellStyle name="Normal 2 23 5 3" xfId="15939"/>
    <cellStyle name="Normal 2 23 6" xfId="15940"/>
    <cellStyle name="Normal 2 23 6 2" xfId="15941"/>
    <cellStyle name="Normal 2 23 7" xfId="15942"/>
    <cellStyle name="Normal 2 23 7 2" xfId="15943"/>
    <cellStyle name="Normal 2 23 8" xfId="15944"/>
    <cellStyle name="Normal 2 24" xfId="15945"/>
    <cellStyle name="Normal 2 24 2" xfId="15946"/>
    <cellStyle name="Normal 2 24 2 2" xfId="15947"/>
    <cellStyle name="Normal 2 24 2 2 2" xfId="15948"/>
    <cellStyle name="Normal 2 24 2 2 2 2" xfId="15949"/>
    <cellStyle name="Normal 2 24 2 2 3" xfId="15950"/>
    <cellStyle name="Normal 2 24 2 3" xfId="15951"/>
    <cellStyle name="Normal 2 24 2 3 2" xfId="15952"/>
    <cellStyle name="Normal 2 24 2 4" xfId="15953"/>
    <cellStyle name="Normal 2 24 3" xfId="15954"/>
    <cellStyle name="Normal 2 24 3 2" xfId="15955"/>
    <cellStyle name="Normal 2 24 3 2 2" xfId="15956"/>
    <cellStyle name="Normal 2 24 3 2 2 2" xfId="15957"/>
    <cellStyle name="Normal 2 24 3 2 3" xfId="15958"/>
    <cellStyle name="Normal 2 24 3 3" xfId="15959"/>
    <cellStyle name="Normal 2 24 3 3 2" xfId="15960"/>
    <cellStyle name="Normal 2 24 3 4" xfId="15961"/>
    <cellStyle name="Normal 2 24 4" xfId="15962"/>
    <cellStyle name="Normal 2 24 4 2" xfId="15963"/>
    <cellStyle name="Normal 2 24 4 2 2" xfId="15964"/>
    <cellStyle name="Normal 2 24 4 2 2 2" xfId="15965"/>
    <cellStyle name="Normal 2 24 4 2 3" xfId="15966"/>
    <cellStyle name="Normal 2 24 4 3" xfId="15967"/>
    <cellStyle name="Normal 2 24 4 3 2" xfId="15968"/>
    <cellStyle name="Normal 2 24 4 4" xfId="15969"/>
    <cellStyle name="Normal 2 24 5" xfId="15970"/>
    <cellStyle name="Normal 2 24 5 2" xfId="15971"/>
    <cellStyle name="Normal 2 24 5 2 2" xfId="15972"/>
    <cellStyle name="Normal 2 24 5 3" xfId="15973"/>
    <cellStyle name="Normal 2 24 6" xfId="15974"/>
    <cellStyle name="Normal 2 24 6 2" xfId="15975"/>
    <cellStyle name="Normal 2 24 7" xfId="15976"/>
    <cellStyle name="Normal 2 24 7 2" xfId="15977"/>
    <cellStyle name="Normal 2 24 8" xfId="15978"/>
    <cellStyle name="Normal 2 25" xfId="15979"/>
    <cellStyle name="Normal 2 25 2" xfId="15980"/>
    <cellStyle name="Normal 2 25 2 2" xfId="15981"/>
    <cellStyle name="Normal 2 25 2 2 2" xfId="15982"/>
    <cellStyle name="Normal 2 25 2 2 2 2" xfId="15983"/>
    <cellStyle name="Normal 2 25 2 2 3" xfId="15984"/>
    <cellStyle name="Normal 2 25 2 3" xfId="15985"/>
    <cellStyle name="Normal 2 25 2 3 2" xfId="15986"/>
    <cellStyle name="Normal 2 25 2 4" xfId="15987"/>
    <cellStyle name="Normal 2 25 3" xfId="15988"/>
    <cellStyle name="Normal 2 25 3 2" xfId="15989"/>
    <cellStyle name="Normal 2 25 3 2 2" xfId="15990"/>
    <cellStyle name="Normal 2 25 3 2 2 2" xfId="15991"/>
    <cellStyle name="Normal 2 25 3 2 3" xfId="15992"/>
    <cellStyle name="Normal 2 25 3 3" xfId="15993"/>
    <cellStyle name="Normal 2 25 3 3 2" xfId="15994"/>
    <cellStyle name="Normal 2 25 3 4" xfId="15995"/>
    <cellStyle name="Normal 2 25 4" xfId="15996"/>
    <cellStyle name="Normal 2 25 4 2" xfId="15997"/>
    <cellStyle name="Normal 2 25 4 2 2" xfId="15998"/>
    <cellStyle name="Normal 2 25 4 2 2 2" xfId="15999"/>
    <cellStyle name="Normal 2 25 4 2 3" xfId="16000"/>
    <cellStyle name="Normal 2 25 4 3" xfId="16001"/>
    <cellStyle name="Normal 2 25 4 3 2" xfId="16002"/>
    <cellStyle name="Normal 2 25 4 4" xfId="16003"/>
    <cellStyle name="Normal 2 25 5" xfId="16004"/>
    <cellStyle name="Normal 2 25 5 2" xfId="16005"/>
    <cellStyle name="Normal 2 25 5 2 2" xfId="16006"/>
    <cellStyle name="Normal 2 25 5 3" xfId="16007"/>
    <cellStyle name="Normal 2 25 6" xfId="16008"/>
    <cellStyle name="Normal 2 25 6 2" xfId="16009"/>
    <cellStyle name="Normal 2 25 7" xfId="16010"/>
    <cellStyle name="Normal 2 25 7 2" xfId="16011"/>
    <cellStyle name="Normal 2 25 8" xfId="16012"/>
    <cellStyle name="Normal 2 26" xfId="16013"/>
    <cellStyle name="Normal 2 26 2" xfId="16014"/>
    <cellStyle name="Normal 2 26 2 2" xfId="16015"/>
    <cellStyle name="Normal 2 26 2 2 2" xfId="16016"/>
    <cellStyle name="Normal 2 26 2 2 2 2" xfId="16017"/>
    <cellStyle name="Normal 2 26 2 2 3" xfId="16018"/>
    <cellStyle name="Normal 2 26 2 3" xfId="16019"/>
    <cellStyle name="Normal 2 26 2 3 2" xfId="16020"/>
    <cellStyle name="Normal 2 26 2 4" xfId="16021"/>
    <cellStyle name="Normal 2 26 3" xfId="16022"/>
    <cellStyle name="Normal 2 26 3 2" xfId="16023"/>
    <cellStyle name="Normal 2 26 3 2 2" xfId="16024"/>
    <cellStyle name="Normal 2 26 3 2 2 2" xfId="16025"/>
    <cellStyle name="Normal 2 26 3 2 3" xfId="16026"/>
    <cellStyle name="Normal 2 26 3 3" xfId="16027"/>
    <cellStyle name="Normal 2 26 3 3 2" xfId="16028"/>
    <cellStyle name="Normal 2 26 3 4" xfId="16029"/>
    <cellStyle name="Normal 2 26 4" xfId="16030"/>
    <cellStyle name="Normal 2 26 4 2" xfId="16031"/>
    <cellStyle name="Normal 2 26 4 2 2" xfId="16032"/>
    <cellStyle name="Normal 2 26 4 2 2 2" xfId="16033"/>
    <cellStyle name="Normal 2 26 4 2 3" xfId="16034"/>
    <cellStyle name="Normal 2 26 4 3" xfId="16035"/>
    <cellStyle name="Normal 2 26 4 3 2" xfId="16036"/>
    <cellStyle name="Normal 2 26 4 4" xfId="16037"/>
    <cellStyle name="Normal 2 26 5" xfId="16038"/>
    <cellStyle name="Normal 2 26 5 2" xfId="16039"/>
    <cellStyle name="Normal 2 26 5 2 2" xfId="16040"/>
    <cellStyle name="Normal 2 26 5 3" xfId="16041"/>
    <cellStyle name="Normal 2 26 6" xfId="16042"/>
    <cellStyle name="Normal 2 26 6 2" xfId="16043"/>
    <cellStyle name="Normal 2 26 7" xfId="16044"/>
    <cellStyle name="Normal 2 26 7 2" xfId="16045"/>
    <cellStyle name="Normal 2 26 8" xfId="16046"/>
    <cellStyle name="Normal 2 27" xfId="16047"/>
    <cellStyle name="Normal 2 27 2" xfId="16048"/>
    <cellStyle name="Normal 2 27 2 2" xfId="16049"/>
    <cellStyle name="Normal 2 27 2 2 2" xfId="16050"/>
    <cellStyle name="Normal 2 27 2 2 2 2" xfId="16051"/>
    <cellStyle name="Normal 2 27 2 2 3" xfId="16052"/>
    <cellStyle name="Normal 2 27 2 3" xfId="16053"/>
    <cellStyle name="Normal 2 27 2 3 2" xfId="16054"/>
    <cellStyle name="Normal 2 27 2 4" xfId="16055"/>
    <cellStyle name="Normal 2 27 3" xfId="16056"/>
    <cellStyle name="Normal 2 27 3 2" xfId="16057"/>
    <cellStyle name="Normal 2 27 3 2 2" xfId="16058"/>
    <cellStyle name="Normal 2 27 3 2 2 2" xfId="16059"/>
    <cellStyle name="Normal 2 27 3 2 3" xfId="16060"/>
    <cellStyle name="Normal 2 27 3 3" xfId="16061"/>
    <cellStyle name="Normal 2 27 3 3 2" xfId="16062"/>
    <cellStyle name="Normal 2 27 3 4" xfId="16063"/>
    <cellStyle name="Normal 2 27 4" xfId="16064"/>
    <cellStyle name="Normal 2 27 4 2" xfId="16065"/>
    <cellStyle name="Normal 2 27 4 2 2" xfId="16066"/>
    <cellStyle name="Normal 2 27 4 2 2 2" xfId="16067"/>
    <cellStyle name="Normal 2 27 4 2 3" xfId="16068"/>
    <cellStyle name="Normal 2 27 4 3" xfId="16069"/>
    <cellStyle name="Normal 2 27 4 3 2" xfId="16070"/>
    <cellStyle name="Normal 2 27 4 4" xfId="16071"/>
    <cellStyle name="Normal 2 27 5" xfId="16072"/>
    <cellStyle name="Normal 2 27 5 2" xfId="16073"/>
    <cellStyle name="Normal 2 27 5 2 2" xfId="16074"/>
    <cellStyle name="Normal 2 27 5 3" xfId="16075"/>
    <cellStyle name="Normal 2 27 6" xfId="16076"/>
    <cellStyle name="Normal 2 27 6 2" xfId="16077"/>
    <cellStyle name="Normal 2 27 7" xfId="16078"/>
    <cellStyle name="Normal 2 27 7 2" xfId="16079"/>
    <cellStyle name="Normal 2 27 8" xfId="16080"/>
    <cellStyle name="Normal 2 28" xfId="16081"/>
    <cellStyle name="Normal 2 28 2" xfId="16082"/>
    <cellStyle name="Normal 2 28 2 2" xfId="16083"/>
    <cellStyle name="Normal 2 28 2 2 2" xfId="16084"/>
    <cellStyle name="Normal 2 28 2 2 2 2" xfId="16085"/>
    <cellStyle name="Normal 2 28 2 2 3" xfId="16086"/>
    <cellStyle name="Normal 2 28 2 3" xfId="16087"/>
    <cellStyle name="Normal 2 28 2 3 2" xfId="16088"/>
    <cellStyle name="Normal 2 28 2 4" xfId="16089"/>
    <cellStyle name="Normal 2 28 3" xfId="16090"/>
    <cellStyle name="Normal 2 28 3 2" xfId="16091"/>
    <cellStyle name="Normal 2 28 3 2 2" xfId="16092"/>
    <cellStyle name="Normal 2 28 3 2 2 2" xfId="16093"/>
    <cellStyle name="Normal 2 28 3 2 3" xfId="16094"/>
    <cellStyle name="Normal 2 28 3 3" xfId="16095"/>
    <cellStyle name="Normal 2 28 3 3 2" xfId="16096"/>
    <cellStyle name="Normal 2 28 3 4" xfId="16097"/>
    <cellStyle name="Normal 2 28 4" xfId="16098"/>
    <cellStyle name="Normal 2 28 4 2" xfId="16099"/>
    <cellStyle name="Normal 2 28 4 2 2" xfId="16100"/>
    <cellStyle name="Normal 2 28 4 2 2 2" xfId="16101"/>
    <cellStyle name="Normal 2 28 4 2 3" xfId="16102"/>
    <cellStyle name="Normal 2 28 4 3" xfId="16103"/>
    <cellStyle name="Normal 2 28 4 3 2" xfId="16104"/>
    <cellStyle name="Normal 2 28 4 4" xfId="16105"/>
    <cellStyle name="Normal 2 28 5" xfId="16106"/>
    <cellStyle name="Normal 2 28 5 2" xfId="16107"/>
    <cellStyle name="Normal 2 28 5 2 2" xfId="16108"/>
    <cellStyle name="Normal 2 28 5 3" xfId="16109"/>
    <cellStyle name="Normal 2 28 6" xfId="16110"/>
    <cellStyle name="Normal 2 28 6 2" xfId="16111"/>
    <cellStyle name="Normal 2 28 7" xfId="16112"/>
    <cellStyle name="Normal 2 28 7 2" xfId="16113"/>
    <cellStyle name="Normal 2 28 8" xfId="16114"/>
    <cellStyle name="Normal 2 29" xfId="16115"/>
    <cellStyle name="Normal 2 29 2" xfId="16116"/>
    <cellStyle name="Normal 2 29 2 2" xfId="16117"/>
    <cellStyle name="Normal 2 29 2 2 2" xfId="16118"/>
    <cellStyle name="Normal 2 29 2 2 2 2" xfId="16119"/>
    <cellStyle name="Normal 2 29 2 2 3" xfId="16120"/>
    <cellStyle name="Normal 2 29 2 3" xfId="16121"/>
    <cellStyle name="Normal 2 29 2 3 2" xfId="16122"/>
    <cellStyle name="Normal 2 29 2 4" xfId="16123"/>
    <cellStyle name="Normal 2 29 3" xfId="16124"/>
    <cellStyle name="Normal 2 29 3 2" xfId="16125"/>
    <cellStyle name="Normal 2 29 3 2 2" xfId="16126"/>
    <cellStyle name="Normal 2 29 3 2 2 2" xfId="16127"/>
    <cellStyle name="Normal 2 29 3 2 3" xfId="16128"/>
    <cellStyle name="Normal 2 29 3 3" xfId="16129"/>
    <cellStyle name="Normal 2 29 3 3 2" xfId="16130"/>
    <cellStyle name="Normal 2 29 3 4" xfId="16131"/>
    <cellStyle name="Normal 2 29 4" xfId="16132"/>
    <cellStyle name="Normal 2 29 4 2" xfId="16133"/>
    <cellStyle name="Normal 2 29 4 2 2" xfId="16134"/>
    <cellStyle name="Normal 2 29 4 2 2 2" xfId="16135"/>
    <cellStyle name="Normal 2 29 4 2 3" xfId="16136"/>
    <cellStyle name="Normal 2 29 4 3" xfId="16137"/>
    <cellStyle name="Normal 2 29 4 3 2" xfId="16138"/>
    <cellStyle name="Normal 2 29 4 4" xfId="16139"/>
    <cellStyle name="Normal 2 29 5" xfId="16140"/>
    <cellStyle name="Normal 2 29 5 2" xfId="16141"/>
    <cellStyle name="Normal 2 29 5 2 2" xfId="16142"/>
    <cellStyle name="Normal 2 29 5 3" xfId="16143"/>
    <cellStyle name="Normal 2 29 6" xfId="16144"/>
    <cellStyle name="Normal 2 29 6 2" xfId="16145"/>
    <cellStyle name="Normal 2 29 7" xfId="16146"/>
    <cellStyle name="Normal 2 29 7 2" xfId="16147"/>
    <cellStyle name="Normal 2 29 8" xfId="16148"/>
    <cellStyle name="Normal 2 3" xfId="16149"/>
    <cellStyle name="Normal 2 3 10" xfId="16150"/>
    <cellStyle name="Normal 2 3 10 2" xfId="16151"/>
    <cellStyle name="Normal 2 3 10 2 2" xfId="16152"/>
    <cellStyle name="Normal 2 3 10 2 2 2" xfId="16153"/>
    <cellStyle name="Normal 2 3 10 2 2 2 2" xfId="16154"/>
    <cellStyle name="Normal 2 3 10 2 2 3" xfId="16155"/>
    <cellStyle name="Normal 2 3 10 2 3" xfId="16156"/>
    <cellStyle name="Normal 2 3 10 2 3 2" xfId="16157"/>
    <cellStyle name="Normal 2 3 10 2 4" xfId="16158"/>
    <cellStyle name="Normal 2 3 10 3" xfId="16159"/>
    <cellStyle name="Normal 2 3 10 3 2" xfId="16160"/>
    <cellStyle name="Normal 2 3 10 3 2 2" xfId="16161"/>
    <cellStyle name="Normal 2 3 10 3 2 2 2" xfId="16162"/>
    <cellStyle name="Normal 2 3 10 3 2 3" xfId="16163"/>
    <cellStyle name="Normal 2 3 10 3 3" xfId="16164"/>
    <cellStyle name="Normal 2 3 10 3 3 2" xfId="16165"/>
    <cellStyle name="Normal 2 3 10 3 4" xfId="16166"/>
    <cellStyle name="Normal 2 3 10 4" xfId="16167"/>
    <cellStyle name="Normal 2 3 10 4 2" xfId="16168"/>
    <cellStyle name="Normal 2 3 10 4 2 2" xfId="16169"/>
    <cellStyle name="Normal 2 3 10 4 2 2 2" xfId="16170"/>
    <cellStyle name="Normal 2 3 10 4 2 3" xfId="16171"/>
    <cellStyle name="Normal 2 3 10 4 3" xfId="16172"/>
    <cellStyle name="Normal 2 3 10 4 3 2" xfId="16173"/>
    <cellStyle name="Normal 2 3 10 4 4" xfId="16174"/>
    <cellStyle name="Normal 2 3 10 5" xfId="16175"/>
    <cellStyle name="Normal 2 3 10 5 2" xfId="16176"/>
    <cellStyle name="Normal 2 3 10 5 2 2" xfId="16177"/>
    <cellStyle name="Normal 2 3 10 5 3" xfId="16178"/>
    <cellStyle name="Normal 2 3 10 6" xfId="16179"/>
    <cellStyle name="Normal 2 3 10 6 2" xfId="16180"/>
    <cellStyle name="Normal 2 3 10 7" xfId="16181"/>
    <cellStyle name="Normal 2 3 10 7 2" xfId="16182"/>
    <cellStyle name="Normal 2 3 10 8" xfId="16183"/>
    <cellStyle name="Normal 2 3 11" xfId="16184"/>
    <cellStyle name="Normal 2 3 11 2" xfId="16185"/>
    <cellStyle name="Normal 2 3 11 2 2" xfId="16186"/>
    <cellStyle name="Normal 2 3 11 2 2 2" xfId="16187"/>
    <cellStyle name="Normal 2 3 11 2 2 2 2" xfId="16188"/>
    <cellStyle name="Normal 2 3 11 2 2 3" xfId="16189"/>
    <cellStyle name="Normal 2 3 11 2 3" xfId="16190"/>
    <cellStyle name="Normal 2 3 11 2 3 2" xfId="16191"/>
    <cellStyle name="Normal 2 3 11 2 4" xfId="16192"/>
    <cellStyle name="Normal 2 3 11 3" xfId="16193"/>
    <cellStyle name="Normal 2 3 11 3 2" xfId="16194"/>
    <cellStyle name="Normal 2 3 11 3 2 2" xfId="16195"/>
    <cellStyle name="Normal 2 3 11 3 2 2 2" xfId="16196"/>
    <cellStyle name="Normal 2 3 11 3 2 3" xfId="16197"/>
    <cellStyle name="Normal 2 3 11 3 3" xfId="16198"/>
    <cellStyle name="Normal 2 3 11 3 3 2" xfId="16199"/>
    <cellStyle name="Normal 2 3 11 3 4" xfId="16200"/>
    <cellStyle name="Normal 2 3 11 4" xfId="16201"/>
    <cellStyle name="Normal 2 3 11 4 2" xfId="16202"/>
    <cellStyle name="Normal 2 3 11 4 2 2" xfId="16203"/>
    <cellStyle name="Normal 2 3 11 4 2 2 2" xfId="16204"/>
    <cellStyle name="Normal 2 3 11 4 2 3" xfId="16205"/>
    <cellStyle name="Normal 2 3 11 4 3" xfId="16206"/>
    <cellStyle name="Normal 2 3 11 4 3 2" xfId="16207"/>
    <cellStyle name="Normal 2 3 11 4 4" xfId="16208"/>
    <cellStyle name="Normal 2 3 11 5" xfId="16209"/>
    <cellStyle name="Normal 2 3 11 5 2" xfId="16210"/>
    <cellStyle name="Normal 2 3 11 5 2 2" xfId="16211"/>
    <cellStyle name="Normal 2 3 11 5 3" xfId="16212"/>
    <cellStyle name="Normal 2 3 11 6" xfId="16213"/>
    <cellStyle name="Normal 2 3 11 6 2" xfId="16214"/>
    <cellStyle name="Normal 2 3 11 7" xfId="16215"/>
    <cellStyle name="Normal 2 3 11 7 2" xfId="16216"/>
    <cellStyle name="Normal 2 3 11 8" xfId="16217"/>
    <cellStyle name="Normal 2 3 12" xfId="16218"/>
    <cellStyle name="Normal 2 3 12 2" xfId="16219"/>
    <cellStyle name="Normal 2 3 12 2 2" xfId="16220"/>
    <cellStyle name="Normal 2 3 12 2 2 2" xfId="16221"/>
    <cellStyle name="Normal 2 3 12 2 2 2 2" xfId="16222"/>
    <cellStyle name="Normal 2 3 12 2 2 3" xfId="16223"/>
    <cellStyle name="Normal 2 3 12 2 3" xfId="16224"/>
    <cellStyle name="Normal 2 3 12 2 3 2" xfId="16225"/>
    <cellStyle name="Normal 2 3 12 2 4" xfId="16226"/>
    <cellStyle name="Normal 2 3 12 3" xfId="16227"/>
    <cellStyle name="Normal 2 3 12 3 2" xfId="16228"/>
    <cellStyle name="Normal 2 3 12 3 2 2" xfId="16229"/>
    <cellStyle name="Normal 2 3 12 3 2 2 2" xfId="16230"/>
    <cellStyle name="Normal 2 3 12 3 2 3" xfId="16231"/>
    <cellStyle name="Normal 2 3 12 3 3" xfId="16232"/>
    <cellStyle name="Normal 2 3 12 3 3 2" xfId="16233"/>
    <cellStyle name="Normal 2 3 12 3 4" xfId="16234"/>
    <cellStyle name="Normal 2 3 12 4" xfId="16235"/>
    <cellStyle name="Normal 2 3 12 4 2" xfId="16236"/>
    <cellStyle name="Normal 2 3 12 4 2 2" xfId="16237"/>
    <cellStyle name="Normal 2 3 12 4 2 2 2" xfId="16238"/>
    <cellStyle name="Normal 2 3 12 4 2 3" xfId="16239"/>
    <cellStyle name="Normal 2 3 12 4 3" xfId="16240"/>
    <cellStyle name="Normal 2 3 12 4 3 2" xfId="16241"/>
    <cellStyle name="Normal 2 3 12 4 4" xfId="16242"/>
    <cellStyle name="Normal 2 3 12 5" xfId="16243"/>
    <cellStyle name="Normal 2 3 12 5 2" xfId="16244"/>
    <cellStyle name="Normal 2 3 12 5 2 2" xfId="16245"/>
    <cellStyle name="Normal 2 3 12 5 3" xfId="16246"/>
    <cellStyle name="Normal 2 3 12 6" xfId="16247"/>
    <cellStyle name="Normal 2 3 12 6 2" xfId="16248"/>
    <cellStyle name="Normal 2 3 12 7" xfId="16249"/>
    <cellStyle name="Normal 2 3 12 7 2" xfId="16250"/>
    <cellStyle name="Normal 2 3 12 8" xfId="16251"/>
    <cellStyle name="Normal 2 3 13" xfId="16252"/>
    <cellStyle name="Normal 2 3 13 2" xfId="16253"/>
    <cellStyle name="Normal 2 3 13 2 2" xfId="16254"/>
    <cellStyle name="Normal 2 3 13 2 2 2" xfId="16255"/>
    <cellStyle name="Normal 2 3 13 2 2 2 2" xfId="16256"/>
    <cellStyle name="Normal 2 3 13 2 2 3" xfId="16257"/>
    <cellStyle name="Normal 2 3 13 2 3" xfId="16258"/>
    <cellStyle name="Normal 2 3 13 2 3 2" xfId="16259"/>
    <cellStyle name="Normal 2 3 13 2 4" xfId="16260"/>
    <cellStyle name="Normal 2 3 13 3" xfId="16261"/>
    <cellStyle name="Normal 2 3 13 3 2" xfId="16262"/>
    <cellStyle name="Normal 2 3 13 3 2 2" xfId="16263"/>
    <cellStyle name="Normal 2 3 13 3 2 2 2" xfId="16264"/>
    <cellStyle name="Normal 2 3 13 3 2 3" xfId="16265"/>
    <cellStyle name="Normal 2 3 13 3 3" xfId="16266"/>
    <cellStyle name="Normal 2 3 13 3 3 2" xfId="16267"/>
    <cellStyle name="Normal 2 3 13 3 4" xfId="16268"/>
    <cellStyle name="Normal 2 3 13 4" xfId="16269"/>
    <cellStyle name="Normal 2 3 13 4 2" xfId="16270"/>
    <cellStyle name="Normal 2 3 13 4 2 2" xfId="16271"/>
    <cellStyle name="Normal 2 3 13 4 2 2 2" xfId="16272"/>
    <cellStyle name="Normal 2 3 13 4 2 3" xfId="16273"/>
    <cellStyle name="Normal 2 3 13 4 3" xfId="16274"/>
    <cellStyle name="Normal 2 3 13 4 3 2" xfId="16275"/>
    <cellStyle name="Normal 2 3 13 4 4" xfId="16276"/>
    <cellStyle name="Normal 2 3 13 5" xfId="16277"/>
    <cellStyle name="Normal 2 3 13 5 2" xfId="16278"/>
    <cellStyle name="Normal 2 3 13 5 2 2" xfId="16279"/>
    <cellStyle name="Normal 2 3 13 5 3" xfId="16280"/>
    <cellStyle name="Normal 2 3 13 6" xfId="16281"/>
    <cellStyle name="Normal 2 3 13 6 2" xfId="16282"/>
    <cellStyle name="Normal 2 3 13 7" xfId="16283"/>
    <cellStyle name="Normal 2 3 13 7 2" xfId="16284"/>
    <cellStyle name="Normal 2 3 13 8" xfId="16285"/>
    <cellStyle name="Normal 2 3 14" xfId="16286"/>
    <cellStyle name="Normal 2 3 14 2" xfId="16287"/>
    <cellStyle name="Normal 2 3 14 2 2" xfId="16288"/>
    <cellStyle name="Normal 2 3 14 2 2 2" xfId="16289"/>
    <cellStyle name="Normal 2 3 14 2 2 2 2" xfId="16290"/>
    <cellStyle name="Normal 2 3 14 2 2 3" xfId="16291"/>
    <cellStyle name="Normal 2 3 14 2 3" xfId="16292"/>
    <cellStyle name="Normal 2 3 14 2 3 2" xfId="16293"/>
    <cellStyle name="Normal 2 3 14 2 4" xfId="16294"/>
    <cellStyle name="Normal 2 3 14 3" xfId="16295"/>
    <cellStyle name="Normal 2 3 14 3 2" xfId="16296"/>
    <cellStyle name="Normal 2 3 14 3 2 2" xfId="16297"/>
    <cellStyle name="Normal 2 3 14 3 2 2 2" xfId="16298"/>
    <cellStyle name="Normal 2 3 14 3 2 3" xfId="16299"/>
    <cellStyle name="Normal 2 3 14 3 3" xfId="16300"/>
    <cellStyle name="Normal 2 3 14 3 3 2" xfId="16301"/>
    <cellStyle name="Normal 2 3 14 3 4" xfId="16302"/>
    <cellStyle name="Normal 2 3 14 4" xfId="16303"/>
    <cellStyle name="Normal 2 3 14 4 2" xfId="16304"/>
    <cellStyle name="Normal 2 3 14 4 2 2" xfId="16305"/>
    <cellStyle name="Normal 2 3 14 4 2 2 2" xfId="16306"/>
    <cellStyle name="Normal 2 3 14 4 2 3" xfId="16307"/>
    <cellStyle name="Normal 2 3 14 4 3" xfId="16308"/>
    <cellStyle name="Normal 2 3 14 4 3 2" xfId="16309"/>
    <cellStyle name="Normal 2 3 14 4 4" xfId="16310"/>
    <cellStyle name="Normal 2 3 14 5" xfId="16311"/>
    <cellStyle name="Normal 2 3 14 5 2" xfId="16312"/>
    <cellStyle name="Normal 2 3 14 5 2 2" xfId="16313"/>
    <cellStyle name="Normal 2 3 14 5 3" xfId="16314"/>
    <cellStyle name="Normal 2 3 14 6" xfId="16315"/>
    <cellStyle name="Normal 2 3 14 6 2" xfId="16316"/>
    <cellStyle name="Normal 2 3 14 7" xfId="16317"/>
    <cellStyle name="Normal 2 3 14 7 2" xfId="16318"/>
    <cellStyle name="Normal 2 3 14 8" xfId="16319"/>
    <cellStyle name="Normal 2 3 15" xfId="16320"/>
    <cellStyle name="Normal 2 3 15 2" xfId="16321"/>
    <cellStyle name="Normal 2 3 15 2 2" xfId="16322"/>
    <cellStyle name="Normal 2 3 15 2 2 2" xfId="16323"/>
    <cellStyle name="Normal 2 3 15 2 2 2 2" xfId="16324"/>
    <cellStyle name="Normal 2 3 15 2 2 3" xfId="16325"/>
    <cellStyle name="Normal 2 3 15 2 3" xfId="16326"/>
    <cellStyle name="Normal 2 3 15 2 3 2" xfId="16327"/>
    <cellStyle name="Normal 2 3 15 2 4" xfId="16328"/>
    <cellStyle name="Normal 2 3 15 3" xfId="16329"/>
    <cellStyle name="Normal 2 3 15 3 2" xfId="16330"/>
    <cellStyle name="Normal 2 3 15 3 2 2" xfId="16331"/>
    <cellStyle name="Normal 2 3 15 3 2 2 2" xfId="16332"/>
    <cellStyle name="Normal 2 3 15 3 2 3" xfId="16333"/>
    <cellStyle name="Normal 2 3 15 3 3" xfId="16334"/>
    <cellStyle name="Normal 2 3 15 3 3 2" xfId="16335"/>
    <cellStyle name="Normal 2 3 15 3 4" xfId="16336"/>
    <cellStyle name="Normal 2 3 15 4" xfId="16337"/>
    <cellStyle name="Normal 2 3 15 4 2" xfId="16338"/>
    <cellStyle name="Normal 2 3 15 4 2 2" xfId="16339"/>
    <cellStyle name="Normal 2 3 15 4 2 2 2" xfId="16340"/>
    <cellStyle name="Normal 2 3 15 4 2 3" xfId="16341"/>
    <cellStyle name="Normal 2 3 15 4 3" xfId="16342"/>
    <cellStyle name="Normal 2 3 15 4 3 2" xfId="16343"/>
    <cellStyle name="Normal 2 3 15 4 4" xfId="16344"/>
    <cellStyle name="Normal 2 3 15 5" xfId="16345"/>
    <cellStyle name="Normal 2 3 15 5 2" xfId="16346"/>
    <cellStyle name="Normal 2 3 15 5 2 2" xfId="16347"/>
    <cellStyle name="Normal 2 3 15 5 3" xfId="16348"/>
    <cellStyle name="Normal 2 3 15 6" xfId="16349"/>
    <cellStyle name="Normal 2 3 15 6 2" xfId="16350"/>
    <cellStyle name="Normal 2 3 15 7" xfId="16351"/>
    <cellStyle name="Normal 2 3 15 7 2" xfId="16352"/>
    <cellStyle name="Normal 2 3 15 8" xfId="16353"/>
    <cellStyle name="Normal 2 3 16" xfId="16354"/>
    <cellStyle name="Normal 2 3 16 2" xfId="16355"/>
    <cellStyle name="Normal 2 3 16 2 2" xfId="16356"/>
    <cellStyle name="Normal 2 3 16 2 2 2" xfId="16357"/>
    <cellStyle name="Normal 2 3 16 2 2 2 2" xfId="16358"/>
    <cellStyle name="Normal 2 3 16 2 2 3" xfId="16359"/>
    <cellStyle name="Normal 2 3 16 2 3" xfId="16360"/>
    <cellStyle name="Normal 2 3 16 2 3 2" xfId="16361"/>
    <cellStyle name="Normal 2 3 16 2 4" xfId="16362"/>
    <cellStyle name="Normal 2 3 16 3" xfId="16363"/>
    <cellStyle name="Normal 2 3 16 3 2" xfId="16364"/>
    <cellStyle name="Normal 2 3 16 3 2 2" xfId="16365"/>
    <cellStyle name="Normal 2 3 16 3 2 2 2" xfId="16366"/>
    <cellStyle name="Normal 2 3 16 3 2 3" xfId="16367"/>
    <cellStyle name="Normal 2 3 16 3 3" xfId="16368"/>
    <cellStyle name="Normal 2 3 16 3 3 2" xfId="16369"/>
    <cellStyle name="Normal 2 3 16 3 4" xfId="16370"/>
    <cellStyle name="Normal 2 3 16 4" xfId="16371"/>
    <cellStyle name="Normal 2 3 16 4 2" xfId="16372"/>
    <cellStyle name="Normal 2 3 16 4 2 2" xfId="16373"/>
    <cellStyle name="Normal 2 3 16 4 2 2 2" xfId="16374"/>
    <cellStyle name="Normal 2 3 16 4 2 3" xfId="16375"/>
    <cellStyle name="Normal 2 3 16 4 3" xfId="16376"/>
    <cellStyle name="Normal 2 3 16 4 3 2" xfId="16377"/>
    <cellStyle name="Normal 2 3 16 4 4" xfId="16378"/>
    <cellStyle name="Normal 2 3 16 5" xfId="16379"/>
    <cellStyle name="Normal 2 3 16 5 2" xfId="16380"/>
    <cellStyle name="Normal 2 3 16 5 2 2" xfId="16381"/>
    <cellStyle name="Normal 2 3 16 5 3" xfId="16382"/>
    <cellStyle name="Normal 2 3 16 6" xfId="16383"/>
    <cellStyle name="Normal 2 3 16 6 2" xfId="16384"/>
    <cellStyle name="Normal 2 3 16 7" xfId="16385"/>
    <cellStyle name="Normal 2 3 16 7 2" xfId="16386"/>
    <cellStyle name="Normal 2 3 16 8" xfId="16387"/>
    <cellStyle name="Normal 2 3 17" xfId="16388"/>
    <cellStyle name="Normal 2 3 17 2" xfId="16389"/>
    <cellStyle name="Normal 2 3 17 2 2" xfId="16390"/>
    <cellStyle name="Normal 2 3 17 2 2 2" xfId="16391"/>
    <cellStyle name="Normal 2 3 17 2 2 2 2" xfId="16392"/>
    <cellStyle name="Normal 2 3 17 2 2 3" xfId="16393"/>
    <cellStyle name="Normal 2 3 17 2 3" xfId="16394"/>
    <cellStyle name="Normal 2 3 17 2 3 2" xfId="16395"/>
    <cellStyle name="Normal 2 3 17 2 4" xfId="16396"/>
    <cellStyle name="Normal 2 3 17 3" xfId="16397"/>
    <cellStyle name="Normal 2 3 17 3 2" xfId="16398"/>
    <cellStyle name="Normal 2 3 17 3 2 2" xfId="16399"/>
    <cellStyle name="Normal 2 3 17 3 2 2 2" xfId="16400"/>
    <cellStyle name="Normal 2 3 17 3 2 3" xfId="16401"/>
    <cellStyle name="Normal 2 3 17 3 3" xfId="16402"/>
    <cellStyle name="Normal 2 3 17 3 3 2" xfId="16403"/>
    <cellStyle name="Normal 2 3 17 3 4" xfId="16404"/>
    <cellStyle name="Normal 2 3 17 4" xfId="16405"/>
    <cellStyle name="Normal 2 3 17 4 2" xfId="16406"/>
    <cellStyle name="Normal 2 3 17 4 2 2" xfId="16407"/>
    <cellStyle name="Normal 2 3 17 4 2 2 2" xfId="16408"/>
    <cellStyle name="Normal 2 3 17 4 2 3" xfId="16409"/>
    <cellStyle name="Normal 2 3 17 4 3" xfId="16410"/>
    <cellStyle name="Normal 2 3 17 4 3 2" xfId="16411"/>
    <cellStyle name="Normal 2 3 17 4 4" xfId="16412"/>
    <cellStyle name="Normal 2 3 17 5" xfId="16413"/>
    <cellStyle name="Normal 2 3 17 5 2" xfId="16414"/>
    <cellStyle name="Normal 2 3 17 5 2 2" xfId="16415"/>
    <cellStyle name="Normal 2 3 17 5 3" xfId="16416"/>
    <cellStyle name="Normal 2 3 17 6" xfId="16417"/>
    <cellStyle name="Normal 2 3 17 6 2" xfId="16418"/>
    <cellStyle name="Normal 2 3 17 7" xfId="16419"/>
    <cellStyle name="Normal 2 3 17 7 2" xfId="16420"/>
    <cellStyle name="Normal 2 3 17 8" xfId="16421"/>
    <cellStyle name="Normal 2 3 18" xfId="16422"/>
    <cellStyle name="Normal 2 3 18 2" xfId="16423"/>
    <cellStyle name="Normal 2 3 18 2 2" xfId="16424"/>
    <cellStyle name="Normal 2 3 18 2 2 2" xfId="16425"/>
    <cellStyle name="Normal 2 3 18 2 2 2 2" xfId="16426"/>
    <cellStyle name="Normal 2 3 18 2 2 3" xfId="16427"/>
    <cellStyle name="Normal 2 3 18 2 3" xfId="16428"/>
    <cellStyle name="Normal 2 3 18 2 3 2" xfId="16429"/>
    <cellStyle name="Normal 2 3 18 2 4" xfId="16430"/>
    <cellStyle name="Normal 2 3 18 3" xfId="16431"/>
    <cellStyle name="Normal 2 3 18 3 2" xfId="16432"/>
    <cellStyle name="Normal 2 3 18 3 2 2" xfId="16433"/>
    <cellStyle name="Normal 2 3 18 3 2 2 2" xfId="16434"/>
    <cellStyle name="Normal 2 3 18 3 2 3" xfId="16435"/>
    <cellStyle name="Normal 2 3 18 3 3" xfId="16436"/>
    <cellStyle name="Normal 2 3 18 3 3 2" xfId="16437"/>
    <cellStyle name="Normal 2 3 18 3 4" xfId="16438"/>
    <cellStyle name="Normal 2 3 18 4" xfId="16439"/>
    <cellStyle name="Normal 2 3 18 4 2" xfId="16440"/>
    <cellStyle name="Normal 2 3 18 4 2 2" xfId="16441"/>
    <cellStyle name="Normal 2 3 18 4 2 2 2" xfId="16442"/>
    <cellStyle name="Normal 2 3 18 4 2 3" xfId="16443"/>
    <cellStyle name="Normal 2 3 18 4 3" xfId="16444"/>
    <cellStyle name="Normal 2 3 18 4 3 2" xfId="16445"/>
    <cellStyle name="Normal 2 3 18 4 4" xfId="16446"/>
    <cellStyle name="Normal 2 3 18 5" xfId="16447"/>
    <cellStyle name="Normal 2 3 18 5 2" xfId="16448"/>
    <cellStyle name="Normal 2 3 18 5 2 2" xfId="16449"/>
    <cellStyle name="Normal 2 3 18 5 3" xfId="16450"/>
    <cellStyle name="Normal 2 3 18 6" xfId="16451"/>
    <cellStyle name="Normal 2 3 18 6 2" xfId="16452"/>
    <cellStyle name="Normal 2 3 18 7" xfId="16453"/>
    <cellStyle name="Normal 2 3 18 7 2" xfId="16454"/>
    <cellStyle name="Normal 2 3 18 8" xfId="16455"/>
    <cellStyle name="Normal 2 3 19" xfId="16456"/>
    <cellStyle name="Normal 2 3 19 2" xfId="16457"/>
    <cellStyle name="Normal 2 3 19 2 2" xfId="16458"/>
    <cellStyle name="Normal 2 3 19 2 2 2" xfId="16459"/>
    <cellStyle name="Normal 2 3 19 2 2 2 2" xfId="16460"/>
    <cellStyle name="Normal 2 3 19 2 2 3" xfId="16461"/>
    <cellStyle name="Normal 2 3 19 2 3" xfId="16462"/>
    <cellStyle name="Normal 2 3 19 2 3 2" xfId="16463"/>
    <cellStyle name="Normal 2 3 19 2 4" xfId="16464"/>
    <cellStyle name="Normal 2 3 19 3" xfId="16465"/>
    <cellStyle name="Normal 2 3 19 3 2" xfId="16466"/>
    <cellStyle name="Normal 2 3 19 3 2 2" xfId="16467"/>
    <cellStyle name="Normal 2 3 19 3 2 2 2" xfId="16468"/>
    <cellStyle name="Normal 2 3 19 3 2 3" xfId="16469"/>
    <cellStyle name="Normal 2 3 19 3 3" xfId="16470"/>
    <cellStyle name="Normal 2 3 19 3 3 2" xfId="16471"/>
    <cellStyle name="Normal 2 3 19 3 4" xfId="16472"/>
    <cellStyle name="Normal 2 3 19 4" xfId="16473"/>
    <cellStyle name="Normal 2 3 19 4 2" xfId="16474"/>
    <cellStyle name="Normal 2 3 19 4 2 2" xfId="16475"/>
    <cellStyle name="Normal 2 3 19 4 2 2 2" xfId="16476"/>
    <cellStyle name="Normal 2 3 19 4 2 3" xfId="16477"/>
    <cellStyle name="Normal 2 3 19 4 3" xfId="16478"/>
    <cellStyle name="Normal 2 3 19 4 3 2" xfId="16479"/>
    <cellStyle name="Normal 2 3 19 4 4" xfId="16480"/>
    <cellStyle name="Normal 2 3 19 5" xfId="16481"/>
    <cellStyle name="Normal 2 3 19 5 2" xfId="16482"/>
    <cellStyle name="Normal 2 3 19 5 2 2" xfId="16483"/>
    <cellStyle name="Normal 2 3 19 5 3" xfId="16484"/>
    <cellStyle name="Normal 2 3 19 6" xfId="16485"/>
    <cellStyle name="Normal 2 3 19 6 2" xfId="16486"/>
    <cellStyle name="Normal 2 3 19 7" xfId="16487"/>
    <cellStyle name="Normal 2 3 19 7 2" xfId="16488"/>
    <cellStyle name="Normal 2 3 19 8" xfId="16489"/>
    <cellStyle name="Normal 2 3 2" xfId="16490"/>
    <cellStyle name="Normal 2 3 2 2" xfId="16491"/>
    <cellStyle name="Normal 2 3 2 2 2" xfId="16492"/>
    <cellStyle name="Normal 2 3 2 2 2 2" xfId="16493"/>
    <cellStyle name="Normal 2 3 2 2 2 2 2" xfId="16494"/>
    <cellStyle name="Normal 2 3 2 2 2 3" xfId="16495"/>
    <cellStyle name="Normal 2 3 2 2 3" xfId="16496"/>
    <cellStyle name="Normal 2 3 2 2 3 2" xfId="16497"/>
    <cellStyle name="Normal 2 3 2 2 4" xfId="16498"/>
    <cellStyle name="Normal 2 3 2 3" xfId="16499"/>
    <cellStyle name="Normal 2 3 2 3 2" xfId="16500"/>
    <cellStyle name="Normal 2 3 2 3 2 2" xfId="16501"/>
    <cellStyle name="Normal 2 3 2 3 2 2 2" xfId="16502"/>
    <cellStyle name="Normal 2 3 2 3 2 3" xfId="16503"/>
    <cellStyle name="Normal 2 3 2 3 3" xfId="16504"/>
    <cellStyle name="Normal 2 3 2 3 3 2" xfId="16505"/>
    <cellStyle name="Normal 2 3 2 3 4" xfId="16506"/>
    <cellStyle name="Normal 2 3 2 4" xfId="16507"/>
    <cellStyle name="Normal 2 3 2 4 2" xfId="16508"/>
    <cellStyle name="Normal 2 3 2 4 2 2" xfId="16509"/>
    <cellStyle name="Normal 2 3 2 4 2 2 2" xfId="16510"/>
    <cellStyle name="Normal 2 3 2 4 2 3" xfId="16511"/>
    <cellStyle name="Normal 2 3 2 4 3" xfId="16512"/>
    <cellStyle name="Normal 2 3 2 4 3 2" xfId="16513"/>
    <cellStyle name="Normal 2 3 2 4 4" xfId="16514"/>
    <cellStyle name="Normal 2 3 2 5" xfId="16515"/>
    <cellStyle name="Normal 2 3 2 5 2" xfId="16516"/>
    <cellStyle name="Normal 2 3 2 5 2 2" xfId="16517"/>
    <cellStyle name="Normal 2 3 2 5 3" xfId="16518"/>
    <cellStyle name="Normal 2 3 2 6" xfId="16519"/>
    <cellStyle name="Normal 2 3 2 6 2" xfId="16520"/>
    <cellStyle name="Normal 2 3 2 7" xfId="16521"/>
    <cellStyle name="Normal 2 3 2 7 2" xfId="16522"/>
    <cellStyle name="Normal 2 3 2 8" xfId="16523"/>
    <cellStyle name="Normal 2 3 20" xfId="16524"/>
    <cellStyle name="Normal 2 3 20 2" xfId="16525"/>
    <cellStyle name="Normal 2 3 20 2 2" xfId="16526"/>
    <cellStyle name="Normal 2 3 20 2 2 2" xfId="16527"/>
    <cellStyle name="Normal 2 3 20 2 2 2 2" xfId="16528"/>
    <cellStyle name="Normal 2 3 20 2 2 3" xfId="16529"/>
    <cellStyle name="Normal 2 3 20 2 3" xfId="16530"/>
    <cellStyle name="Normal 2 3 20 2 3 2" xfId="16531"/>
    <cellStyle name="Normal 2 3 20 2 4" xfId="16532"/>
    <cellStyle name="Normal 2 3 20 3" xfId="16533"/>
    <cellStyle name="Normal 2 3 20 3 2" xfId="16534"/>
    <cellStyle name="Normal 2 3 20 3 2 2" xfId="16535"/>
    <cellStyle name="Normal 2 3 20 3 2 2 2" xfId="16536"/>
    <cellStyle name="Normal 2 3 20 3 2 3" xfId="16537"/>
    <cellStyle name="Normal 2 3 20 3 3" xfId="16538"/>
    <cellStyle name="Normal 2 3 20 3 3 2" xfId="16539"/>
    <cellStyle name="Normal 2 3 20 3 4" xfId="16540"/>
    <cellStyle name="Normal 2 3 20 4" xfId="16541"/>
    <cellStyle name="Normal 2 3 20 4 2" xfId="16542"/>
    <cellStyle name="Normal 2 3 20 4 2 2" xfId="16543"/>
    <cellStyle name="Normal 2 3 20 4 2 2 2" xfId="16544"/>
    <cellStyle name="Normal 2 3 20 4 2 3" xfId="16545"/>
    <cellStyle name="Normal 2 3 20 4 3" xfId="16546"/>
    <cellStyle name="Normal 2 3 20 4 3 2" xfId="16547"/>
    <cellStyle name="Normal 2 3 20 4 4" xfId="16548"/>
    <cellStyle name="Normal 2 3 20 5" xfId="16549"/>
    <cellStyle name="Normal 2 3 20 5 2" xfId="16550"/>
    <cellStyle name="Normal 2 3 20 5 2 2" xfId="16551"/>
    <cellStyle name="Normal 2 3 20 5 3" xfId="16552"/>
    <cellStyle name="Normal 2 3 20 6" xfId="16553"/>
    <cellStyle name="Normal 2 3 20 6 2" xfId="16554"/>
    <cellStyle name="Normal 2 3 20 7" xfId="16555"/>
    <cellStyle name="Normal 2 3 20 7 2" xfId="16556"/>
    <cellStyle name="Normal 2 3 20 8" xfId="16557"/>
    <cellStyle name="Normal 2 3 21" xfId="16558"/>
    <cellStyle name="Normal 2 3 21 2" xfId="16559"/>
    <cellStyle name="Normal 2 3 21 2 2" xfId="16560"/>
    <cellStyle name="Normal 2 3 21 2 2 2" xfId="16561"/>
    <cellStyle name="Normal 2 3 21 2 2 2 2" xfId="16562"/>
    <cellStyle name="Normal 2 3 21 2 2 3" xfId="16563"/>
    <cellStyle name="Normal 2 3 21 2 3" xfId="16564"/>
    <cellStyle name="Normal 2 3 21 2 3 2" xfId="16565"/>
    <cellStyle name="Normal 2 3 21 2 4" xfId="16566"/>
    <cellStyle name="Normal 2 3 21 3" xfId="16567"/>
    <cellStyle name="Normal 2 3 21 3 2" xfId="16568"/>
    <cellStyle name="Normal 2 3 21 3 2 2" xfId="16569"/>
    <cellStyle name="Normal 2 3 21 3 2 2 2" xfId="16570"/>
    <cellStyle name="Normal 2 3 21 3 2 3" xfId="16571"/>
    <cellStyle name="Normal 2 3 21 3 3" xfId="16572"/>
    <cellStyle name="Normal 2 3 21 3 3 2" xfId="16573"/>
    <cellStyle name="Normal 2 3 21 3 4" xfId="16574"/>
    <cellStyle name="Normal 2 3 21 4" xfId="16575"/>
    <cellStyle name="Normal 2 3 21 4 2" xfId="16576"/>
    <cellStyle name="Normal 2 3 21 4 2 2" xfId="16577"/>
    <cellStyle name="Normal 2 3 21 4 2 2 2" xfId="16578"/>
    <cellStyle name="Normal 2 3 21 4 2 3" xfId="16579"/>
    <cellStyle name="Normal 2 3 21 4 3" xfId="16580"/>
    <cellStyle name="Normal 2 3 21 4 3 2" xfId="16581"/>
    <cellStyle name="Normal 2 3 21 4 4" xfId="16582"/>
    <cellStyle name="Normal 2 3 21 5" xfId="16583"/>
    <cellStyle name="Normal 2 3 21 5 2" xfId="16584"/>
    <cellStyle name="Normal 2 3 21 5 2 2" xfId="16585"/>
    <cellStyle name="Normal 2 3 21 5 3" xfId="16586"/>
    <cellStyle name="Normal 2 3 21 6" xfId="16587"/>
    <cellStyle name="Normal 2 3 21 6 2" xfId="16588"/>
    <cellStyle name="Normal 2 3 21 7" xfId="16589"/>
    <cellStyle name="Normal 2 3 21 7 2" xfId="16590"/>
    <cellStyle name="Normal 2 3 21 8" xfId="16591"/>
    <cellStyle name="Normal 2 3 22" xfId="16592"/>
    <cellStyle name="Normal 2 3 22 2" xfId="16593"/>
    <cellStyle name="Normal 2 3 22 2 2" xfId="16594"/>
    <cellStyle name="Normal 2 3 22 2 2 2" xfId="16595"/>
    <cellStyle name="Normal 2 3 22 2 2 2 2" xfId="16596"/>
    <cellStyle name="Normal 2 3 22 2 2 3" xfId="16597"/>
    <cellStyle name="Normal 2 3 22 2 3" xfId="16598"/>
    <cellStyle name="Normal 2 3 22 2 3 2" xfId="16599"/>
    <cellStyle name="Normal 2 3 22 2 4" xfId="16600"/>
    <cellStyle name="Normal 2 3 22 3" xfId="16601"/>
    <cellStyle name="Normal 2 3 22 3 2" xfId="16602"/>
    <cellStyle name="Normal 2 3 22 3 2 2" xfId="16603"/>
    <cellStyle name="Normal 2 3 22 3 2 2 2" xfId="16604"/>
    <cellStyle name="Normal 2 3 22 3 2 3" xfId="16605"/>
    <cellStyle name="Normal 2 3 22 3 3" xfId="16606"/>
    <cellStyle name="Normal 2 3 22 3 3 2" xfId="16607"/>
    <cellStyle name="Normal 2 3 22 3 4" xfId="16608"/>
    <cellStyle name="Normal 2 3 22 4" xfId="16609"/>
    <cellStyle name="Normal 2 3 22 4 2" xfId="16610"/>
    <cellStyle name="Normal 2 3 22 4 2 2" xfId="16611"/>
    <cellStyle name="Normal 2 3 22 4 2 2 2" xfId="16612"/>
    <cellStyle name="Normal 2 3 22 4 2 3" xfId="16613"/>
    <cellStyle name="Normal 2 3 22 4 3" xfId="16614"/>
    <cellStyle name="Normal 2 3 22 4 3 2" xfId="16615"/>
    <cellStyle name="Normal 2 3 22 4 4" xfId="16616"/>
    <cellStyle name="Normal 2 3 22 5" xfId="16617"/>
    <cellStyle name="Normal 2 3 22 5 2" xfId="16618"/>
    <cellStyle name="Normal 2 3 22 5 2 2" xfId="16619"/>
    <cellStyle name="Normal 2 3 22 5 3" xfId="16620"/>
    <cellStyle name="Normal 2 3 22 6" xfId="16621"/>
    <cellStyle name="Normal 2 3 22 6 2" xfId="16622"/>
    <cellStyle name="Normal 2 3 22 7" xfId="16623"/>
    <cellStyle name="Normal 2 3 22 7 2" xfId="16624"/>
    <cellStyle name="Normal 2 3 22 8" xfId="16625"/>
    <cellStyle name="Normal 2 3 23" xfId="16626"/>
    <cellStyle name="Normal 2 3 23 2" xfId="16627"/>
    <cellStyle name="Normal 2 3 23 2 2" xfId="16628"/>
    <cellStyle name="Normal 2 3 23 2 2 2" xfId="16629"/>
    <cellStyle name="Normal 2 3 23 2 2 2 2" xfId="16630"/>
    <cellStyle name="Normal 2 3 23 2 2 3" xfId="16631"/>
    <cellStyle name="Normal 2 3 23 2 3" xfId="16632"/>
    <cellStyle name="Normal 2 3 23 2 3 2" xfId="16633"/>
    <cellStyle name="Normal 2 3 23 2 4" xfId="16634"/>
    <cellStyle name="Normal 2 3 23 3" xfId="16635"/>
    <cellStyle name="Normal 2 3 23 3 2" xfId="16636"/>
    <cellStyle name="Normal 2 3 23 3 2 2" xfId="16637"/>
    <cellStyle name="Normal 2 3 23 3 2 2 2" xfId="16638"/>
    <cellStyle name="Normal 2 3 23 3 2 3" xfId="16639"/>
    <cellStyle name="Normal 2 3 23 3 3" xfId="16640"/>
    <cellStyle name="Normal 2 3 23 3 3 2" xfId="16641"/>
    <cellStyle name="Normal 2 3 23 3 4" xfId="16642"/>
    <cellStyle name="Normal 2 3 23 4" xfId="16643"/>
    <cellStyle name="Normal 2 3 23 4 2" xfId="16644"/>
    <cellStyle name="Normal 2 3 23 4 2 2" xfId="16645"/>
    <cellStyle name="Normal 2 3 23 4 2 2 2" xfId="16646"/>
    <cellStyle name="Normal 2 3 23 4 2 3" xfId="16647"/>
    <cellStyle name="Normal 2 3 23 4 3" xfId="16648"/>
    <cellStyle name="Normal 2 3 23 4 3 2" xfId="16649"/>
    <cellStyle name="Normal 2 3 23 4 4" xfId="16650"/>
    <cellStyle name="Normal 2 3 23 5" xfId="16651"/>
    <cellStyle name="Normal 2 3 23 5 2" xfId="16652"/>
    <cellStyle name="Normal 2 3 23 5 2 2" xfId="16653"/>
    <cellStyle name="Normal 2 3 23 5 3" xfId="16654"/>
    <cellStyle name="Normal 2 3 23 6" xfId="16655"/>
    <cellStyle name="Normal 2 3 23 6 2" xfId="16656"/>
    <cellStyle name="Normal 2 3 23 7" xfId="16657"/>
    <cellStyle name="Normal 2 3 23 7 2" xfId="16658"/>
    <cellStyle name="Normal 2 3 23 8" xfId="16659"/>
    <cellStyle name="Normal 2 3 24" xfId="16660"/>
    <cellStyle name="Normal 2 3 24 2" xfId="16661"/>
    <cellStyle name="Normal 2 3 24 2 2" xfId="16662"/>
    <cellStyle name="Normal 2 3 24 2 2 2" xfId="16663"/>
    <cellStyle name="Normal 2 3 24 2 2 2 2" xfId="16664"/>
    <cellStyle name="Normal 2 3 24 2 2 3" xfId="16665"/>
    <cellStyle name="Normal 2 3 24 2 3" xfId="16666"/>
    <cellStyle name="Normal 2 3 24 2 3 2" xfId="16667"/>
    <cellStyle name="Normal 2 3 24 2 4" xfId="16668"/>
    <cellStyle name="Normal 2 3 24 3" xfId="16669"/>
    <cellStyle name="Normal 2 3 24 3 2" xfId="16670"/>
    <cellStyle name="Normal 2 3 24 3 2 2" xfId="16671"/>
    <cellStyle name="Normal 2 3 24 3 2 2 2" xfId="16672"/>
    <cellStyle name="Normal 2 3 24 3 2 3" xfId="16673"/>
    <cellStyle name="Normal 2 3 24 3 3" xfId="16674"/>
    <cellStyle name="Normal 2 3 24 3 3 2" xfId="16675"/>
    <cellStyle name="Normal 2 3 24 3 4" xfId="16676"/>
    <cellStyle name="Normal 2 3 24 4" xfId="16677"/>
    <cellStyle name="Normal 2 3 24 4 2" xfId="16678"/>
    <cellStyle name="Normal 2 3 24 4 2 2" xfId="16679"/>
    <cellStyle name="Normal 2 3 24 4 2 2 2" xfId="16680"/>
    <cellStyle name="Normal 2 3 24 4 2 3" xfId="16681"/>
    <cellStyle name="Normal 2 3 24 4 3" xfId="16682"/>
    <cellStyle name="Normal 2 3 24 4 3 2" xfId="16683"/>
    <cellStyle name="Normal 2 3 24 4 4" xfId="16684"/>
    <cellStyle name="Normal 2 3 24 5" xfId="16685"/>
    <cellStyle name="Normal 2 3 24 5 2" xfId="16686"/>
    <cellStyle name="Normal 2 3 24 5 2 2" xfId="16687"/>
    <cellStyle name="Normal 2 3 24 5 3" xfId="16688"/>
    <cellStyle name="Normal 2 3 24 6" xfId="16689"/>
    <cellStyle name="Normal 2 3 24 6 2" xfId="16690"/>
    <cellStyle name="Normal 2 3 24 7" xfId="16691"/>
    <cellStyle name="Normal 2 3 24 7 2" xfId="16692"/>
    <cellStyle name="Normal 2 3 24 8" xfId="16693"/>
    <cellStyle name="Normal 2 3 25" xfId="16694"/>
    <cellStyle name="Normal 2 3 25 2" xfId="16695"/>
    <cellStyle name="Normal 2 3 25 2 2" xfId="16696"/>
    <cellStyle name="Normal 2 3 25 2 2 2" xfId="16697"/>
    <cellStyle name="Normal 2 3 25 2 2 2 2" xfId="16698"/>
    <cellStyle name="Normal 2 3 25 2 2 3" xfId="16699"/>
    <cellStyle name="Normal 2 3 25 2 3" xfId="16700"/>
    <cellStyle name="Normal 2 3 25 2 3 2" xfId="16701"/>
    <cellStyle name="Normal 2 3 25 2 4" xfId="16702"/>
    <cellStyle name="Normal 2 3 25 3" xfId="16703"/>
    <cellStyle name="Normal 2 3 25 3 2" xfId="16704"/>
    <cellStyle name="Normal 2 3 25 3 2 2" xfId="16705"/>
    <cellStyle name="Normal 2 3 25 3 2 2 2" xfId="16706"/>
    <cellStyle name="Normal 2 3 25 3 2 3" xfId="16707"/>
    <cellStyle name="Normal 2 3 25 3 3" xfId="16708"/>
    <cellStyle name="Normal 2 3 25 3 3 2" xfId="16709"/>
    <cellStyle name="Normal 2 3 25 3 4" xfId="16710"/>
    <cellStyle name="Normal 2 3 25 4" xfId="16711"/>
    <cellStyle name="Normal 2 3 25 4 2" xfId="16712"/>
    <cellStyle name="Normal 2 3 25 4 2 2" xfId="16713"/>
    <cellStyle name="Normal 2 3 25 4 2 2 2" xfId="16714"/>
    <cellStyle name="Normal 2 3 25 4 2 3" xfId="16715"/>
    <cellStyle name="Normal 2 3 25 4 3" xfId="16716"/>
    <cellStyle name="Normal 2 3 25 4 3 2" xfId="16717"/>
    <cellStyle name="Normal 2 3 25 4 4" xfId="16718"/>
    <cellStyle name="Normal 2 3 25 5" xfId="16719"/>
    <cellStyle name="Normal 2 3 25 5 2" xfId="16720"/>
    <cellStyle name="Normal 2 3 25 5 2 2" xfId="16721"/>
    <cellStyle name="Normal 2 3 25 5 3" xfId="16722"/>
    <cellStyle name="Normal 2 3 25 6" xfId="16723"/>
    <cellStyle name="Normal 2 3 25 6 2" xfId="16724"/>
    <cellStyle name="Normal 2 3 25 7" xfId="16725"/>
    <cellStyle name="Normal 2 3 25 7 2" xfId="16726"/>
    <cellStyle name="Normal 2 3 25 8" xfId="16727"/>
    <cellStyle name="Normal 2 3 26" xfId="16728"/>
    <cellStyle name="Normal 2 3 26 2" xfId="16729"/>
    <cellStyle name="Normal 2 3 26 2 2" xfId="16730"/>
    <cellStyle name="Normal 2 3 26 2 2 2" xfId="16731"/>
    <cellStyle name="Normal 2 3 26 2 2 2 2" xfId="16732"/>
    <cellStyle name="Normal 2 3 26 2 2 3" xfId="16733"/>
    <cellStyle name="Normal 2 3 26 2 3" xfId="16734"/>
    <cellStyle name="Normal 2 3 26 2 3 2" xfId="16735"/>
    <cellStyle name="Normal 2 3 26 2 4" xfId="16736"/>
    <cellStyle name="Normal 2 3 26 3" xfId="16737"/>
    <cellStyle name="Normal 2 3 26 3 2" xfId="16738"/>
    <cellStyle name="Normal 2 3 26 3 2 2" xfId="16739"/>
    <cellStyle name="Normal 2 3 26 3 2 2 2" xfId="16740"/>
    <cellStyle name="Normal 2 3 26 3 2 3" xfId="16741"/>
    <cellStyle name="Normal 2 3 26 3 3" xfId="16742"/>
    <cellStyle name="Normal 2 3 26 3 3 2" xfId="16743"/>
    <cellStyle name="Normal 2 3 26 3 4" xfId="16744"/>
    <cellStyle name="Normal 2 3 26 4" xfId="16745"/>
    <cellStyle name="Normal 2 3 26 4 2" xfId="16746"/>
    <cellStyle name="Normal 2 3 26 4 2 2" xfId="16747"/>
    <cellStyle name="Normal 2 3 26 4 2 2 2" xfId="16748"/>
    <cellStyle name="Normal 2 3 26 4 2 3" xfId="16749"/>
    <cellStyle name="Normal 2 3 26 4 3" xfId="16750"/>
    <cellStyle name="Normal 2 3 26 4 3 2" xfId="16751"/>
    <cellStyle name="Normal 2 3 26 4 4" xfId="16752"/>
    <cellStyle name="Normal 2 3 26 5" xfId="16753"/>
    <cellStyle name="Normal 2 3 26 5 2" xfId="16754"/>
    <cellStyle name="Normal 2 3 26 5 2 2" xfId="16755"/>
    <cellStyle name="Normal 2 3 26 5 3" xfId="16756"/>
    <cellStyle name="Normal 2 3 26 6" xfId="16757"/>
    <cellStyle name="Normal 2 3 26 6 2" xfId="16758"/>
    <cellStyle name="Normal 2 3 26 7" xfId="16759"/>
    <cellStyle name="Normal 2 3 26 7 2" xfId="16760"/>
    <cellStyle name="Normal 2 3 26 8" xfId="16761"/>
    <cellStyle name="Normal 2 3 27" xfId="16762"/>
    <cellStyle name="Normal 2 3 27 2" xfId="16763"/>
    <cellStyle name="Normal 2 3 27 2 2" xfId="16764"/>
    <cellStyle name="Normal 2 3 27 2 2 2" xfId="16765"/>
    <cellStyle name="Normal 2 3 27 2 2 2 2" xfId="16766"/>
    <cellStyle name="Normal 2 3 27 2 2 3" xfId="16767"/>
    <cellStyle name="Normal 2 3 27 2 3" xfId="16768"/>
    <cellStyle name="Normal 2 3 27 2 3 2" xfId="16769"/>
    <cellStyle name="Normal 2 3 27 2 4" xfId="16770"/>
    <cellStyle name="Normal 2 3 27 3" xfId="16771"/>
    <cellStyle name="Normal 2 3 27 3 2" xfId="16772"/>
    <cellStyle name="Normal 2 3 27 3 2 2" xfId="16773"/>
    <cellStyle name="Normal 2 3 27 3 2 2 2" xfId="16774"/>
    <cellStyle name="Normal 2 3 27 3 2 3" xfId="16775"/>
    <cellStyle name="Normal 2 3 27 3 3" xfId="16776"/>
    <cellStyle name="Normal 2 3 27 3 3 2" xfId="16777"/>
    <cellStyle name="Normal 2 3 27 3 4" xfId="16778"/>
    <cellStyle name="Normal 2 3 27 4" xfId="16779"/>
    <cellStyle name="Normal 2 3 27 4 2" xfId="16780"/>
    <cellStyle name="Normal 2 3 27 4 2 2" xfId="16781"/>
    <cellStyle name="Normal 2 3 27 4 2 2 2" xfId="16782"/>
    <cellStyle name="Normal 2 3 27 4 2 3" xfId="16783"/>
    <cellStyle name="Normal 2 3 27 4 3" xfId="16784"/>
    <cellStyle name="Normal 2 3 27 4 3 2" xfId="16785"/>
    <cellStyle name="Normal 2 3 27 4 4" xfId="16786"/>
    <cellStyle name="Normal 2 3 27 5" xfId="16787"/>
    <cellStyle name="Normal 2 3 27 5 2" xfId="16788"/>
    <cellStyle name="Normal 2 3 27 5 2 2" xfId="16789"/>
    <cellStyle name="Normal 2 3 27 5 3" xfId="16790"/>
    <cellStyle name="Normal 2 3 27 6" xfId="16791"/>
    <cellStyle name="Normal 2 3 27 6 2" xfId="16792"/>
    <cellStyle name="Normal 2 3 27 7" xfId="16793"/>
    <cellStyle name="Normal 2 3 27 7 2" xfId="16794"/>
    <cellStyle name="Normal 2 3 27 8" xfId="16795"/>
    <cellStyle name="Normal 2 3 28" xfId="16796"/>
    <cellStyle name="Normal 2 3 28 2" xfId="16797"/>
    <cellStyle name="Normal 2 3 28 2 2" xfId="16798"/>
    <cellStyle name="Normal 2 3 28 2 2 2" xfId="16799"/>
    <cellStyle name="Normal 2 3 28 2 2 2 2" xfId="16800"/>
    <cellStyle name="Normal 2 3 28 2 2 3" xfId="16801"/>
    <cellStyle name="Normal 2 3 28 2 3" xfId="16802"/>
    <cellStyle name="Normal 2 3 28 2 3 2" xfId="16803"/>
    <cellStyle name="Normal 2 3 28 2 4" xfId="16804"/>
    <cellStyle name="Normal 2 3 28 3" xfId="16805"/>
    <cellStyle name="Normal 2 3 28 3 2" xfId="16806"/>
    <cellStyle name="Normal 2 3 28 3 2 2" xfId="16807"/>
    <cellStyle name="Normal 2 3 28 3 2 2 2" xfId="16808"/>
    <cellStyle name="Normal 2 3 28 3 2 3" xfId="16809"/>
    <cellStyle name="Normal 2 3 28 3 3" xfId="16810"/>
    <cellStyle name="Normal 2 3 28 3 3 2" xfId="16811"/>
    <cellStyle name="Normal 2 3 28 3 4" xfId="16812"/>
    <cellStyle name="Normal 2 3 28 4" xfId="16813"/>
    <cellStyle name="Normal 2 3 28 4 2" xfId="16814"/>
    <cellStyle name="Normal 2 3 28 4 2 2" xfId="16815"/>
    <cellStyle name="Normal 2 3 28 4 2 2 2" xfId="16816"/>
    <cellStyle name="Normal 2 3 28 4 2 3" xfId="16817"/>
    <cellStyle name="Normal 2 3 28 4 3" xfId="16818"/>
    <cellStyle name="Normal 2 3 28 4 3 2" xfId="16819"/>
    <cellStyle name="Normal 2 3 28 4 4" xfId="16820"/>
    <cellStyle name="Normal 2 3 28 5" xfId="16821"/>
    <cellStyle name="Normal 2 3 28 5 2" xfId="16822"/>
    <cellStyle name="Normal 2 3 28 5 2 2" xfId="16823"/>
    <cellStyle name="Normal 2 3 28 5 3" xfId="16824"/>
    <cellStyle name="Normal 2 3 28 6" xfId="16825"/>
    <cellStyle name="Normal 2 3 28 6 2" xfId="16826"/>
    <cellStyle name="Normal 2 3 28 7" xfId="16827"/>
    <cellStyle name="Normal 2 3 28 7 2" xfId="16828"/>
    <cellStyle name="Normal 2 3 28 8" xfId="16829"/>
    <cellStyle name="Normal 2 3 29" xfId="16830"/>
    <cellStyle name="Normal 2 3 29 2" xfId="16831"/>
    <cellStyle name="Normal 2 3 29 2 2" xfId="16832"/>
    <cellStyle name="Normal 2 3 29 2 2 2" xfId="16833"/>
    <cellStyle name="Normal 2 3 29 2 2 2 2" xfId="16834"/>
    <cellStyle name="Normal 2 3 29 2 2 3" xfId="16835"/>
    <cellStyle name="Normal 2 3 29 2 3" xfId="16836"/>
    <cellStyle name="Normal 2 3 29 2 3 2" xfId="16837"/>
    <cellStyle name="Normal 2 3 29 2 4" xfId="16838"/>
    <cellStyle name="Normal 2 3 29 3" xfId="16839"/>
    <cellStyle name="Normal 2 3 29 3 2" xfId="16840"/>
    <cellStyle name="Normal 2 3 29 3 2 2" xfId="16841"/>
    <cellStyle name="Normal 2 3 29 3 2 2 2" xfId="16842"/>
    <cellStyle name="Normal 2 3 29 3 2 3" xfId="16843"/>
    <cellStyle name="Normal 2 3 29 3 3" xfId="16844"/>
    <cellStyle name="Normal 2 3 29 3 3 2" xfId="16845"/>
    <cellStyle name="Normal 2 3 29 3 4" xfId="16846"/>
    <cellStyle name="Normal 2 3 29 4" xfId="16847"/>
    <cellStyle name="Normal 2 3 29 4 2" xfId="16848"/>
    <cellStyle name="Normal 2 3 29 4 2 2" xfId="16849"/>
    <cellStyle name="Normal 2 3 29 4 2 2 2" xfId="16850"/>
    <cellStyle name="Normal 2 3 29 4 2 3" xfId="16851"/>
    <cellStyle name="Normal 2 3 29 4 3" xfId="16852"/>
    <cellStyle name="Normal 2 3 29 4 3 2" xfId="16853"/>
    <cellStyle name="Normal 2 3 29 4 4" xfId="16854"/>
    <cellStyle name="Normal 2 3 29 5" xfId="16855"/>
    <cellStyle name="Normal 2 3 29 5 2" xfId="16856"/>
    <cellStyle name="Normal 2 3 29 5 2 2" xfId="16857"/>
    <cellStyle name="Normal 2 3 29 5 3" xfId="16858"/>
    <cellStyle name="Normal 2 3 29 6" xfId="16859"/>
    <cellStyle name="Normal 2 3 29 6 2" xfId="16860"/>
    <cellStyle name="Normal 2 3 29 7" xfId="16861"/>
    <cellStyle name="Normal 2 3 29 7 2" xfId="16862"/>
    <cellStyle name="Normal 2 3 29 8" xfId="16863"/>
    <cellStyle name="Normal 2 3 3" xfId="16864"/>
    <cellStyle name="Normal 2 3 3 2" xfId="16865"/>
    <cellStyle name="Normal 2 3 3 2 2" xfId="16866"/>
    <cellStyle name="Normal 2 3 3 2 2 2" xfId="16867"/>
    <cellStyle name="Normal 2 3 3 2 2 2 2" xfId="16868"/>
    <cellStyle name="Normal 2 3 3 2 2 3" xfId="16869"/>
    <cellStyle name="Normal 2 3 3 2 3" xfId="16870"/>
    <cellStyle name="Normal 2 3 3 2 3 2" xfId="16871"/>
    <cellStyle name="Normal 2 3 3 2 4" xfId="16872"/>
    <cellStyle name="Normal 2 3 3 3" xfId="16873"/>
    <cellStyle name="Normal 2 3 3 3 2" xfId="16874"/>
    <cellStyle name="Normal 2 3 3 3 2 2" xfId="16875"/>
    <cellStyle name="Normal 2 3 3 3 2 2 2" xfId="16876"/>
    <cellStyle name="Normal 2 3 3 3 2 3" xfId="16877"/>
    <cellStyle name="Normal 2 3 3 3 3" xfId="16878"/>
    <cellStyle name="Normal 2 3 3 3 3 2" xfId="16879"/>
    <cellStyle name="Normal 2 3 3 3 4" xfId="16880"/>
    <cellStyle name="Normal 2 3 3 4" xfId="16881"/>
    <cellStyle name="Normal 2 3 3 4 2" xfId="16882"/>
    <cellStyle name="Normal 2 3 3 4 2 2" xfId="16883"/>
    <cellStyle name="Normal 2 3 3 4 2 2 2" xfId="16884"/>
    <cellStyle name="Normal 2 3 3 4 2 3" xfId="16885"/>
    <cellStyle name="Normal 2 3 3 4 3" xfId="16886"/>
    <cellStyle name="Normal 2 3 3 4 3 2" xfId="16887"/>
    <cellStyle name="Normal 2 3 3 4 4" xfId="16888"/>
    <cellStyle name="Normal 2 3 3 5" xfId="16889"/>
    <cellStyle name="Normal 2 3 3 5 2" xfId="16890"/>
    <cellStyle name="Normal 2 3 3 5 2 2" xfId="16891"/>
    <cellStyle name="Normal 2 3 3 5 3" xfId="16892"/>
    <cellStyle name="Normal 2 3 3 6" xfId="16893"/>
    <cellStyle name="Normal 2 3 3 6 2" xfId="16894"/>
    <cellStyle name="Normal 2 3 3 7" xfId="16895"/>
    <cellStyle name="Normal 2 3 3 7 2" xfId="16896"/>
    <cellStyle name="Normal 2 3 3 8" xfId="16897"/>
    <cellStyle name="Normal 2 3 30" xfId="16898"/>
    <cellStyle name="Normal 2 3 30 2" xfId="16899"/>
    <cellStyle name="Normal 2 3 30 2 2" xfId="16900"/>
    <cellStyle name="Normal 2 3 30 2 2 2" xfId="16901"/>
    <cellStyle name="Normal 2 3 30 2 3" xfId="16902"/>
    <cellStyle name="Normal 2 3 30 3" xfId="16903"/>
    <cellStyle name="Normal 2 3 30 3 2" xfId="16904"/>
    <cellStyle name="Normal 2 3 30 4" xfId="16905"/>
    <cellStyle name="Normal 2 3 31" xfId="16906"/>
    <cellStyle name="Normal 2 3 31 2" xfId="16907"/>
    <cellStyle name="Normal 2 3 31 2 2" xfId="16908"/>
    <cellStyle name="Normal 2 3 31 2 2 2" xfId="16909"/>
    <cellStyle name="Normal 2 3 31 2 3" xfId="16910"/>
    <cellStyle name="Normal 2 3 31 3" xfId="16911"/>
    <cellStyle name="Normal 2 3 31 3 2" xfId="16912"/>
    <cellStyle name="Normal 2 3 31 4" xfId="16913"/>
    <cellStyle name="Normal 2 3 32" xfId="16914"/>
    <cellStyle name="Normal 2 3 32 2" xfId="16915"/>
    <cellStyle name="Normal 2 3 32 2 2" xfId="16916"/>
    <cellStyle name="Normal 2 3 32 2 2 2" xfId="16917"/>
    <cellStyle name="Normal 2 3 32 2 3" xfId="16918"/>
    <cellStyle name="Normal 2 3 32 3" xfId="16919"/>
    <cellStyle name="Normal 2 3 32 3 2" xfId="16920"/>
    <cellStyle name="Normal 2 3 32 4" xfId="16921"/>
    <cellStyle name="Normal 2 3 33" xfId="16922"/>
    <cellStyle name="Normal 2 3 33 2" xfId="16923"/>
    <cellStyle name="Normal 2 3 33 2 2" xfId="16924"/>
    <cellStyle name="Normal 2 3 33 3" xfId="16925"/>
    <cellStyle name="Normal 2 3 34" xfId="16926"/>
    <cellStyle name="Normal 2 3 34 2" xfId="16927"/>
    <cellStyle name="Normal 2 3 35" xfId="16928"/>
    <cellStyle name="Normal 2 3 35 2" xfId="16929"/>
    <cellStyle name="Normal 2 3 36" xfId="16930"/>
    <cellStyle name="Normal 2 3 4" xfId="16931"/>
    <cellStyle name="Normal 2 3 4 2" xfId="16932"/>
    <cellStyle name="Normal 2 3 4 2 2" xfId="16933"/>
    <cellStyle name="Normal 2 3 4 2 2 2" xfId="16934"/>
    <cellStyle name="Normal 2 3 4 2 2 2 2" xfId="16935"/>
    <cellStyle name="Normal 2 3 4 2 2 3" xfId="16936"/>
    <cellStyle name="Normal 2 3 4 2 3" xfId="16937"/>
    <cellStyle name="Normal 2 3 4 2 3 2" xfId="16938"/>
    <cellStyle name="Normal 2 3 4 2 4" xfId="16939"/>
    <cellStyle name="Normal 2 3 4 3" xfId="16940"/>
    <cellStyle name="Normal 2 3 4 3 2" xfId="16941"/>
    <cellStyle name="Normal 2 3 4 3 2 2" xfId="16942"/>
    <cellStyle name="Normal 2 3 4 3 2 2 2" xfId="16943"/>
    <cellStyle name="Normal 2 3 4 3 2 3" xfId="16944"/>
    <cellStyle name="Normal 2 3 4 3 3" xfId="16945"/>
    <cellStyle name="Normal 2 3 4 3 3 2" xfId="16946"/>
    <cellStyle name="Normal 2 3 4 3 4" xfId="16947"/>
    <cellStyle name="Normal 2 3 4 4" xfId="16948"/>
    <cellStyle name="Normal 2 3 4 4 2" xfId="16949"/>
    <cellStyle name="Normal 2 3 4 4 2 2" xfId="16950"/>
    <cellStyle name="Normal 2 3 4 4 2 2 2" xfId="16951"/>
    <cellStyle name="Normal 2 3 4 4 2 3" xfId="16952"/>
    <cellStyle name="Normal 2 3 4 4 3" xfId="16953"/>
    <cellStyle name="Normal 2 3 4 4 3 2" xfId="16954"/>
    <cellStyle name="Normal 2 3 4 4 4" xfId="16955"/>
    <cellStyle name="Normal 2 3 4 5" xfId="16956"/>
    <cellStyle name="Normal 2 3 4 5 2" xfId="16957"/>
    <cellStyle name="Normal 2 3 4 5 2 2" xfId="16958"/>
    <cellStyle name="Normal 2 3 4 5 3" xfId="16959"/>
    <cellStyle name="Normal 2 3 4 6" xfId="16960"/>
    <cellStyle name="Normal 2 3 4 6 2" xfId="16961"/>
    <cellStyle name="Normal 2 3 4 7" xfId="16962"/>
    <cellStyle name="Normal 2 3 4 7 2" xfId="16963"/>
    <cellStyle name="Normal 2 3 4 8" xfId="16964"/>
    <cellStyle name="Normal 2 3 5" xfId="16965"/>
    <cellStyle name="Normal 2 3 5 2" xfId="16966"/>
    <cellStyle name="Normal 2 3 5 2 2" xfId="16967"/>
    <cellStyle name="Normal 2 3 5 2 2 2" xfId="16968"/>
    <cellStyle name="Normal 2 3 5 2 2 2 2" xfId="16969"/>
    <cellStyle name="Normal 2 3 5 2 2 3" xfId="16970"/>
    <cellStyle name="Normal 2 3 5 2 3" xfId="16971"/>
    <cellStyle name="Normal 2 3 5 2 3 2" xfId="16972"/>
    <cellStyle name="Normal 2 3 5 2 4" xfId="16973"/>
    <cellStyle name="Normal 2 3 5 3" xfId="16974"/>
    <cellStyle name="Normal 2 3 5 3 2" xfId="16975"/>
    <cellStyle name="Normal 2 3 5 3 2 2" xfId="16976"/>
    <cellStyle name="Normal 2 3 5 3 2 2 2" xfId="16977"/>
    <cellStyle name="Normal 2 3 5 3 2 3" xfId="16978"/>
    <cellStyle name="Normal 2 3 5 3 3" xfId="16979"/>
    <cellStyle name="Normal 2 3 5 3 3 2" xfId="16980"/>
    <cellStyle name="Normal 2 3 5 3 4" xfId="16981"/>
    <cellStyle name="Normal 2 3 5 4" xfId="16982"/>
    <cellStyle name="Normal 2 3 5 4 2" xfId="16983"/>
    <cellStyle name="Normal 2 3 5 4 2 2" xfId="16984"/>
    <cellStyle name="Normal 2 3 5 4 2 2 2" xfId="16985"/>
    <cellStyle name="Normal 2 3 5 4 2 3" xfId="16986"/>
    <cellStyle name="Normal 2 3 5 4 3" xfId="16987"/>
    <cellStyle name="Normal 2 3 5 4 3 2" xfId="16988"/>
    <cellStyle name="Normal 2 3 5 4 4" xfId="16989"/>
    <cellStyle name="Normal 2 3 5 5" xfId="16990"/>
    <cellStyle name="Normal 2 3 5 5 2" xfId="16991"/>
    <cellStyle name="Normal 2 3 5 5 2 2" xfId="16992"/>
    <cellStyle name="Normal 2 3 5 5 3" xfId="16993"/>
    <cellStyle name="Normal 2 3 5 6" xfId="16994"/>
    <cellStyle name="Normal 2 3 5 6 2" xfId="16995"/>
    <cellStyle name="Normal 2 3 5 7" xfId="16996"/>
    <cellStyle name="Normal 2 3 5 7 2" xfId="16997"/>
    <cellStyle name="Normal 2 3 5 8" xfId="16998"/>
    <cellStyle name="Normal 2 3 6" xfId="16999"/>
    <cellStyle name="Normal 2 3 6 2" xfId="17000"/>
    <cellStyle name="Normal 2 3 6 2 2" xfId="17001"/>
    <cellStyle name="Normal 2 3 6 2 2 2" xfId="17002"/>
    <cellStyle name="Normal 2 3 6 2 2 2 2" xfId="17003"/>
    <cellStyle name="Normal 2 3 6 2 2 3" xfId="17004"/>
    <cellStyle name="Normal 2 3 6 2 3" xfId="17005"/>
    <cellStyle name="Normal 2 3 6 2 3 2" xfId="17006"/>
    <cellStyle name="Normal 2 3 6 2 4" xfId="17007"/>
    <cellStyle name="Normal 2 3 6 3" xfId="17008"/>
    <cellStyle name="Normal 2 3 6 3 2" xfId="17009"/>
    <cellStyle name="Normal 2 3 6 3 2 2" xfId="17010"/>
    <cellStyle name="Normal 2 3 6 3 2 2 2" xfId="17011"/>
    <cellStyle name="Normal 2 3 6 3 2 3" xfId="17012"/>
    <cellStyle name="Normal 2 3 6 3 3" xfId="17013"/>
    <cellStyle name="Normal 2 3 6 3 3 2" xfId="17014"/>
    <cellStyle name="Normal 2 3 6 3 4" xfId="17015"/>
    <cellStyle name="Normal 2 3 6 4" xfId="17016"/>
    <cellStyle name="Normal 2 3 6 4 2" xfId="17017"/>
    <cellStyle name="Normal 2 3 6 4 2 2" xfId="17018"/>
    <cellStyle name="Normal 2 3 6 4 2 2 2" xfId="17019"/>
    <cellStyle name="Normal 2 3 6 4 2 3" xfId="17020"/>
    <cellStyle name="Normal 2 3 6 4 3" xfId="17021"/>
    <cellStyle name="Normal 2 3 6 4 3 2" xfId="17022"/>
    <cellStyle name="Normal 2 3 6 4 4" xfId="17023"/>
    <cellStyle name="Normal 2 3 6 5" xfId="17024"/>
    <cellStyle name="Normal 2 3 6 5 2" xfId="17025"/>
    <cellStyle name="Normal 2 3 6 5 2 2" xfId="17026"/>
    <cellStyle name="Normal 2 3 6 5 3" xfId="17027"/>
    <cellStyle name="Normal 2 3 6 6" xfId="17028"/>
    <cellStyle name="Normal 2 3 6 6 2" xfId="17029"/>
    <cellStyle name="Normal 2 3 6 7" xfId="17030"/>
    <cellStyle name="Normal 2 3 6 7 2" xfId="17031"/>
    <cellStyle name="Normal 2 3 6 8" xfId="17032"/>
    <cellStyle name="Normal 2 3 7" xfId="17033"/>
    <cellStyle name="Normal 2 3 7 2" xfId="17034"/>
    <cellStyle name="Normal 2 3 7 2 2" xfId="17035"/>
    <cellStyle name="Normal 2 3 7 2 2 2" xfId="17036"/>
    <cellStyle name="Normal 2 3 7 2 2 2 2" xfId="17037"/>
    <cellStyle name="Normal 2 3 7 2 2 3" xfId="17038"/>
    <cellStyle name="Normal 2 3 7 2 3" xfId="17039"/>
    <cellStyle name="Normal 2 3 7 2 3 2" xfId="17040"/>
    <cellStyle name="Normal 2 3 7 2 4" xfId="17041"/>
    <cellStyle name="Normal 2 3 7 3" xfId="17042"/>
    <cellStyle name="Normal 2 3 7 3 2" xfId="17043"/>
    <cellStyle name="Normal 2 3 7 3 2 2" xfId="17044"/>
    <cellStyle name="Normal 2 3 7 3 2 2 2" xfId="17045"/>
    <cellStyle name="Normal 2 3 7 3 2 3" xfId="17046"/>
    <cellStyle name="Normal 2 3 7 3 3" xfId="17047"/>
    <cellStyle name="Normal 2 3 7 3 3 2" xfId="17048"/>
    <cellStyle name="Normal 2 3 7 3 4" xfId="17049"/>
    <cellStyle name="Normal 2 3 7 4" xfId="17050"/>
    <cellStyle name="Normal 2 3 7 4 2" xfId="17051"/>
    <cellStyle name="Normal 2 3 7 4 2 2" xfId="17052"/>
    <cellStyle name="Normal 2 3 7 4 2 2 2" xfId="17053"/>
    <cellStyle name="Normal 2 3 7 4 2 3" xfId="17054"/>
    <cellStyle name="Normal 2 3 7 4 3" xfId="17055"/>
    <cellStyle name="Normal 2 3 7 4 3 2" xfId="17056"/>
    <cellStyle name="Normal 2 3 7 4 4" xfId="17057"/>
    <cellStyle name="Normal 2 3 7 5" xfId="17058"/>
    <cellStyle name="Normal 2 3 7 5 2" xfId="17059"/>
    <cellStyle name="Normal 2 3 7 5 2 2" xfId="17060"/>
    <cellStyle name="Normal 2 3 7 5 3" xfId="17061"/>
    <cellStyle name="Normal 2 3 7 6" xfId="17062"/>
    <cellStyle name="Normal 2 3 7 6 2" xfId="17063"/>
    <cellStyle name="Normal 2 3 7 7" xfId="17064"/>
    <cellStyle name="Normal 2 3 7 7 2" xfId="17065"/>
    <cellStyle name="Normal 2 3 7 8" xfId="17066"/>
    <cellStyle name="Normal 2 3 8" xfId="17067"/>
    <cellStyle name="Normal 2 3 8 2" xfId="17068"/>
    <cellStyle name="Normal 2 3 8 2 2" xfId="17069"/>
    <cellStyle name="Normal 2 3 8 2 2 2" xfId="17070"/>
    <cellStyle name="Normal 2 3 8 2 2 2 2" xfId="17071"/>
    <cellStyle name="Normal 2 3 8 2 2 3" xfId="17072"/>
    <cellStyle name="Normal 2 3 8 2 3" xfId="17073"/>
    <cellStyle name="Normal 2 3 8 2 3 2" xfId="17074"/>
    <cellStyle name="Normal 2 3 8 2 4" xfId="17075"/>
    <cellStyle name="Normal 2 3 8 3" xfId="17076"/>
    <cellStyle name="Normal 2 3 8 3 2" xfId="17077"/>
    <cellStyle name="Normal 2 3 8 3 2 2" xfId="17078"/>
    <cellStyle name="Normal 2 3 8 3 2 2 2" xfId="17079"/>
    <cellStyle name="Normal 2 3 8 3 2 3" xfId="17080"/>
    <cellStyle name="Normal 2 3 8 3 3" xfId="17081"/>
    <cellStyle name="Normal 2 3 8 3 3 2" xfId="17082"/>
    <cellStyle name="Normal 2 3 8 3 4" xfId="17083"/>
    <cellStyle name="Normal 2 3 8 4" xfId="17084"/>
    <cellStyle name="Normal 2 3 8 4 2" xfId="17085"/>
    <cellStyle name="Normal 2 3 8 4 2 2" xfId="17086"/>
    <cellStyle name="Normal 2 3 8 4 2 2 2" xfId="17087"/>
    <cellStyle name="Normal 2 3 8 4 2 3" xfId="17088"/>
    <cellStyle name="Normal 2 3 8 4 3" xfId="17089"/>
    <cellStyle name="Normal 2 3 8 4 3 2" xfId="17090"/>
    <cellStyle name="Normal 2 3 8 4 4" xfId="17091"/>
    <cellStyle name="Normal 2 3 8 5" xfId="17092"/>
    <cellStyle name="Normal 2 3 8 5 2" xfId="17093"/>
    <cellStyle name="Normal 2 3 8 5 2 2" xfId="17094"/>
    <cellStyle name="Normal 2 3 8 5 3" xfId="17095"/>
    <cellStyle name="Normal 2 3 8 6" xfId="17096"/>
    <cellStyle name="Normal 2 3 8 6 2" xfId="17097"/>
    <cellStyle name="Normal 2 3 8 7" xfId="17098"/>
    <cellStyle name="Normal 2 3 8 7 2" xfId="17099"/>
    <cellStyle name="Normal 2 3 8 8" xfId="17100"/>
    <cellStyle name="Normal 2 3 9" xfId="17101"/>
    <cellStyle name="Normal 2 3 9 2" xfId="17102"/>
    <cellStyle name="Normal 2 3 9 2 2" xfId="17103"/>
    <cellStyle name="Normal 2 3 9 2 2 2" xfId="17104"/>
    <cellStyle name="Normal 2 3 9 2 2 2 2" xfId="17105"/>
    <cellStyle name="Normal 2 3 9 2 2 3" xfId="17106"/>
    <cellStyle name="Normal 2 3 9 2 3" xfId="17107"/>
    <cellStyle name="Normal 2 3 9 2 3 2" xfId="17108"/>
    <cellStyle name="Normal 2 3 9 2 4" xfId="17109"/>
    <cellStyle name="Normal 2 3 9 3" xfId="17110"/>
    <cellStyle name="Normal 2 3 9 3 2" xfId="17111"/>
    <cellStyle name="Normal 2 3 9 3 2 2" xfId="17112"/>
    <cellStyle name="Normal 2 3 9 3 2 2 2" xfId="17113"/>
    <cellStyle name="Normal 2 3 9 3 2 3" xfId="17114"/>
    <cellStyle name="Normal 2 3 9 3 3" xfId="17115"/>
    <cellStyle name="Normal 2 3 9 3 3 2" xfId="17116"/>
    <cellStyle name="Normal 2 3 9 3 4" xfId="17117"/>
    <cellStyle name="Normal 2 3 9 4" xfId="17118"/>
    <cellStyle name="Normal 2 3 9 4 2" xfId="17119"/>
    <cellStyle name="Normal 2 3 9 4 2 2" xfId="17120"/>
    <cellStyle name="Normal 2 3 9 4 2 2 2" xfId="17121"/>
    <cellStyle name="Normal 2 3 9 4 2 3" xfId="17122"/>
    <cellStyle name="Normal 2 3 9 4 3" xfId="17123"/>
    <cellStyle name="Normal 2 3 9 4 3 2" xfId="17124"/>
    <cellStyle name="Normal 2 3 9 4 4" xfId="17125"/>
    <cellStyle name="Normal 2 3 9 5" xfId="17126"/>
    <cellStyle name="Normal 2 3 9 5 2" xfId="17127"/>
    <cellStyle name="Normal 2 3 9 5 2 2" xfId="17128"/>
    <cellStyle name="Normal 2 3 9 5 3" xfId="17129"/>
    <cellStyle name="Normal 2 3 9 6" xfId="17130"/>
    <cellStyle name="Normal 2 3 9 6 2" xfId="17131"/>
    <cellStyle name="Normal 2 3 9 7" xfId="17132"/>
    <cellStyle name="Normal 2 3 9 7 2" xfId="17133"/>
    <cellStyle name="Normal 2 3 9 8" xfId="17134"/>
    <cellStyle name="Normal 2 30" xfId="17135"/>
    <cellStyle name="Normal 2 30 2" xfId="17136"/>
    <cellStyle name="Normal 2 30 2 2" xfId="17137"/>
    <cellStyle name="Normal 2 30 2 2 2" xfId="17138"/>
    <cellStyle name="Normal 2 30 2 2 2 2" xfId="17139"/>
    <cellStyle name="Normal 2 30 2 2 3" xfId="17140"/>
    <cellStyle name="Normal 2 30 2 3" xfId="17141"/>
    <cellStyle name="Normal 2 30 2 3 2" xfId="17142"/>
    <cellStyle name="Normal 2 30 2 4" xfId="17143"/>
    <cellStyle name="Normal 2 30 3" xfId="17144"/>
    <cellStyle name="Normal 2 30 3 2" xfId="17145"/>
    <cellStyle name="Normal 2 30 3 2 2" xfId="17146"/>
    <cellStyle name="Normal 2 30 3 2 2 2" xfId="17147"/>
    <cellStyle name="Normal 2 30 3 2 3" xfId="17148"/>
    <cellStyle name="Normal 2 30 3 3" xfId="17149"/>
    <cellStyle name="Normal 2 30 3 3 2" xfId="17150"/>
    <cellStyle name="Normal 2 30 3 4" xfId="17151"/>
    <cellStyle name="Normal 2 30 4" xfId="17152"/>
    <cellStyle name="Normal 2 30 4 2" xfId="17153"/>
    <cellStyle name="Normal 2 30 4 2 2" xfId="17154"/>
    <cellStyle name="Normal 2 30 4 2 2 2" xfId="17155"/>
    <cellStyle name="Normal 2 30 4 2 3" xfId="17156"/>
    <cellStyle name="Normal 2 30 4 3" xfId="17157"/>
    <cellStyle name="Normal 2 30 4 3 2" xfId="17158"/>
    <cellStyle name="Normal 2 30 4 4" xfId="17159"/>
    <cellStyle name="Normal 2 30 5" xfId="17160"/>
    <cellStyle name="Normal 2 30 5 2" xfId="17161"/>
    <cellStyle name="Normal 2 30 5 2 2" xfId="17162"/>
    <cellStyle name="Normal 2 30 5 3" xfId="17163"/>
    <cellStyle name="Normal 2 30 6" xfId="17164"/>
    <cellStyle name="Normal 2 30 6 2" xfId="17165"/>
    <cellStyle name="Normal 2 30 7" xfId="17166"/>
    <cellStyle name="Normal 2 30 7 2" xfId="17167"/>
    <cellStyle name="Normal 2 30 8" xfId="17168"/>
    <cellStyle name="Normal 2 31" xfId="17169"/>
    <cellStyle name="Normal 2 31 2" xfId="17170"/>
    <cellStyle name="Normal 2 31 2 2" xfId="17171"/>
    <cellStyle name="Normal 2 31 2 2 2" xfId="17172"/>
    <cellStyle name="Normal 2 31 2 2 2 2" xfId="17173"/>
    <cellStyle name="Normal 2 31 2 2 3" xfId="17174"/>
    <cellStyle name="Normal 2 31 2 3" xfId="17175"/>
    <cellStyle name="Normal 2 31 2 3 2" xfId="17176"/>
    <cellStyle name="Normal 2 31 2 4" xfId="17177"/>
    <cellStyle name="Normal 2 31 3" xfId="17178"/>
    <cellStyle name="Normal 2 31 3 2" xfId="17179"/>
    <cellStyle name="Normal 2 31 3 2 2" xfId="17180"/>
    <cellStyle name="Normal 2 31 3 2 2 2" xfId="17181"/>
    <cellStyle name="Normal 2 31 3 2 3" xfId="17182"/>
    <cellStyle name="Normal 2 31 3 3" xfId="17183"/>
    <cellStyle name="Normal 2 31 3 3 2" xfId="17184"/>
    <cellStyle name="Normal 2 31 3 4" xfId="17185"/>
    <cellStyle name="Normal 2 31 4" xfId="17186"/>
    <cellStyle name="Normal 2 31 4 2" xfId="17187"/>
    <cellStyle name="Normal 2 31 4 2 2" xfId="17188"/>
    <cellStyle name="Normal 2 31 4 2 2 2" xfId="17189"/>
    <cellStyle name="Normal 2 31 4 2 3" xfId="17190"/>
    <cellStyle name="Normal 2 31 4 3" xfId="17191"/>
    <cellStyle name="Normal 2 31 4 3 2" xfId="17192"/>
    <cellStyle name="Normal 2 31 4 4" xfId="17193"/>
    <cellStyle name="Normal 2 31 5" xfId="17194"/>
    <cellStyle name="Normal 2 31 5 2" xfId="17195"/>
    <cellStyle name="Normal 2 31 5 2 2" xfId="17196"/>
    <cellStyle name="Normal 2 31 5 3" xfId="17197"/>
    <cellStyle name="Normal 2 31 6" xfId="17198"/>
    <cellStyle name="Normal 2 31 6 2" xfId="17199"/>
    <cellStyle name="Normal 2 31 7" xfId="17200"/>
    <cellStyle name="Normal 2 31 7 2" xfId="17201"/>
    <cellStyle name="Normal 2 31 8" xfId="17202"/>
    <cellStyle name="Normal 2 32" xfId="17203"/>
    <cellStyle name="Normal 2 32 2" xfId="17204"/>
    <cellStyle name="Normal 2 32 2 2" xfId="17205"/>
    <cellStyle name="Normal 2 32 2 2 2" xfId="17206"/>
    <cellStyle name="Normal 2 32 2 2 2 2" xfId="17207"/>
    <cellStyle name="Normal 2 32 2 2 3" xfId="17208"/>
    <cellStyle name="Normal 2 32 2 3" xfId="17209"/>
    <cellStyle name="Normal 2 32 2 3 2" xfId="17210"/>
    <cellStyle name="Normal 2 32 2 4" xfId="17211"/>
    <cellStyle name="Normal 2 32 3" xfId="17212"/>
    <cellStyle name="Normal 2 32 3 2" xfId="17213"/>
    <cellStyle name="Normal 2 32 3 2 2" xfId="17214"/>
    <cellStyle name="Normal 2 32 3 2 2 2" xfId="17215"/>
    <cellStyle name="Normal 2 32 3 2 3" xfId="17216"/>
    <cellStyle name="Normal 2 32 3 3" xfId="17217"/>
    <cellStyle name="Normal 2 32 3 3 2" xfId="17218"/>
    <cellStyle name="Normal 2 32 3 4" xfId="17219"/>
    <cellStyle name="Normal 2 32 4" xfId="17220"/>
    <cellStyle name="Normal 2 32 4 2" xfId="17221"/>
    <cellStyle name="Normal 2 32 4 2 2" xfId="17222"/>
    <cellStyle name="Normal 2 32 4 2 2 2" xfId="17223"/>
    <cellStyle name="Normal 2 32 4 2 3" xfId="17224"/>
    <cellStyle name="Normal 2 32 4 3" xfId="17225"/>
    <cellStyle name="Normal 2 32 4 3 2" xfId="17226"/>
    <cellStyle name="Normal 2 32 4 4" xfId="17227"/>
    <cellStyle name="Normal 2 32 5" xfId="17228"/>
    <cellStyle name="Normal 2 32 5 2" xfId="17229"/>
    <cellStyle name="Normal 2 32 5 2 2" xfId="17230"/>
    <cellStyle name="Normal 2 32 5 3" xfId="17231"/>
    <cellStyle name="Normal 2 32 6" xfId="17232"/>
    <cellStyle name="Normal 2 32 6 2" xfId="17233"/>
    <cellStyle name="Normal 2 32 7" xfId="17234"/>
    <cellStyle name="Normal 2 32 7 2" xfId="17235"/>
    <cellStyle name="Normal 2 32 8" xfId="17236"/>
    <cellStyle name="Normal 2 33" xfId="17237"/>
    <cellStyle name="Normal 2 33 2" xfId="17238"/>
    <cellStyle name="Normal 2 33 2 2" xfId="17239"/>
    <cellStyle name="Normal 2 33 2 2 2" xfId="17240"/>
    <cellStyle name="Normal 2 33 2 2 2 2" xfId="17241"/>
    <cellStyle name="Normal 2 33 2 2 3" xfId="17242"/>
    <cellStyle name="Normal 2 33 2 3" xfId="17243"/>
    <cellStyle name="Normal 2 33 2 3 2" xfId="17244"/>
    <cellStyle name="Normal 2 33 2 4" xfId="17245"/>
    <cellStyle name="Normal 2 33 3" xfId="17246"/>
    <cellStyle name="Normal 2 33 3 2" xfId="17247"/>
    <cellStyle name="Normal 2 33 3 2 2" xfId="17248"/>
    <cellStyle name="Normal 2 33 3 2 2 2" xfId="17249"/>
    <cellStyle name="Normal 2 33 3 2 3" xfId="17250"/>
    <cellStyle name="Normal 2 33 3 3" xfId="17251"/>
    <cellStyle name="Normal 2 33 3 3 2" xfId="17252"/>
    <cellStyle name="Normal 2 33 3 4" xfId="17253"/>
    <cellStyle name="Normal 2 33 4" xfId="17254"/>
    <cellStyle name="Normal 2 33 4 2" xfId="17255"/>
    <cellStyle name="Normal 2 33 4 2 2" xfId="17256"/>
    <cellStyle name="Normal 2 33 4 2 2 2" xfId="17257"/>
    <cellStyle name="Normal 2 33 4 2 3" xfId="17258"/>
    <cellStyle name="Normal 2 33 4 3" xfId="17259"/>
    <cellStyle name="Normal 2 33 4 3 2" xfId="17260"/>
    <cellStyle name="Normal 2 33 4 4" xfId="17261"/>
    <cellStyle name="Normal 2 33 5" xfId="17262"/>
    <cellStyle name="Normal 2 33 5 2" xfId="17263"/>
    <cellStyle name="Normal 2 33 5 2 2" xfId="17264"/>
    <cellStyle name="Normal 2 33 5 3" xfId="17265"/>
    <cellStyle name="Normal 2 33 6" xfId="17266"/>
    <cellStyle name="Normal 2 33 6 2" xfId="17267"/>
    <cellStyle name="Normal 2 33 7" xfId="17268"/>
    <cellStyle name="Normal 2 33 7 2" xfId="17269"/>
    <cellStyle name="Normal 2 33 8" xfId="17270"/>
    <cellStyle name="Normal 2 34" xfId="17271"/>
    <cellStyle name="Normal 2 34 2" xfId="17272"/>
    <cellStyle name="Normal 2 34 2 2" xfId="17273"/>
    <cellStyle name="Normal 2 34 2 2 2" xfId="17274"/>
    <cellStyle name="Normal 2 34 2 2 2 2" xfId="17275"/>
    <cellStyle name="Normal 2 34 2 2 3" xfId="17276"/>
    <cellStyle name="Normal 2 34 2 3" xfId="17277"/>
    <cellStyle name="Normal 2 34 2 3 2" xfId="17278"/>
    <cellStyle name="Normal 2 34 2 4" xfId="17279"/>
    <cellStyle name="Normal 2 34 3" xfId="17280"/>
    <cellStyle name="Normal 2 34 3 2" xfId="17281"/>
    <cellStyle name="Normal 2 34 3 2 2" xfId="17282"/>
    <cellStyle name="Normal 2 34 3 2 2 2" xfId="17283"/>
    <cellStyle name="Normal 2 34 3 2 3" xfId="17284"/>
    <cellStyle name="Normal 2 34 3 3" xfId="17285"/>
    <cellStyle name="Normal 2 34 3 3 2" xfId="17286"/>
    <cellStyle name="Normal 2 34 3 4" xfId="17287"/>
    <cellStyle name="Normal 2 34 4" xfId="17288"/>
    <cellStyle name="Normal 2 34 4 2" xfId="17289"/>
    <cellStyle name="Normal 2 34 4 2 2" xfId="17290"/>
    <cellStyle name="Normal 2 34 4 2 2 2" xfId="17291"/>
    <cellStyle name="Normal 2 34 4 2 3" xfId="17292"/>
    <cellStyle name="Normal 2 34 4 3" xfId="17293"/>
    <cellStyle name="Normal 2 34 4 3 2" xfId="17294"/>
    <cellStyle name="Normal 2 34 4 4" xfId="17295"/>
    <cellStyle name="Normal 2 34 5" xfId="17296"/>
    <cellStyle name="Normal 2 34 5 2" xfId="17297"/>
    <cellStyle name="Normal 2 34 5 2 2" xfId="17298"/>
    <cellStyle name="Normal 2 34 5 3" xfId="17299"/>
    <cellStyle name="Normal 2 34 6" xfId="17300"/>
    <cellStyle name="Normal 2 34 6 2" xfId="17301"/>
    <cellStyle name="Normal 2 34 7" xfId="17302"/>
    <cellStyle name="Normal 2 34 7 2" xfId="17303"/>
    <cellStyle name="Normal 2 34 8" xfId="17304"/>
    <cellStyle name="Normal 2 35" xfId="17305"/>
    <cellStyle name="Normal 2 35 2" xfId="17306"/>
    <cellStyle name="Normal 2 35 2 2" xfId="17307"/>
    <cellStyle name="Normal 2 35 2 2 2" xfId="17308"/>
    <cellStyle name="Normal 2 35 2 2 2 2" xfId="17309"/>
    <cellStyle name="Normal 2 35 2 2 3" xfId="17310"/>
    <cellStyle name="Normal 2 35 2 3" xfId="17311"/>
    <cellStyle name="Normal 2 35 2 3 2" xfId="17312"/>
    <cellStyle name="Normal 2 35 2 4" xfId="17313"/>
    <cellStyle name="Normal 2 35 3" xfId="17314"/>
    <cellStyle name="Normal 2 35 3 2" xfId="17315"/>
    <cellStyle name="Normal 2 35 3 2 2" xfId="17316"/>
    <cellStyle name="Normal 2 35 3 2 2 2" xfId="17317"/>
    <cellStyle name="Normal 2 35 3 2 3" xfId="17318"/>
    <cellStyle name="Normal 2 35 3 3" xfId="17319"/>
    <cellStyle name="Normal 2 35 3 3 2" xfId="17320"/>
    <cellStyle name="Normal 2 35 3 4" xfId="17321"/>
    <cellStyle name="Normal 2 35 4" xfId="17322"/>
    <cellStyle name="Normal 2 35 4 2" xfId="17323"/>
    <cellStyle name="Normal 2 35 4 2 2" xfId="17324"/>
    <cellStyle name="Normal 2 35 4 2 2 2" xfId="17325"/>
    <cellStyle name="Normal 2 35 4 2 3" xfId="17326"/>
    <cellStyle name="Normal 2 35 4 3" xfId="17327"/>
    <cellStyle name="Normal 2 35 4 3 2" xfId="17328"/>
    <cellStyle name="Normal 2 35 4 4" xfId="17329"/>
    <cellStyle name="Normal 2 35 5" xfId="17330"/>
    <cellStyle name="Normal 2 35 5 2" xfId="17331"/>
    <cellStyle name="Normal 2 35 5 2 2" xfId="17332"/>
    <cellStyle name="Normal 2 35 5 3" xfId="17333"/>
    <cellStyle name="Normal 2 35 6" xfId="17334"/>
    <cellStyle name="Normal 2 35 6 2" xfId="17335"/>
    <cellStyle name="Normal 2 35 7" xfId="17336"/>
    <cellStyle name="Normal 2 35 7 2" xfId="17337"/>
    <cellStyle name="Normal 2 35 8" xfId="17338"/>
    <cellStyle name="Normal 2 36" xfId="17339"/>
    <cellStyle name="Normal 2 36 2" xfId="17340"/>
    <cellStyle name="Normal 2 36 2 2" xfId="17341"/>
    <cellStyle name="Normal 2 36 2 2 2" xfId="17342"/>
    <cellStyle name="Normal 2 36 2 2 2 2" xfId="17343"/>
    <cellStyle name="Normal 2 36 2 2 3" xfId="17344"/>
    <cellStyle name="Normal 2 36 2 3" xfId="17345"/>
    <cellStyle name="Normal 2 36 2 3 2" xfId="17346"/>
    <cellStyle name="Normal 2 36 2 4" xfId="17347"/>
    <cellStyle name="Normal 2 36 3" xfId="17348"/>
    <cellStyle name="Normal 2 36 3 2" xfId="17349"/>
    <cellStyle name="Normal 2 36 3 2 2" xfId="17350"/>
    <cellStyle name="Normal 2 36 3 2 2 2" xfId="17351"/>
    <cellStyle name="Normal 2 36 3 2 3" xfId="17352"/>
    <cellStyle name="Normal 2 36 3 3" xfId="17353"/>
    <cellStyle name="Normal 2 36 3 3 2" xfId="17354"/>
    <cellStyle name="Normal 2 36 3 4" xfId="17355"/>
    <cellStyle name="Normal 2 36 4" xfId="17356"/>
    <cellStyle name="Normal 2 36 4 2" xfId="17357"/>
    <cellStyle name="Normal 2 36 4 2 2" xfId="17358"/>
    <cellStyle name="Normal 2 36 4 2 2 2" xfId="17359"/>
    <cellStyle name="Normal 2 36 4 2 3" xfId="17360"/>
    <cellStyle name="Normal 2 36 4 3" xfId="17361"/>
    <cellStyle name="Normal 2 36 4 3 2" xfId="17362"/>
    <cellStyle name="Normal 2 36 4 4" xfId="17363"/>
    <cellStyle name="Normal 2 36 5" xfId="17364"/>
    <cellStyle name="Normal 2 36 5 2" xfId="17365"/>
    <cellStyle name="Normal 2 36 5 2 2" xfId="17366"/>
    <cellStyle name="Normal 2 36 5 3" xfId="17367"/>
    <cellStyle name="Normal 2 36 6" xfId="17368"/>
    <cellStyle name="Normal 2 36 6 2" xfId="17369"/>
    <cellStyle name="Normal 2 36 7" xfId="17370"/>
    <cellStyle name="Normal 2 36 7 2" xfId="17371"/>
    <cellStyle name="Normal 2 36 8" xfId="17372"/>
    <cellStyle name="Normal 2 37" xfId="17373"/>
    <cellStyle name="Normal 2 37 2" xfId="17374"/>
    <cellStyle name="Normal 2 37 2 2" xfId="17375"/>
    <cellStyle name="Normal 2 37 2 2 2" xfId="17376"/>
    <cellStyle name="Normal 2 37 2 3" xfId="17377"/>
    <cellStyle name="Normal 2 37 3" xfId="17378"/>
    <cellStyle name="Normal 2 37 3 2" xfId="17379"/>
    <cellStyle name="Normal 2 37 4" xfId="17380"/>
    <cellStyle name="Normal 2 38" xfId="17381"/>
    <cellStyle name="Normal 2 38 2" xfId="17382"/>
    <cellStyle name="Normal 2 38 2 2" xfId="17383"/>
    <cellStyle name="Normal 2 38 2 2 2" xfId="17384"/>
    <cellStyle name="Normal 2 38 2 3" xfId="17385"/>
    <cellStyle name="Normal 2 38 3" xfId="17386"/>
    <cellStyle name="Normal 2 38 3 2" xfId="17387"/>
    <cellStyle name="Normal 2 38 4" xfId="17388"/>
    <cellStyle name="Normal 2 39" xfId="17389"/>
    <cellStyle name="Normal 2 39 2" xfId="17390"/>
    <cellStyle name="Normal 2 39 2 2" xfId="17391"/>
    <cellStyle name="Normal 2 39 2 2 2" xfId="17392"/>
    <cellStyle name="Normal 2 39 2 3" xfId="17393"/>
    <cellStyle name="Normal 2 39 3" xfId="17394"/>
    <cellStyle name="Normal 2 39 3 2" xfId="17395"/>
    <cellStyle name="Normal 2 39 4" xfId="17396"/>
    <cellStyle name="Normal 2 4" xfId="17397"/>
    <cellStyle name="Normal 2 4 10" xfId="17398"/>
    <cellStyle name="Normal 2 4 10 2" xfId="17399"/>
    <cellStyle name="Normal 2 4 10 2 2" xfId="17400"/>
    <cellStyle name="Normal 2 4 10 2 2 2" xfId="17401"/>
    <cellStyle name="Normal 2 4 10 2 2 2 2" xfId="17402"/>
    <cellStyle name="Normal 2 4 10 2 2 3" xfId="17403"/>
    <cellStyle name="Normal 2 4 10 2 3" xfId="17404"/>
    <cellStyle name="Normal 2 4 10 2 3 2" xfId="17405"/>
    <cellStyle name="Normal 2 4 10 2 4" xfId="17406"/>
    <cellStyle name="Normal 2 4 10 3" xfId="17407"/>
    <cellStyle name="Normal 2 4 10 3 2" xfId="17408"/>
    <cellStyle name="Normal 2 4 10 3 2 2" xfId="17409"/>
    <cellStyle name="Normal 2 4 10 3 2 2 2" xfId="17410"/>
    <cellStyle name="Normal 2 4 10 3 2 3" xfId="17411"/>
    <cellStyle name="Normal 2 4 10 3 3" xfId="17412"/>
    <cellStyle name="Normal 2 4 10 3 3 2" xfId="17413"/>
    <cellStyle name="Normal 2 4 10 3 4" xfId="17414"/>
    <cellStyle name="Normal 2 4 10 4" xfId="17415"/>
    <cellStyle name="Normal 2 4 10 4 2" xfId="17416"/>
    <cellStyle name="Normal 2 4 10 4 2 2" xfId="17417"/>
    <cellStyle name="Normal 2 4 10 4 2 2 2" xfId="17418"/>
    <cellStyle name="Normal 2 4 10 4 2 3" xfId="17419"/>
    <cellStyle name="Normal 2 4 10 4 3" xfId="17420"/>
    <cellStyle name="Normal 2 4 10 4 3 2" xfId="17421"/>
    <cellStyle name="Normal 2 4 10 4 4" xfId="17422"/>
    <cellStyle name="Normal 2 4 10 5" xfId="17423"/>
    <cellStyle name="Normal 2 4 10 5 2" xfId="17424"/>
    <cellStyle name="Normal 2 4 10 5 2 2" xfId="17425"/>
    <cellStyle name="Normal 2 4 10 5 3" xfId="17426"/>
    <cellStyle name="Normal 2 4 10 6" xfId="17427"/>
    <cellStyle name="Normal 2 4 10 6 2" xfId="17428"/>
    <cellStyle name="Normal 2 4 10 7" xfId="17429"/>
    <cellStyle name="Normal 2 4 10 7 2" xfId="17430"/>
    <cellStyle name="Normal 2 4 10 8" xfId="17431"/>
    <cellStyle name="Normal 2 4 11" xfId="17432"/>
    <cellStyle name="Normal 2 4 11 2" xfId="17433"/>
    <cellStyle name="Normal 2 4 11 2 2" xfId="17434"/>
    <cellStyle name="Normal 2 4 11 2 2 2" xfId="17435"/>
    <cellStyle name="Normal 2 4 11 2 2 2 2" xfId="17436"/>
    <cellStyle name="Normal 2 4 11 2 2 3" xfId="17437"/>
    <cellStyle name="Normal 2 4 11 2 3" xfId="17438"/>
    <cellStyle name="Normal 2 4 11 2 3 2" xfId="17439"/>
    <cellStyle name="Normal 2 4 11 2 4" xfId="17440"/>
    <cellStyle name="Normal 2 4 11 3" xfId="17441"/>
    <cellStyle name="Normal 2 4 11 3 2" xfId="17442"/>
    <cellStyle name="Normal 2 4 11 3 2 2" xfId="17443"/>
    <cellStyle name="Normal 2 4 11 3 2 2 2" xfId="17444"/>
    <cellStyle name="Normal 2 4 11 3 2 3" xfId="17445"/>
    <cellStyle name="Normal 2 4 11 3 3" xfId="17446"/>
    <cellStyle name="Normal 2 4 11 3 3 2" xfId="17447"/>
    <cellStyle name="Normal 2 4 11 3 4" xfId="17448"/>
    <cellStyle name="Normal 2 4 11 4" xfId="17449"/>
    <cellStyle name="Normal 2 4 11 4 2" xfId="17450"/>
    <cellStyle name="Normal 2 4 11 4 2 2" xfId="17451"/>
    <cellStyle name="Normal 2 4 11 4 2 2 2" xfId="17452"/>
    <cellStyle name="Normal 2 4 11 4 2 3" xfId="17453"/>
    <cellStyle name="Normal 2 4 11 4 3" xfId="17454"/>
    <cellStyle name="Normal 2 4 11 4 3 2" xfId="17455"/>
    <cellStyle name="Normal 2 4 11 4 4" xfId="17456"/>
    <cellStyle name="Normal 2 4 11 5" xfId="17457"/>
    <cellStyle name="Normal 2 4 11 5 2" xfId="17458"/>
    <cellStyle name="Normal 2 4 11 5 2 2" xfId="17459"/>
    <cellStyle name="Normal 2 4 11 5 3" xfId="17460"/>
    <cellStyle name="Normal 2 4 11 6" xfId="17461"/>
    <cellStyle name="Normal 2 4 11 6 2" xfId="17462"/>
    <cellStyle name="Normal 2 4 11 7" xfId="17463"/>
    <cellStyle name="Normal 2 4 11 7 2" xfId="17464"/>
    <cellStyle name="Normal 2 4 11 8" xfId="17465"/>
    <cellStyle name="Normal 2 4 12" xfId="17466"/>
    <cellStyle name="Normal 2 4 12 2" xfId="17467"/>
    <cellStyle name="Normal 2 4 12 2 2" xfId="17468"/>
    <cellStyle name="Normal 2 4 12 2 2 2" xfId="17469"/>
    <cellStyle name="Normal 2 4 12 2 2 2 2" xfId="17470"/>
    <cellStyle name="Normal 2 4 12 2 2 3" xfId="17471"/>
    <cellStyle name="Normal 2 4 12 2 3" xfId="17472"/>
    <cellStyle name="Normal 2 4 12 2 3 2" xfId="17473"/>
    <cellStyle name="Normal 2 4 12 2 4" xfId="17474"/>
    <cellStyle name="Normal 2 4 12 3" xfId="17475"/>
    <cellStyle name="Normal 2 4 12 3 2" xfId="17476"/>
    <cellStyle name="Normal 2 4 12 3 2 2" xfId="17477"/>
    <cellStyle name="Normal 2 4 12 3 2 2 2" xfId="17478"/>
    <cellStyle name="Normal 2 4 12 3 2 3" xfId="17479"/>
    <cellStyle name="Normal 2 4 12 3 3" xfId="17480"/>
    <cellStyle name="Normal 2 4 12 3 3 2" xfId="17481"/>
    <cellStyle name="Normal 2 4 12 3 4" xfId="17482"/>
    <cellStyle name="Normal 2 4 12 4" xfId="17483"/>
    <cellStyle name="Normal 2 4 12 4 2" xfId="17484"/>
    <cellStyle name="Normal 2 4 12 4 2 2" xfId="17485"/>
    <cellStyle name="Normal 2 4 12 4 2 2 2" xfId="17486"/>
    <cellStyle name="Normal 2 4 12 4 2 3" xfId="17487"/>
    <cellStyle name="Normal 2 4 12 4 3" xfId="17488"/>
    <cellStyle name="Normal 2 4 12 4 3 2" xfId="17489"/>
    <cellStyle name="Normal 2 4 12 4 4" xfId="17490"/>
    <cellStyle name="Normal 2 4 12 5" xfId="17491"/>
    <cellStyle name="Normal 2 4 12 5 2" xfId="17492"/>
    <cellStyle name="Normal 2 4 12 5 2 2" xfId="17493"/>
    <cellStyle name="Normal 2 4 12 5 3" xfId="17494"/>
    <cellStyle name="Normal 2 4 12 6" xfId="17495"/>
    <cellStyle name="Normal 2 4 12 6 2" xfId="17496"/>
    <cellStyle name="Normal 2 4 12 7" xfId="17497"/>
    <cellStyle name="Normal 2 4 12 7 2" xfId="17498"/>
    <cellStyle name="Normal 2 4 12 8" xfId="17499"/>
    <cellStyle name="Normal 2 4 13" xfId="17500"/>
    <cellStyle name="Normal 2 4 13 2" xfId="17501"/>
    <cellStyle name="Normal 2 4 13 2 2" xfId="17502"/>
    <cellStyle name="Normal 2 4 13 2 2 2" xfId="17503"/>
    <cellStyle name="Normal 2 4 13 2 2 2 2" xfId="17504"/>
    <cellStyle name="Normal 2 4 13 2 2 3" xfId="17505"/>
    <cellStyle name="Normal 2 4 13 2 3" xfId="17506"/>
    <cellStyle name="Normal 2 4 13 2 3 2" xfId="17507"/>
    <cellStyle name="Normal 2 4 13 2 4" xfId="17508"/>
    <cellStyle name="Normal 2 4 13 3" xfId="17509"/>
    <cellStyle name="Normal 2 4 13 3 2" xfId="17510"/>
    <cellStyle name="Normal 2 4 13 3 2 2" xfId="17511"/>
    <cellStyle name="Normal 2 4 13 3 2 2 2" xfId="17512"/>
    <cellStyle name="Normal 2 4 13 3 2 3" xfId="17513"/>
    <cellStyle name="Normal 2 4 13 3 3" xfId="17514"/>
    <cellStyle name="Normal 2 4 13 3 3 2" xfId="17515"/>
    <cellStyle name="Normal 2 4 13 3 4" xfId="17516"/>
    <cellStyle name="Normal 2 4 13 4" xfId="17517"/>
    <cellStyle name="Normal 2 4 13 4 2" xfId="17518"/>
    <cellStyle name="Normal 2 4 13 4 2 2" xfId="17519"/>
    <cellStyle name="Normal 2 4 13 4 2 2 2" xfId="17520"/>
    <cellStyle name="Normal 2 4 13 4 2 3" xfId="17521"/>
    <cellStyle name="Normal 2 4 13 4 3" xfId="17522"/>
    <cellStyle name="Normal 2 4 13 4 3 2" xfId="17523"/>
    <cellStyle name="Normal 2 4 13 4 4" xfId="17524"/>
    <cellStyle name="Normal 2 4 13 5" xfId="17525"/>
    <cellStyle name="Normal 2 4 13 5 2" xfId="17526"/>
    <cellStyle name="Normal 2 4 13 5 2 2" xfId="17527"/>
    <cellStyle name="Normal 2 4 13 5 3" xfId="17528"/>
    <cellStyle name="Normal 2 4 13 6" xfId="17529"/>
    <cellStyle name="Normal 2 4 13 6 2" xfId="17530"/>
    <cellStyle name="Normal 2 4 13 7" xfId="17531"/>
    <cellStyle name="Normal 2 4 13 7 2" xfId="17532"/>
    <cellStyle name="Normal 2 4 13 8" xfId="17533"/>
    <cellStyle name="Normal 2 4 14" xfId="17534"/>
    <cellStyle name="Normal 2 4 14 2" xfId="17535"/>
    <cellStyle name="Normal 2 4 14 2 2" xfId="17536"/>
    <cellStyle name="Normal 2 4 14 2 2 2" xfId="17537"/>
    <cellStyle name="Normal 2 4 14 2 2 2 2" xfId="17538"/>
    <cellStyle name="Normal 2 4 14 2 2 3" xfId="17539"/>
    <cellStyle name="Normal 2 4 14 2 3" xfId="17540"/>
    <cellStyle name="Normal 2 4 14 2 3 2" xfId="17541"/>
    <cellStyle name="Normal 2 4 14 2 4" xfId="17542"/>
    <cellStyle name="Normal 2 4 14 3" xfId="17543"/>
    <cellStyle name="Normal 2 4 14 3 2" xfId="17544"/>
    <cellStyle name="Normal 2 4 14 3 2 2" xfId="17545"/>
    <cellStyle name="Normal 2 4 14 3 2 2 2" xfId="17546"/>
    <cellStyle name="Normal 2 4 14 3 2 3" xfId="17547"/>
    <cellStyle name="Normal 2 4 14 3 3" xfId="17548"/>
    <cellStyle name="Normal 2 4 14 3 3 2" xfId="17549"/>
    <cellStyle name="Normal 2 4 14 3 4" xfId="17550"/>
    <cellStyle name="Normal 2 4 14 4" xfId="17551"/>
    <cellStyle name="Normal 2 4 14 4 2" xfId="17552"/>
    <cellStyle name="Normal 2 4 14 4 2 2" xfId="17553"/>
    <cellStyle name="Normal 2 4 14 4 2 2 2" xfId="17554"/>
    <cellStyle name="Normal 2 4 14 4 2 3" xfId="17555"/>
    <cellStyle name="Normal 2 4 14 4 3" xfId="17556"/>
    <cellStyle name="Normal 2 4 14 4 3 2" xfId="17557"/>
    <cellStyle name="Normal 2 4 14 4 4" xfId="17558"/>
    <cellStyle name="Normal 2 4 14 5" xfId="17559"/>
    <cellStyle name="Normal 2 4 14 5 2" xfId="17560"/>
    <cellStyle name="Normal 2 4 14 5 2 2" xfId="17561"/>
    <cellStyle name="Normal 2 4 14 5 3" xfId="17562"/>
    <cellStyle name="Normal 2 4 14 6" xfId="17563"/>
    <cellStyle name="Normal 2 4 14 6 2" xfId="17564"/>
    <cellStyle name="Normal 2 4 14 7" xfId="17565"/>
    <cellStyle name="Normal 2 4 14 7 2" xfId="17566"/>
    <cellStyle name="Normal 2 4 14 8" xfId="17567"/>
    <cellStyle name="Normal 2 4 15" xfId="17568"/>
    <cellStyle name="Normal 2 4 15 2" xfId="17569"/>
    <cellStyle name="Normal 2 4 15 2 2" xfId="17570"/>
    <cellStyle name="Normal 2 4 15 2 2 2" xfId="17571"/>
    <cellStyle name="Normal 2 4 15 2 2 2 2" xfId="17572"/>
    <cellStyle name="Normal 2 4 15 2 2 3" xfId="17573"/>
    <cellStyle name="Normal 2 4 15 2 3" xfId="17574"/>
    <cellStyle name="Normal 2 4 15 2 3 2" xfId="17575"/>
    <cellStyle name="Normal 2 4 15 2 4" xfId="17576"/>
    <cellStyle name="Normal 2 4 15 3" xfId="17577"/>
    <cellStyle name="Normal 2 4 15 3 2" xfId="17578"/>
    <cellStyle name="Normal 2 4 15 3 2 2" xfId="17579"/>
    <cellStyle name="Normal 2 4 15 3 2 2 2" xfId="17580"/>
    <cellStyle name="Normal 2 4 15 3 2 3" xfId="17581"/>
    <cellStyle name="Normal 2 4 15 3 3" xfId="17582"/>
    <cellStyle name="Normal 2 4 15 3 3 2" xfId="17583"/>
    <cellStyle name="Normal 2 4 15 3 4" xfId="17584"/>
    <cellStyle name="Normal 2 4 15 4" xfId="17585"/>
    <cellStyle name="Normal 2 4 15 4 2" xfId="17586"/>
    <cellStyle name="Normal 2 4 15 4 2 2" xfId="17587"/>
    <cellStyle name="Normal 2 4 15 4 2 2 2" xfId="17588"/>
    <cellStyle name="Normal 2 4 15 4 2 3" xfId="17589"/>
    <cellStyle name="Normal 2 4 15 4 3" xfId="17590"/>
    <cellStyle name="Normal 2 4 15 4 3 2" xfId="17591"/>
    <cellStyle name="Normal 2 4 15 4 4" xfId="17592"/>
    <cellStyle name="Normal 2 4 15 5" xfId="17593"/>
    <cellStyle name="Normal 2 4 15 5 2" xfId="17594"/>
    <cellStyle name="Normal 2 4 15 5 2 2" xfId="17595"/>
    <cellStyle name="Normal 2 4 15 5 3" xfId="17596"/>
    <cellStyle name="Normal 2 4 15 6" xfId="17597"/>
    <cellStyle name="Normal 2 4 15 6 2" xfId="17598"/>
    <cellStyle name="Normal 2 4 15 7" xfId="17599"/>
    <cellStyle name="Normal 2 4 15 7 2" xfId="17600"/>
    <cellStyle name="Normal 2 4 15 8" xfId="17601"/>
    <cellStyle name="Normal 2 4 16" xfId="17602"/>
    <cellStyle name="Normal 2 4 16 2" xfId="17603"/>
    <cellStyle name="Normal 2 4 16 2 2" xfId="17604"/>
    <cellStyle name="Normal 2 4 16 2 2 2" xfId="17605"/>
    <cellStyle name="Normal 2 4 16 2 2 2 2" xfId="17606"/>
    <cellStyle name="Normal 2 4 16 2 2 3" xfId="17607"/>
    <cellStyle name="Normal 2 4 16 2 3" xfId="17608"/>
    <cellStyle name="Normal 2 4 16 2 3 2" xfId="17609"/>
    <cellStyle name="Normal 2 4 16 2 4" xfId="17610"/>
    <cellStyle name="Normal 2 4 16 3" xfId="17611"/>
    <cellStyle name="Normal 2 4 16 3 2" xfId="17612"/>
    <cellStyle name="Normal 2 4 16 3 2 2" xfId="17613"/>
    <cellStyle name="Normal 2 4 16 3 2 2 2" xfId="17614"/>
    <cellStyle name="Normal 2 4 16 3 2 3" xfId="17615"/>
    <cellStyle name="Normal 2 4 16 3 3" xfId="17616"/>
    <cellStyle name="Normal 2 4 16 3 3 2" xfId="17617"/>
    <cellStyle name="Normal 2 4 16 3 4" xfId="17618"/>
    <cellStyle name="Normal 2 4 16 4" xfId="17619"/>
    <cellStyle name="Normal 2 4 16 4 2" xfId="17620"/>
    <cellStyle name="Normal 2 4 16 4 2 2" xfId="17621"/>
    <cellStyle name="Normal 2 4 16 4 2 2 2" xfId="17622"/>
    <cellStyle name="Normal 2 4 16 4 2 3" xfId="17623"/>
    <cellStyle name="Normal 2 4 16 4 3" xfId="17624"/>
    <cellStyle name="Normal 2 4 16 4 3 2" xfId="17625"/>
    <cellStyle name="Normal 2 4 16 4 4" xfId="17626"/>
    <cellStyle name="Normal 2 4 16 5" xfId="17627"/>
    <cellStyle name="Normal 2 4 16 5 2" xfId="17628"/>
    <cellStyle name="Normal 2 4 16 5 2 2" xfId="17629"/>
    <cellStyle name="Normal 2 4 16 5 3" xfId="17630"/>
    <cellStyle name="Normal 2 4 16 6" xfId="17631"/>
    <cellStyle name="Normal 2 4 16 6 2" xfId="17632"/>
    <cellStyle name="Normal 2 4 16 7" xfId="17633"/>
    <cellStyle name="Normal 2 4 16 7 2" xfId="17634"/>
    <cellStyle name="Normal 2 4 16 8" xfId="17635"/>
    <cellStyle name="Normal 2 4 17" xfId="17636"/>
    <cellStyle name="Normal 2 4 17 2" xfId="17637"/>
    <cellStyle name="Normal 2 4 17 2 2" xfId="17638"/>
    <cellStyle name="Normal 2 4 17 2 2 2" xfId="17639"/>
    <cellStyle name="Normal 2 4 17 2 2 2 2" xfId="17640"/>
    <cellStyle name="Normal 2 4 17 2 2 3" xfId="17641"/>
    <cellStyle name="Normal 2 4 17 2 3" xfId="17642"/>
    <cellStyle name="Normal 2 4 17 2 3 2" xfId="17643"/>
    <cellStyle name="Normal 2 4 17 2 4" xfId="17644"/>
    <cellStyle name="Normal 2 4 17 3" xfId="17645"/>
    <cellStyle name="Normal 2 4 17 3 2" xfId="17646"/>
    <cellStyle name="Normal 2 4 17 3 2 2" xfId="17647"/>
    <cellStyle name="Normal 2 4 17 3 2 2 2" xfId="17648"/>
    <cellStyle name="Normal 2 4 17 3 2 3" xfId="17649"/>
    <cellStyle name="Normal 2 4 17 3 3" xfId="17650"/>
    <cellStyle name="Normal 2 4 17 3 3 2" xfId="17651"/>
    <cellStyle name="Normal 2 4 17 3 4" xfId="17652"/>
    <cellStyle name="Normal 2 4 17 4" xfId="17653"/>
    <cellStyle name="Normal 2 4 17 4 2" xfId="17654"/>
    <cellStyle name="Normal 2 4 17 4 2 2" xfId="17655"/>
    <cellStyle name="Normal 2 4 17 4 2 2 2" xfId="17656"/>
    <cellStyle name="Normal 2 4 17 4 2 3" xfId="17657"/>
    <cellStyle name="Normal 2 4 17 4 3" xfId="17658"/>
    <cellStyle name="Normal 2 4 17 4 3 2" xfId="17659"/>
    <cellStyle name="Normal 2 4 17 4 4" xfId="17660"/>
    <cellStyle name="Normal 2 4 17 5" xfId="17661"/>
    <cellStyle name="Normal 2 4 17 5 2" xfId="17662"/>
    <cellStyle name="Normal 2 4 17 5 2 2" xfId="17663"/>
    <cellStyle name="Normal 2 4 17 5 3" xfId="17664"/>
    <cellStyle name="Normal 2 4 17 6" xfId="17665"/>
    <cellStyle name="Normal 2 4 17 6 2" xfId="17666"/>
    <cellStyle name="Normal 2 4 17 7" xfId="17667"/>
    <cellStyle name="Normal 2 4 17 7 2" xfId="17668"/>
    <cellStyle name="Normal 2 4 17 8" xfId="17669"/>
    <cellStyle name="Normal 2 4 18" xfId="17670"/>
    <cellStyle name="Normal 2 4 18 2" xfId="17671"/>
    <cellStyle name="Normal 2 4 18 2 2" xfId="17672"/>
    <cellStyle name="Normal 2 4 18 2 2 2" xfId="17673"/>
    <cellStyle name="Normal 2 4 18 2 2 2 2" xfId="17674"/>
    <cellStyle name="Normal 2 4 18 2 2 3" xfId="17675"/>
    <cellStyle name="Normal 2 4 18 2 3" xfId="17676"/>
    <cellStyle name="Normal 2 4 18 2 3 2" xfId="17677"/>
    <cellStyle name="Normal 2 4 18 2 4" xfId="17678"/>
    <cellStyle name="Normal 2 4 18 3" xfId="17679"/>
    <cellStyle name="Normal 2 4 18 3 2" xfId="17680"/>
    <cellStyle name="Normal 2 4 18 3 2 2" xfId="17681"/>
    <cellStyle name="Normal 2 4 18 3 2 2 2" xfId="17682"/>
    <cellStyle name="Normal 2 4 18 3 2 3" xfId="17683"/>
    <cellStyle name="Normal 2 4 18 3 3" xfId="17684"/>
    <cellStyle name="Normal 2 4 18 3 3 2" xfId="17685"/>
    <cellStyle name="Normal 2 4 18 3 4" xfId="17686"/>
    <cellStyle name="Normal 2 4 18 4" xfId="17687"/>
    <cellStyle name="Normal 2 4 18 4 2" xfId="17688"/>
    <cellStyle name="Normal 2 4 18 4 2 2" xfId="17689"/>
    <cellStyle name="Normal 2 4 18 4 2 2 2" xfId="17690"/>
    <cellStyle name="Normal 2 4 18 4 2 3" xfId="17691"/>
    <cellStyle name="Normal 2 4 18 4 3" xfId="17692"/>
    <cellStyle name="Normal 2 4 18 4 3 2" xfId="17693"/>
    <cellStyle name="Normal 2 4 18 4 4" xfId="17694"/>
    <cellStyle name="Normal 2 4 18 5" xfId="17695"/>
    <cellStyle name="Normal 2 4 18 5 2" xfId="17696"/>
    <cellStyle name="Normal 2 4 18 5 2 2" xfId="17697"/>
    <cellStyle name="Normal 2 4 18 5 3" xfId="17698"/>
    <cellStyle name="Normal 2 4 18 6" xfId="17699"/>
    <cellStyle name="Normal 2 4 18 6 2" xfId="17700"/>
    <cellStyle name="Normal 2 4 18 7" xfId="17701"/>
    <cellStyle name="Normal 2 4 18 7 2" xfId="17702"/>
    <cellStyle name="Normal 2 4 18 8" xfId="17703"/>
    <cellStyle name="Normal 2 4 19" xfId="17704"/>
    <cellStyle name="Normal 2 4 19 2" xfId="17705"/>
    <cellStyle name="Normal 2 4 19 2 2" xfId="17706"/>
    <cellStyle name="Normal 2 4 19 2 2 2" xfId="17707"/>
    <cellStyle name="Normal 2 4 19 2 2 2 2" xfId="17708"/>
    <cellStyle name="Normal 2 4 19 2 2 3" xfId="17709"/>
    <cellStyle name="Normal 2 4 19 2 3" xfId="17710"/>
    <cellStyle name="Normal 2 4 19 2 3 2" xfId="17711"/>
    <cellStyle name="Normal 2 4 19 2 4" xfId="17712"/>
    <cellStyle name="Normal 2 4 19 3" xfId="17713"/>
    <cellStyle name="Normal 2 4 19 3 2" xfId="17714"/>
    <cellStyle name="Normal 2 4 19 3 2 2" xfId="17715"/>
    <cellStyle name="Normal 2 4 19 3 2 2 2" xfId="17716"/>
    <cellStyle name="Normal 2 4 19 3 2 3" xfId="17717"/>
    <cellStyle name="Normal 2 4 19 3 3" xfId="17718"/>
    <cellStyle name="Normal 2 4 19 3 3 2" xfId="17719"/>
    <cellStyle name="Normal 2 4 19 3 4" xfId="17720"/>
    <cellStyle name="Normal 2 4 19 4" xfId="17721"/>
    <cellStyle name="Normal 2 4 19 4 2" xfId="17722"/>
    <cellStyle name="Normal 2 4 19 4 2 2" xfId="17723"/>
    <cellStyle name="Normal 2 4 19 4 2 2 2" xfId="17724"/>
    <cellStyle name="Normal 2 4 19 4 2 3" xfId="17725"/>
    <cellStyle name="Normal 2 4 19 4 3" xfId="17726"/>
    <cellStyle name="Normal 2 4 19 4 3 2" xfId="17727"/>
    <cellStyle name="Normal 2 4 19 4 4" xfId="17728"/>
    <cellStyle name="Normal 2 4 19 5" xfId="17729"/>
    <cellStyle name="Normal 2 4 19 5 2" xfId="17730"/>
    <cellStyle name="Normal 2 4 19 5 2 2" xfId="17731"/>
    <cellStyle name="Normal 2 4 19 5 3" xfId="17732"/>
    <cellStyle name="Normal 2 4 19 6" xfId="17733"/>
    <cellStyle name="Normal 2 4 19 6 2" xfId="17734"/>
    <cellStyle name="Normal 2 4 19 7" xfId="17735"/>
    <cellStyle name="Normal 2 4 19 7 2" xfId="17736"/>
    <cellStyle name="Normal 2 4 19 8" xfId="17737"/>
    <cellStyle name="Normal 2 4 2" xfId="17738"/>
    <cellStyle name="Normal 2 4 2 2" xfId="17739"/>
    <cellStyle name="Normal 2 4 2 2 2" xfId="17740"/>
    <cellStyle name="Normal 2 4 2 2 2 2" xfId="17741"/>
    <cellStyle name="Normal 2 4 2 2 2 2 2" xfId="17742"/>
    <cellStyle name="Normal 2 4 2 2 2 3" xfId="17743"/>
    <cellStyle name="Normal 2 4 2 2 3" xfId="17744"/>
    <cellStyle name="Normal 2 4 2 2 3 2" xfId="17745"/>
    <cellStyle name="Normal 2 4 2 2 4" xfId="17746"/>
    <cellStyle name="Normal 2 4 2 3" xfId="17747"/>
    <cellStyle name="Normal 2 4 2 3 2" xfId="17748"/>
    <cellStyle name="Normal 2 4 2 3 2 2" xfId="17749"/>
    <cellStyle name="Normal 2 4 2 3 2 2 2" xfId="17750"/>
    <cellStyle name="Normal 2 4 2 3 2 3" xfId="17751"/>
    <cellStyle name="Normal 2 4 2 3 3" xfId="17752"/>
    <cellStyle name="Normal 2 4 2 3 3 2" xfId="17753"/>
    <cellStyle name="Normal 2 4 2 3 4" xfId="17754"/>
    <cellStyle name="Normal 2 4 2 4" xfId="17755"/>
    <cellStyle name="Normal 2 4 2 4 2" xfId="17756"/>
    <cellStyle name="Normal 2 4 2 4 2 2" xfId="17757"/>
    <cellStyle name="Normal 2 4 2 4 2 2 2" xfId="17758"/>
    <cellStyle name="Normal 2 4 2 4 2 3" xfId="17759"/>
    <cellStyle name="Normal 2 4 2 4 3" xfId="17760"/>
    <cellStyle name="Normal 2 4 2 4 3 2" xfId="17761"/>
    <cellStyle name="Normal 2 4 2 4 4" xfId="17762"/>
    <cellStyle name="Normal 2 4 2 5" xfId="17763"/>
    <cellStyle name="Normal 2 4 2 5 2" xfId="17764"/>
    <cellStyle name="Normal 2 4 2 5 2 2" xfId="17765"/>
    <cellStyle name="Normal 2 4 2 5 3" xfId="17766"/>
    <cellStyle name="Normal 2 4 2 6" xfId="17767"/>
    <cellStyle name="Normal 2 4 2 6 2" xfId="17768"/>
    <cellStyle name="Normal 2 4 2 7" xfId="17769"/>
    <cellStyle name="Normal 2 4 2 7 2" xfId="17770"/>
    <cellStyle name="Normal 2 4 2 8" xfId="17771"/>
    <cellStyle name="Normal 2 4 20" xfId="17772"/>
    <cellStyle name="Normal 2 4 20 2" xfId="17773"/>
    <cellStyle name="Normal 2 4 20 2 2" xfId="17774"/>
    <cellStyle name="Normal 2 4 20 2 2 2" xfId="17775"/>
    <cellStyle name="Normal 2 4 20 2 2 2 2" xfId="17776"/>
    <cellStyle name="Normal 2 4 20 2 2 3" xfId="17777"/>
    <cellStyle name="Normal 2 4 20 2 3" xfId="17778"/>
    <cellStyle name="Normal 2 4 20 2 3 2" xfId="17779"/>
    <cellStyle name="Normal 2 4 20 2 4" xfId="17780"/>
    <cellStyle name="Normal 2 4 20 3" xfId="17781"/>
    <cellStyle name="Normal 2 4 20 3 2" xfId="17782"/>
    <cellStyle name="Normal 2 4 20 3 2 2" xfId="17783"/>
    <cellStyle name="Normal 2 4 20 3 2 2 2" xfId="17784"/>
    <cellStyle name="Normal 2 4 20 3 2 3" xfId="17785"/>
    <cellStyle name="Normal 2 4 20 3 3" xfId="17786"/>
    <cellStyle name="Normal 2 4 20 3 3 2" xfId="17787"/>
    <cellStyle name="Normal 2 4 20 3 4" xfId="17788"/>
    <cellStyle name="Normal 2 4 20 4" xfId="17789"/>
    <cellStyle name="Normal 2 4 20 4 2" xfId="17790"/>
    <cellStyle name="Normal 2 4 20 4 2 2" xfId="17791"/>
    <cellStyle name="Normal 2 4 20 4 2 2 2" xfId="17792"/>
    <cellStyle name="Normal 2 4 20 4 2 3" xfId="17793"/>
    <cellStyle name="Normal 2 4 20 4 3" xfId="17794"/>
    <cellStyle name="Normal 2 4 20 4 3 2" xfId="17795"/>
    <cellStyle name="Normal 2 4 20 4 4" xfId="17796"/>
    <cellStyle name="Normal 2 4 20 5" xfId="17797"/>
    <cellStyle name="Normal 2 4 20 5 2" xfId="17798"/>
    <cellStyle name="Normal 2 4 20 5 2 2" xfId="17799"/>
    <cellStyle name="Normal 2 4 20 5 3" xfId="17800"/>
    <cellStyle name="Normal 2 4 20 6" xfId="17801"/>
    <cellStyle name="Normal 2 4 20 6 2" xfId="17802"/>
    <cellStyle name="Normal 2 4 20 7" xfId="17803"/>
    <cellStyle name="Normal 2 4 20 7 2" xfId="17804"/>
    <cellStyle name="Normal 2 4 20 8" xfId="17805"/>
    <cellStyle name="Normal 2 4 21" xfId="17806"/>
    <cellStyle name="Normal 2 4 21 2" xfId="17807"/>
    <cellStyle name="Normal 2 4 21 2 2" xfId="17808"/>
    <cellStyle name="Normal 2 4 21 2 2 2" xfId="17809"/>
    <cellStyle name="Normal 2 4 21 2 2 2 2" xfId="17810"/>
    <cellStyle name="Normal 2 4 21 2 2 3" xfId="17811"/>
    <cellStyle name="Normal 2 4 21 2 3" xfId="17812"/>
    <cellStyle name="Normal 2 4 21 2 3 2" xfId="17813"/>
    <cellStyle name="Normal 2 4 21 2 4" xfId="17814"/>
    <cellStyle name="Normal 2 4 21 3" xfId="17815"/>
    <cellStyle name="Normal 2 4 21 3 2" xfId="17816"/>
    <cellStyle name="Normal 2 4 21 3 2 2" xfId="17817"/>
    <cellStyle name="Normal 2 4 21 3 2 2 2" xfId="17818"/>
    <cellStyle name="Normal 2 4 21 3 2 3" xfId="17819"/>
    <cellStyle name="Normal 2 4 21 3 3" xfId="17820"/>
    <cellStyle name="Normal 2 4 21 3 3 2" xfId="17821"/>
    <cellStyle name="Normal 2 4 21 3 4" xfId="17822"/>
    <cellStyle name="Normal 2 4 21 4" xfId="17823"/>
    <cellStyle name="Normal 2 4 21 4 2" xfId="17824"/>
    <cellStyle name="Normal 2 4 21 4 2 2" xfId="17825"/>
    <cellStyle name="Normal 2 4 21 4 2 2 2" xfId="17826"/>
    <cellStyle name="Normal 2 4 21 4 2 3" xfId="17827"/>
    <cellStyle name="Normal 2 4 21 4 3" xfId="17828"/>
    <cellStyle name="Normal 2 4 21 4 3 2" xfId="17829"/>
    <cellStyle name="Normal 2 4 21 4 4" xfId="17830"/>
    <cellStyle name="Normal 2 4 21 5" xfId="17831"/>
    <cellStyle name="Normal 2 4 21 5 2" xfId="17832"/>
    <cellStyle name="Normal 2 4 21 5 2 2" xfId="17833"/>
    <cellStyle name="Normal 2 4 21 5 3" xfId="17834"/>
    <cellStyle name="Normal 2 4 21 6" xfId="17835"/>
    <cellStyle name="Normal 2 4 21 6 2" xfId="17836"/>
    <cellStyle name="Normal 2 4 21 7" xfId="17837"/>
    <cellStyle name="Normal 2 4 21 7 2" xfId="17838"/>
    <cellStyle name="Normal 2 4 21 8" xfId="17839"/>
    <cellStyle name="Normal 2 4 22" xfId="17840"/>
    <cellStyle name="Normal 2 4 22 2" xfId="17841"/>
    <cellStyle name="Normal 2 4 22 2 2" xfId="17842"/>
    <cellStyle name="Normal 2 4 22 2 2 2" xfId="17843"/>
    <cellStyle name="Normal 2 4 22 2 2 2 2" xfId="17844"/>
    <cellStyle name="Normal 2 4 22 2 2 3" xfId="17845"/>
    <cellStyle name="Normal 2 4 22 2 3" xfId="17846"/>
    <cellStyle name="Normal 2 4 22 2 3 2" xfId="17847"/>
    <cellStyle name="Normal 2 4 22 2 4" xfId="17848"/>
    <cellStyle name="Normal 2 4 22 3" xfId="17849"/>
    <cellStyle name="Normal 2 4 22 3 2" xfId="17850"/>
    <cellStyle name="Normal 2 4 22 3 2 2" xfId="17851"/>
    <cellStyle name="Normal 2 4 22 3 2 2 2" xfId="17852"/>
    <cellStyle name="Normal 2 4 22 3 2 3" xfId="17853"/>
    <cellStyle name="Normal 2 4 22 3 3" xfId="17854"/>
    <cellStyle name="Normal 2 4 22 3 3 2" xfId="17855"/>
    <cellStyle name="Normal 2 4 22 3 4" xfId="17856"/>
    <cellStyle name="Normal 2 4 22 4" xfId="17857"/>
    <cellStyle name="Normal 2 4 22 4 2" xfId="17858"/>
    <cellStyle name="Normal 2 4 22 4 2 2" xfId="17859"/>
    <cellStyle name="Normal 2 4 22 4 2 2 2" xfId="17860"/>
    <cellStyle name="Normal 2 4 22 4 2 3" xfId="17861"/>
    <cellStyle name="Normal 2 4 22 4 3" xfId="17862"/>
    <cellStyle name="Normal 2 4 22 4 3 2" xfId="17863"/>
    <cellStyle name="Normal 2 4 22 4 4" xfId="17864"/>
    <cellStyle name="Normal 2 4 22 5" xfId="17865"/>
    <cellStyle name="Normal 2 4 22 5 2" xfId="17866"/>
    <cellStyle name="Normal 2 4 22 5 2 2" xfId="17867"/>
    <cellStyle name="Normal 2 4 22 5 3" xfId="17868"/>
    <cellStyle name="Normal 2 4 22 6" xfId="17869"/>
    <cellStyle name="Normal 2 4 22 6 2" xfId="17870"/>
    <cellStyle name="Normal 2 4 22 7" xfId="17871"/>
    <cellStyle name="Normal 2 4 22 7 2" xfId="17872"/>
    <cellStyle name="Normal 2 4 22 8" xfId="17873"/>
    <cellStyle name="Normal 2 4 23" xfId="17874"/>
    <cellStyle name="Normal 2 4 23 2" xfId="17875"/>
    <cellStyle name="Normal 2 4 23 2 2" xfId="17876"/>
    <cellStyle name="Normal 2 4 23 2 2 2" xfId="17877"/>
    <cellStyle name="Normal 2 4 23 2 2 2 2" xfId="17878"/>
    <cellStyle name="Normal 2 4 23 2 2 3" xfId="17879"/>
    <cellStyle name="Normal 2 4 23 2 3" xfId="17880"/>
    <cellStyle name="Normal 2 4 23 2 3 2" xfId="17881"/>
    <cellStyle name="Normal 2 4 23 2 4" xfId="17882"/>
    <cellStyle name="Normal 2 4 23 3" xfId="17883"/>
    <cellStyle name="Normal 2 4 23 3 2" xfId="17884"/>
    <cellStyle name="Normal 2 4 23 3 2 2" xfId="17885"/>
    <cellStyle name="Normal 2 4 23 3 2 2 2" xfId="17886"/>
    <cellStyle name="Normal 2 4 23 3 2 3" xfId="17887"/>
    <cellStyle name="Normal 2 4 23 3 3" xfId="17888"/>
    <cellStyle name="Normal 2 4 23 3 3 2" xfId="17889"/>
    <cellStyle name="Normal 2 4 23 3 4" xfId="17890"/>
    <cellStyle name="Normal 2 4 23 4" xfId="17891"/>
    <cellStyle name="Normal 2 4 23 4 2" xfId="17892"/>
    <cellStyle name="Normal 2 4 23 4 2 2" xfId="17893"/>
    <cellStyle name="Normal 2 4 23 4 2 2 2" xfId="17894"/>
    <cellStyle name="Normal 2 4 23 4 2 3" xfId="17895"/>
    <cellStyle name="Normal 2 4 23 4 3" xfId="17896"/>
    <cellStyle name="Normal 2 4 23 4 3 2" xfId="17897"/>
    <cellStyle name="Normal 2 4 23 4 4" xfId="17898"/>
    <cellStyle name="Normal 2 4 23 5" xfId="17899"/>
    <cellStyle name="Normal 2 4 23 5 2" xfId="17900"/>
    <cellStyle name="Normal 2 4 23 5 2 2" xfId="17901"/>
    <cellStyle name="Normal 2 4 23 5 3" xfId="17902"/>
    <cellStyle name="Normal 2 4 23 6" xfId="17903"/>
    <cellStyle name="Normal 2 4 23 6 2" xfId="17904"/>
    <cellStyle name="Normal 2 4 23 7" xfId="17905"/>
    <cellStyle name="Normal 2 4 23 7 2" xfId="17906"/>
    <cellStyle name="Normal 2 4 23 8" xfId="17907"/>
    <cellStyle name="Normal 2 4 24" xfId="17908"/>
    <cellStyle name="Normal 2 4 24 2" xfId="17909"/>
    <cellStyle name="Normal 2 4 24 2 2" xfId="17910"/>
    <cellStyle name="Normal 2 4 24 2 2 2" xfId="17911"/>
    <cellStyle name="Normal 2 4 24 2 2 2 2" xfId="17912"/>
    <cellStyle name="Normal 2 4 24 2 2 3" xfId="17913"/>
    <cellStyle name="Normal 2 4 24 2 3" xfId="17914"/>
    <cellStyle name="Normal 2 4 24 2 3 2" xfId="17915"/>
    <cellStyle name="Normal 2 4 24 2 4" xfId="17916"/>
    <cellStyle name="Normal 2 4 24 3" xfId="17917"/>
    <cellStyle name="Normal 2 4 24 3 2" xfId="17918"/>
    <cellStyle name="Normal 2 4 24 3 2 2" xfId="17919"/>
    <cellStyle name="Normal 2 4 24 3 2 2 2" xfId="17920"/>
    <cellStyle name="Normal 2 4 24 3 2 3" xfId="17921"/>
    <cellStyle name="Normal 2 4 24 3 3" xfId="17922"/>
    <cellStyle name="Normal 2 4 24 3 3 2" xfId="17923"/>
    <cellStyle name="Normal 2 4 24 3 4" xfId="17924"/>
    <cellStyle name="Normal 2 4 24 4" xfId="17925"/>
    <cellStyle name="Normal 2 4 24 4 2" xfId="17926"/>
    <cellStyle name="Normal 2 4 24 4 2 2" xfId="17927"/>
    <cellStyle name="Normal 2 4 24 4 2 2 2" xfId="17928"/>
    <cellStyle name="Normal 2 4 24 4 2 3" xfId="17929"/>
    <cellStyle name="Normal 2 4 24 4 3" xfId="17930"/>
    <cellStyle name="Normal 2 4 24 4 3 2" xfId="17931"/>
    <cellStyle name="Normal 2 4 24 4 4" xfId="17932"/>
    <cellStyle name="Normal 2 4 24 5" xfId="17933"/>
    <cellStyle name="Normal 2 4 24 5 2" xfId="17934"/>
    <cellStyle name="Normal 2 4 24 5 2 2" xfId="17935"/>
    <cellStyle name="Normal 2 4 24 5 3" xfId="17936"/>
    <cellStyle name="Normal 2 4 24 6" xfId="17937"/>
    <cellStyle name="Normal 2 4 24 6 2" xfId="17938"/>
    <cellStyle name="Normal 2 4 24 7" xfId="17939"/>
    <cellStyle name="Normal 2 4 24 7 2" xfId="17940"/>
    <cellStyle name="Normal 2 4 24 8" xfId="17941"/>
    <cellStyle name="Normal 2 4 25" xfId="17942"/>
    <cellStyle name="Normal 2 4 25 2" xfId="17943"/>
    <cellStyle name="Normal 2 4 25 2 2" xfId="17944"/>
    <cellStyle name="Normal 2 4 25 2 2 2" xfId="17945"/>
    <cellStyle name="Normal 2 4 25 2 2 2 2" xfId="17946"/>
    <cellStyle name="Normal 2 4 25 2 2 3" xfId="17947"/>
    <cellStyle name="Normal 2 4 25 2 3" xfId="17948"/>
    <cellStyle name="Normal 2 4 25 2 3 2" xfId="17949"/>
    <cellStyle name="Normal 2 4 25 2 4" xfId="17950"/>
    <cellStyle name="Normal 2 4 25 3" xfId="17951"/>
    <cellStyle name="Normal 2 4 25 3 2" xfId="17952"/>
    <cellStyle name="Normal 2 4 25 3 2 2" xfId="17953"/>
    <cellStyle name="Normal 2 4 25 3 2 2 2" xfId="17954"/>
    <cellStyle name="Normal 2 4 25 3 2 3" xfId="17955"/>
    <cellStyle name="Normal 2 4 25 3 3" xfId="17956"/>
    <cellStyle name="Normal 2 4 25 3 3 2" xfId="17957"/>
    <cellStyle name="Normal 2 4 25 3 4" xfId="17958"/>
    <cellStyle name="Normal 2 4 25 4" xfId="17959"/>
    <cellStyle name="Normal 2 4 25 4 2" xfId="17960"/>
    <cellStyle name="Normal 2 4 25 4 2 2" xfId="17961"/>
    <cellStyle name="Normal 2 4 25 4 2 2 2" xfId="17962"/>
    <cellStyle name="Normal 2 4 25 4 2 3" xfId="17963"/>
    <cellStyle name="Normal 2 4 25 4 3" xfId="17964"/>
    <cellStyle name="Normal 2 4 25 4 3 2" xfId="17965"/>
    <cellStyle name="Normal 2 4 25 4 4" xfId="17966"/>
    <cellStyle name="Normal 2 4 25 5" xfId="17967"/>
    <cellStyle name="Normal 2 4 25 5 2" xfId="17968"/>
    <cellStyle name="Normal 2 4 25 5 2 2" xfId="17969"/>
    <cellStyle name="Normal 2 4 25 5 3" xfId="17970"/>
    <cellStyle name="Normal 2 4 25 6" xfId="17971"/>
    <cellStyle name="Normal 2 4 25 6 2" xfId="17972"/>
    <cellStyle name="Normal 2 4 25 7" xfId="17973"/>
    <cellStyle name="Normal 2 4 25 7 2" xfId="17974"/>
    <cellStyle name="Normal 2 4 25 8" xfId="17975"/>
    <cellStyle name="Normal 2 4 26" xfId="17976"/>
    <cellStyle name="Normal 2 4 26 2" xfId="17977"/>
    <cellStyle name="Normal 2 4 26 2 2" xfId="17978"/>
    <cellStyle name="Normal 2 4 26 2 2 2" xfId="17979"/>
    <cellStyle name="Normal 2 4 26 2 2 2 2" xfId="17980"/>
    <cellStyle name="Normal 2 4 26 2 2 3" xfId="17981"/>
    <cellStyle name="Normal 2 4 26 2 3" xfId="17982"/>
    <cellStyle name="Normal 2 4 26 2 3 2" xfId="17983"/>
    <cellStyle name="Normal 2 4 26 2 4" xfId="17984"/>
    <cellStyle name="Normal 2 4 26 3" xfId="17985"/>
    <cellStyle name="Normal 2 4 26 3 2" xfId="17986"/>
    <cellStyle name="Normal 2 4 26 3 2 2" xfId="17987"/>
    <cellStyle name="Normal 2 4 26 3 2 2 2" xfId="17988"/>
    <cellStyle name="Normal 2 4 26 3 2 3" xfId="17989"/>
    <cellStyle name="Normal 2 4 26 3 3" xfId="17990"/>
    <cellStyle name="Normal 2 4 26 3 3 2" xfId="17991"/>
    <cellStyle name="Normal 2 4 26 3 4" xfId="17992"/>
    <cellStyle name="Normal 2 4 26 4" xfId="17993"/>
    <cellStyle name="Normal 2 4 26 4 2" xfId="17994"/>
    <cellStyle name="Normal 2 4 26 4 2 2" xfId="17995"/>
    <cellStyle name="Normal 2 4 26 4 2 2 2" xfId="17996"/>
    <cellStyle name="Normal 2 4 26 4 2 3" xfId="17997"/>
    <cellStyle name="Normal 2 4 26 4 3" xfId="17998"/>
    <cellStyle name="Normal 2 4 26 4 3 2" xfId="17999"/>
    <cellStyle name="Normal 2 4 26 4 4" xfId="18000"/>
    <cellStyle name="Normal 2 4 26 5" xfId="18001"/>
    <cellStyle name="Normal 2 4 26 5 2" xfId="18002"/>
    <cellStyle name="Normal 2 4 26 5 2 2" xfId="18003"/>
    <cellStyle name="Normal 2 4 26 5 3" xfId="18004"/>
    <cellStyle name="Normal 2 4 26 6" xfId="18005"/>
    <cellStyle name="Normal 2 4 26 6 2" xfId="18006"/>
    <cellStyle name="Normal 2 4 26 7" xfId="18007"/>
    <cellStyle name="Normal 2 4 26 7 2" xfId="18008"/>
    <cellStyle name="Normal 2 4 26 8" xfId="18009"/>
    <cellStyle name="Normal 2 4 27" xfId="18010"/>
    <cellStyle name="Normal 2 4 27 2" xfId="18011"/>
    <cellStyle name="Normal 2 4 27 2 2" xfId="18012"/>
    <cellStyle name="Normal 2 4 27 2 2 2" xfId="18013"/>
    <cellStyle name="Normal 2 4 27 2 2 2 2" xfId="18014"/>
    <cellStyle name="Normal 2 4 27 2 2 3" xfId="18015"/>
    <cellStyle name="Normal 2 4 27 2 3" xfId="18016"/>
    <cellStyle name="Normal 2 4 27 2 3 2" xfId="18017"/>
    <cellStyle name="Normal 2 4 27 2 4" xfId="18018"/>
    <cellStyle name="Normal 2 4 27 3" xfId="18019"/>
    <cellStyle name="Normal 2 4 27 3 2" xfId="18020"/>
    <cellStyle name="Normal 2 4 27 3 2 2" xfId="18021"/>
    <cellStyle name="Normal 2 4 27 3 2 2 2" xfId="18022"/>
    <cellStyle name="Normal 2 4 27 3 2 3" xfId="18023"/>
    <cellStyle name="Normal 2 4 27 3 3" xfId="18024"/>
    <cellStyle name="Normal 2 4 27 3 3 2" xfId="18025"/>
    <cellStyle name="Normal 2 4 27 3 4" xfId="18026"/>
    <cellStyle name="Normal 2 4 27 4" xfId="18027"/>
    <cellStyle name="Normal 2 4 27 4 2" xfId="18028"/>
    <cellStyle name="Normal 2 4 27 4 2 2" xfId="18029"/>
    <cellStyle name="Normal 2 4 27 4 2 2 2" xfId="18030"/>
    <cellStyle name="Normal 2 4 27 4 2 3" xfId="18031"/>
    <cellStyle name="Normal 2 4 27 4 3" xfId="18032"/>
    <cellStyle name="Normal 2 4 27 4 3 2" xfId="18033"/>
    <cellStyle name="Normal 2 4 27 4 4" xfId="18034"/>
    <cellStyle name="Normal 2 4 27 5" xfId="18035"/>
    <cellStyle name="Normal 2 4 27 5 2" xfId="18036"/>
    <cellStyle name="Normal 2 4 27 5 2 2" xfId="18037"/>
    <cellStyle name="Normal 2 4 27 5 3" xfId="18038"/>
    <cellStyle name="Normal 2 4 27 6" xfId="18039"/>
    <cellStyle name="Normal 2 4 27 6 2" xfId="18040"/>
    <cellStyle name="Normal 2 4 27 7" xfId="18041"/>
    <cellStyle name="Normal 2 4 27 7 2" xfId="18042"/>
    <cellStyle name="Normal 2 4 27 8" xfId="18043"/>
    <cellStyle name="Normal 2 4 28" xfId="18044"/>
    <cellStyle name="Normal 2 4 28 2" xfId="18045"/>
    <cellStyle name="Normal 2 4 28 2 2" xfId="18046"/>
    <cellStyle name="Normal 2 4 28 2 2 2" xfId="18047"/>
    <cellStyle name="Normal 2 4 28 2 2 2 2" xfId="18048"/>
    <cellStyle name="Normal 2 4 28 2 2 3" xfId="18049"/>
    <cellStyle name="Normal 2 4 28 2 3" xfId="18050"/>
    <cellStyle name="Normal 2 4 28 2 3 2" xfId="18051"/>
    <cellStyle name="Normal 2 4 28 2 4" xfId="18052"/>
    <cellStyle name="Normal 2 4 28 3" xfId="18053"/>
    <cellStyle name="Normal 2 4 28 3 2" xfId="18054"/>
    <cellStyle name="Normal 2 4 28 3 2 2" xfId="18055"/>
    <cellStyle name="Normal 2 4 28 3 2 2 2" xfId="18056"/>
    <cellStyle name="Normal 2 4 28 3 2 3" xfId="18057"/>
    <cellStyle name="Normal 2 4 28 3 3" xfId="18058"/>
    <cellStyle name="Normal 2 4 28 3 3 2" xfId="18059"/>
    <cellStyle name="Normal 2 4 28 3 4" xfId="18060"/>
    <cellStyle name="Normal 2 4 28 4" xfId="18061"/>
    <cellStyle name="Normal 2 4 28 4 2" xfId="18062"/>
    <cellStyle name="Normal 2 4 28 4 2 2" xfId="18063"/>
    <cellStyle name="Normal 2 4 28 4 2 2 2" xfId="18064"/>
    <cellStyle name="Normal 2 4 28 4 2 3" xfId="18065"/>
    <cellStyle name="Normal 2 4 28 4 3" xfId="18066"/>
    <cellStyle name="Normal 2 4 28 4 3 2" xfId="18067"/>
    <cellStyle name="Normal 2 4 28 4 4" xfId="18068"/>
    <cellStyle name="Normal 2 4 28 5" xfId="18069"/>
    <cellStyle name="Normal 2 4 28 5 2" xfId="18070"/>
    <cellStyle name="Normal 2 4 28 5 2 2" xfId="18071"/>
    <cellStyle name="Normal 2 4 28 5 3" xfId="18072"/>
    <cellStyle name="Normal 2 4 28 6" xfId="18073"/>
    <cellStyle name="Normal 2 4 28 6 2" xfId="18074"/>
    <cellStyle name="Normal 2 4 28 7" xfId="18075"/>
    <cellStyle name="Normal 2 4 28 7 2" xfId="18076"/>
    <cellStyle name="Normal 2 4 28 8" xfId="18077"/>
    <cellStyle name="Normal 2 4 29" xfId="18078"/>
    <cellStyle name="Normal 2 4 29 2" xfId="18079"/>
    <cellStyle name="Normal 2 4 29 2 2" xfId="18080"/>
    <cellStyle name="Normal 2 4 29 2 2 2" xfId="18081"/>
    <cellStyle name="Normal 2 4 29 2 2 2 2" xfId="18082"/>
    <cellStyle name="Normal 2 4 29 2 2 3" xfId="18083"/>
    <cellStyle name="Normal 2 4 29 2 3" xfId="18084"/>
    <cellStyle name="Normal 2 4 29 2 3 2" xfId="18085"/>
    <cellStyle name="Normal 2 4 29 2 4" xfId="18086"/>
    <cellStyle name="Normal 2 4 29 3" xfId="18087"/>
    <cellStyle name="Normal 2 4 29 3 2" xfId="18088"/>
    <cellStyle name="Normal 2 4 29 3 2 2" xfId="18089"/>
    <cellStyle name="Normal 2 4 29 3 2 2 2" xfId="18090"/>
    <cellStyle name="Normal 2 4 29 3 2 3" xfId="18091"/>
    <cellStyle name="Normal 2 4 29 3 3" xfId="18092"/>
    <cellStyle name="Normal 2 4 29 3 3 2" xfId="18093"/>
    <cellStyle name="Normal 2 4 29 3 4" xfId="18094"/>
    <cellStyle name="Normal 2 4 29 4" xfId="18095"/>
    <cellStyle name="Normal 2 4 29 4 2" xfId="18096"/>
    <cellStyle name="Normal 2 4 29 4 2 2" xfId="18097"/>
    <cellStyle name="Normal 2 4 29 4 2 2 2" xfId="18098"/>
    <cellStyle name="Normal 2 4 29 4 2 3" xfId="18099"/>
    <cellStyle name="Normal 2 4 29 4 3" xfId="18100"/>
    <cellStyle name="Normal 2 4 29 4 3 2" xfId="18101"/>
    <cellStyle name="Normal 2 4 29 4 4" xfId="18102"/>
    <cellStyle name="Normal 2 4 29 5" xfId="18103"/>
    <cellStyle name="Normal 2 4 29 5 2" xfId="18104"/>
    <cellStyle name="Normal 2 4 29 5 2 2" xfId="18105"/>
    <cellStyle name="Normal 2 4 29 5 3" xfId="18106"/>
    <cellStyle name="Normal 2 4 29 6" xfId="18107"/>
    <cellStyle name="Normal 2 4 29 6 2" xfId="18108"/>
    <cellStyle name="Normal 2 4 29 7" xfId="18109"/>
    <cellStyle name="Normal 2 4 29 7 2" xfId="18110"/>
    <cellStyle name="Normal 2 4 29 8" xfId="18111"/>
    <cellStyle name="Normal 2 4 3" xfId="18112"/>
    <cellStyle name="Normal 2 4 3 2" xfId="18113"/>
    <cellStyle name="Normal 2 4 3 2 2" xfId="18114"/>
    <cellStyle name="Normal 2 4 3 2 2 2" xfId="18115"/>
    <cellStyle name="Normal 2 4 3 2 2 2 2" xfId="18116"/>
    <cellStyle name="Normal 2 4 3 2 2 3" xfId="18117"/>
    <cellStyle name="Normal 2 4 3 2 3" xfId="18118"/>
    <cellStyle name="Normal 2 4 3 2 3 2" xfId="18119"/>
    <cellStyle name="Normal 2 4 3 2 4" xfId="18120"/>
    <cellStyle name="Normal 2 4 3 3" xfId="18121"/>
    <cellStyle name="Normal 2 4 3 3 2" xfId="18122"/>
    <cellStyle name="Normal 2 4 3 3 2 2" xfId="18123"/>
    <cellStyle name="Normal 2 4 3 3 2 2 2" xfId="18124"/>
    <cellStyle name="Normal 2 4 3 3 2 3" xfId="18125"/>
    <cellStyle name="Normal 2 4 3 3 3" xfId="18126"/>
    <cellStyle name="Normal 2 4 3 3 3 2" xfId="18127"/>
    <cellStyle name="Normal 2 4 3 3 4" xfId="18128"/>
    <cellStyle name="Normal 2 4 3 4" xfId="18129"/>
    <cellStyle name="Normal 2 4 3 4 2" xfId="18130"/>
    <cellStyle name="Normal 2 4 3 4 2 2" xfId="18131"/>
    <cellStyle name="Normal 2 4 3 4 2 2 2" xfId="18132"/>
    <cellStyle name="Normal 2 4 3 4 2 3" xfId="18133"/>
    <cellStyle name="Normal 2 4 3 4 3" xfId="18134"/>
    <cellStyle name="Normal 2 4 3 4 3 2" xfId="18135"/>
    <cellStyle name="Normal 2 4 3 4 4" xfId="18136"/>
    <cellStyle name="Normal 2 4 3 5" xfId="18137"/>
    <cellStyle name="Normal 2 4 3 5 2" xfId="18138"/>
    <cellStyle name="Normal 2 4 3 5 2 2" xfId="18139"/>
    <cellStyle name="Normal 2 4 3 5 3" xfId="18140"/>
    <cellStyle name="Normal 2 4 3 6" xfId="18141"/>
    <cellStyle name="Normal 2 4 3 6 2" xfId="18142"/>
    <cellStyle name="Normal 2 4 3 7" xfId="18143"/>
    <cellStyle name="Normal 2 4 3 7 2" xfId="18144"/>
    <cellStyle name="Normal 2 4 3 8" xfId="18145"/>
    <cellStyle name="Normal 2 4 30" xfId="18146"/>
    <cellStyle name="Normal 2 4 30 2" xfId="18147"/>
    <cellStyle name="Normal 2 4 30 2 2" xfId="18148"/>
    <cellStyle name="Normal 2 4 30 2 2 2" xfId="18149"/>
    <cellStyle name="Normal 2 4 30 2 3" xfId="18150"/>
    <cellStyle name="Normal 2 4 30 3" xfId="18151"/>
    <cellStyle name="Normal 2 4 30 3 2" xfId="18152"/>
    <cellStyle name="Normal 2 4 30 4" xfId="18153"/>
    <cellStyle name="Normal 2 4 31" xfId="18154"/>
    <cellStyle name="Normal 2 4 31 2" xfId="18155"/>
    <cellStyle name="Normal 2 4 31 2 2" xfId="18156"/>
    <cellStyle name="Normal 2 4 31 2 2 2" xfId="18157"/>
    <cellStyle name="Normal 2 4 31 2 3" xfId="18158"/>
    <cellStyle name="Normal 2 4 31 3" xfId="18159"/>
    <cellStyle name="Normal 2 4 31 3 2" xfId="18160"/>
    <cellStyle name="Normal 2 4 31 4" xfId="18161"/>
    <cellStyle name="Normal 2 4 32" xfId="18162"/>
    <cellStyle name="Normal 2 4 32 2" xfId="18163"/>
    <cellStyle name="Normal 2 4 32 2 2" xfId="18164"/>
    <cellStyle name="Normal 2 4 32 2 2 2" xfId="18165"/>
    <cellStyle name="Normal 2 4 32 2 3" xfId="18166"/>
    <cellStyle name="Normal 2 4 32 3" xfId="18167"/>
    <cellStyle name="Normal 2 4 32 3 2" xfId="18168"/>
    <cellStyle name="Normal 2 4 32 4" xfId="18169"/>
    <cellStyle name="Normal 2 4 33" xfId="18170"/>
    <cellStyle name="Normal 2 4 33 2" xfId="18171"/>
    <cellStyle name="Normal 2 4 33 2 2" xfId="18172"/>
    <cellStyle name="Normal 2 4 33 3" xfId="18173"/>
    <cellStyle name="Normal 2 4 34" xfId="18174"/>
    <cellStyle name="Normal 2 4 34 2" xfId="18175"/>
    <cellStyle name="Normal 2 4 35" xfId="18176"/>
    <cellStyle name="Normal 2 4 35 2" xfId="18177"/>
    <cellStyle name="Normal 2 4 36" xfId="18178"/>
    <cellStyle name="Normal 2 4 4" xfId="18179"/>
    <cellStyle name="Normal 2 4 4 2" xfId="18180"/>
    <cellStyle name="Normal 2 4 4 2 2" xfId="18181"/>
    <cellStyle name="Normal 2 4 4 2 2 2" xfId="18182"/>
    <cellStyle name="Normal 2 4 4 2 2 2 2" xfId="18183"/>
    <cellStyle name="Normal 2 4 4 2 2 3" xfId="18184"/>
    <cellStyle name="Normal 2 4 4 2 3" xfId="18185"/>
    <cellStyle name="Normal 2 4 4 2 3 2" xfId="18186"/>
    <cellStyle name="Normal 2 4 4 2 4" xfId="18187"/>
    <cellStyle name="Normal 2 4 4 3" xfId="18188"/>
    <cellStyle name="Normal 2 4 4 3 2" xfId="18189"/>
    <cellStyle name="Normal 2 4 4 3 2 2" xfId="18190"/>
    <cellStyle name="Normal 2 4 4 3 2 2 2" xfId="18191"/>
    <cellStyle name="Normal 2 4 4 3 2 3" xfId="18192"/>
    <cellStyle name="Normal 2 4 4 3 3" xfId="18193"/>
    <cellStyle name="Normal 2 4 4 3 3 2" xfId="18194"/>
    <cellStyle name="Normal 2 4 4 3 4" xfId="18195"/>
    <cellStyle name="Normal 2 4 4 4" xfId="18196"/>
    <cellStyle name="Normal 2 4 4 4 2" xfId="18197"/>
    <cellStyle name="Normal 2 4 4 4 2 2" xfId="18198"/>
    <cellStyle name="Normal 2 4 4 4 2 2 2" xfId="18199"/>
    <cellStyle name="Normal 2 4 4 4 2 3" xfId="18200"/>
    <cellStyle name="Normal 2 4 4 4 3" xfId="18201"/>
    <cellStyle name="Normal 2 4 4 4 3 2" xfId="18202"/>
    <cellStyle name="Normal 2 4 4 4 4" xfId="18203"/>
    <cellStyle name="Normal 2 4 4 5" xfId="18204"/>
    <cellStyle name="Normal 2 4 4 5 2" xfId="18205"/>
    <cellStyle name="Normal 2 4 4 5 2 2" xfId="18206"/>
    <cellStyle name="Normal 2 4 4 5 3" xfId="18207"/>
    <cellStyle name="Normal 2 4 4 6" xfId="18208"/>
    <cellStyle name="Normal 2 4 4 6 2" xfId="18209"/>
    <cellStyle name="Normal 2 4 4 7" xfId="18210"/>
    <cellStyle name="Normal 2 4 4 7 2" xfId="18211"/>
    <cellStyle name="Normal 2 4 4 8" xfId="18212"/>
    <cellStyle name="Normal 2 4 5" xfId="18213"/>
    <cellStyle name="Normal 2 4 5 2" xfId="18214"/>
    <cellStyle name="Normal 2 4 5 2 2" xfId="18215"/>
    <cellStyle name="Normal 2 4 5 2 2 2" xfId="18216"/>
    <cellStyle name="Normal 2 4 5 2 2 2 2" xfId="18217"/>
    <cellStyle name="Normal 2 4 5 2 2 3" xfId="18218"/>
    <cellStyle name="Normal 2 4 5 2 3" xfId="18219"/>
    <cellStyle name="Normal 2 4 5 2 3 2" xfId="18220"/>
    <cellStyle name="Normal 2 4 5 2 4" xfId="18221"/>
    <cellStyle name="Normal 2 4 5 3" xfId="18222"/>
    <cellStyle name="Normal 2 4 5 3 2" xfId="18223"/>
    <cellStyle name="Normal 2 4 5 3 2 2" xfId="18224"/>
    <cellStyle name="Normal 2 4 5 3 2 2 2" xfId="18225"/>
    <cellStyle name="Normal 2 4 5 3 2 3" xfId="18226"/>
    <cellStyle name="Normal 2 4 5 3 3" xfId="18227"/>
    <cellStyle name="Normal 2 4 5 3 3 2" xfId="18228"/>
    <cellStyle name="Normal 2 4 5 3 4" xfId="18229"/>
    <cellStyle name="Normal 2 4 5 4" xfId="18230"/>
    <cellStyle name="Normal 2 4 5 4 2" xfId="18231"/>
    <cellStyle name="Normal 2 4 5 4 2 2" xfId="18232"/>
    <cellStyle name="Normal 2 4 5 4 2 2 2" xfId="18233"/>
    <cellStyle name="Normal 2 4 5 4 2 3" xfId="18234"/>
    <cellStyle name="Normal 2 4 5 4 3" xfId="18235"/>
    <cellStyle name="Normal 2 4 5 4 3 2" xfId="18236"/>
    <cellStyle name="Normal 2 4 5 4 4" xfId="18237"/>
    <cellStyle name="Normal 2 4 5 5" xfId="18238"/>
    <cellStyle name="Normal 2 4 5 5 2" xfId="18239"/>
    <cellStyle name="Normal 2 4 5 5 2 2" xfId="18240"/>
    <cellStyle name="Normal 2 4 5 5 3" xfId="18241"/>
    <cellStyle name="Normal 2 4 5 6" xfId="18242"/>
    <cellStyle name="Normal 2 4 5 6 2" xfId="18243"/>
    <cellStyle name="Normal 2 4 5 7" xfId="18244"/>
    <cellStyle name="Normal 2 4 5 7 2" xfId="18245"/>
    <cellStyle name="Normal 2 4 5 8" xfId="18246"/>
    <cellStyle name="Normal 2 4 6" xfId="18247"/>
    <cellStyle name="Normal 2 4 6 2" xfId="18248"/>
    <cellStyle name="Normal 2 4 6 2 2" xfId="18249"/>
    <cellStyle name="Normal 2 4 6 2 2 2" xfId="18250"/>
    <cellStyle name="Normal 2 4 6 2 2 2 2" xfId="18251"/>
    <cellStyle name="Normal 2 4 6 2 2 3" xfId="18252"/>
    <cellStyle name="Normal 2 4 6 2 3" xfId="18253"/>
    <cellStyle name="Normal 2 4 6 2 3 2" xfId="18254"/>
    <cellStyle name="Normal 2 4 6 2 4" xfId="18255"/>
    <cellStyle name="Normal 2 4 6 3" xfId="18256"/>
    <cellStyle name="Normal 2 4 6 3 2" xfId="18257"/>
    <cellStyle name="Normal 2 4 6 3 2 2" xfId="18258"/>
    <cellStyle name="Normal 2 4 6 3 2 2 2" xfId="18259"/>
    <cellStyle name="Normal 2 4 6 3 2 3" xfId="18260"/>
    <cellStyle name="Normal 2 4 6 3 3" xfId="18261"/>
    <cellStyle name="Normal 2 4 6 3 3 2" xfId="18262"/>
    <cellStyle name="Normal 2 4 6 3 4" xfId="18263"/>
    <cellStyle name="Normal 2 4 6 4" xfId="18264"/>
    <cellStyle name="Normal 2 4 6 4 2" xfId="18265"/>
    <cellStyle name="Normal 2 4 6 4 2 2" xfId="18266"/>
    <cellStyle name="Normal 2 4 6 4 2 2 2" xfId="18267"/>
    <cellStyle name="Normal 2 4 6 4 2 3" xfId="18268"/>
    <cellStyle name="Normal 2 4 6 4 3" xfId="18269"/>
    <cellStyle name="Normal 2 4 6 4 3 2" xfId="18270"/>
    <cellStyle name="Normal 2 4 6 4 4" xfId="18271"/>
    <cellStyle name="Normal 2 4 6 5" xfId="18272"/>
    <cellStyle name="Normal 2 4 6 5 2" xfId="18273"/>
    <cellStyle name="Normal 2 4 6 5 2 2" xfId="18274"/>
    <cellStyle name="Normal 2 4 6 5 3" xfId="18275"/>
    <cellStyle name="Normal 2 4 6 6" xfId="18276"/>
    <cellStyle name="Normal 2 4 6 6 2" xfId="18277"/>
    <cellStyle name="Normal 2 4 6 7" xfId="18278"/>
    <cellStyle name="Normal 2 4 6 7 2" xfId="18279"/>
    <cellStyle name="Normal 2 4 6 8" xfId="18280"/>
    <cellStyle name="Normal 2 4 7" xfId="18281"/>
    <cellStyle name="Normal 2 4 7 2" xfId="18282"/>
    <cellStyle name="Normal 2 4 7 2 2" xfId="18283"/>
    <cellStyle name="Normal 2 4 7 2 2 2" xfId="18284"/>
    <cellStyle name="Normal 2 4 7 2 2 2 2" xfId="18285"/>
    <cellStyle name="Normal 2 4 7 2 2 3" xfId="18286"/>
    <cellStyle name="Normal 2 4 7 2 3" xfId="18287"/>
    <cellStyle name="Normal 2 4 7 2 3 2" xfId="18288"/>
    <cellStyle name="Normal 2 4 7 2 4" xfId="18289"/>
    <cellStyle name="Normal 2 4 7 3" xfId="18290"/>
    <cellStyle name="Normal 2 4 7 3 2" xfId="18291"/>
    <cellStyle name="Normal 2 4 7 3 2 2" xfId="18292"/>
    <cellStyle name="Normal 2 4 7 3 2 2 2" xfId="18293"/>
    <cellStyle name="Normal 2 4 7 3 2 3" xfId="18294"/>
    <cellStyle name="Normal 2 4 7 3 3" xfId="18295"/>
    <cellStyle name="Normal 2 4 7 3 3 2" xfId="18296"/>
    <cellStyle name="Normal 2 4 7 3 4" xfId="18297"/>
    <cellStyle name="Normal 2 4 7 4" xfId="18298"/>
    <cellStyle name="Normal 2 4 7 4 2" xfId="18299"/>
    <cellStyle name="Normal 2 4 7 4 2 2" xfId="18300"/>
    <cellStyle name="Normal 2 4 7 4 2 2 2" xfId="18301"/>
    <cellStyle name="Normal 2 4 7 4 2 3" xfId="18302"/>
    <cellStyle name="Normal 2 4 7 4 3" xfId="18303"/>
    <cellStyle name="Normal 2 4 7 4 3 2" xfId="18304"/>
    <cellStyle name="Normal 2 4 7 4 4" xfId="18305"/>
    <cellStyle name="Normal 2 4 7 5" xfId="18306"/>
    <cellStyle name="Normal 2 4 7 5 2" xfId="18307"/>
    <cellStyle name="Normal 2 4 7 5 2 2" xfId="18308"/>
    <cellStyle name="Normal 2 4 7 5 3" xfId="18309"/>
    <cellStyle name="Normal 2 4 7 6" xfId="18310"/>
    <cellStyle name="Normal 2 4 7 6 2" xfId="18311"/>
    <cellStyle name="Normal 2 4 7 7" xfId="18312"/>
    <cellStyle name="Normal 2 4 7 7 2" xfId="18313"/>
    <cellStyle name="Normal 2 4 7 8" xfId="18314"/>
    <cellStyle name="Normal 2 4 8" xfId="18315"/>
    <cellStyle name="Normal 2 4 8 2" xfId="18316"/>
    <cellStyle name="Normal 2 4 8 2 2" xfId="18317"/>
    <cellStyle name="Normal 2 4 8 2 2 2" xfId="18318"/>
    <cellStyle name="Normal 2 4 8 2 2 2 2" xfId="18319"/>
    <cellStyle name="Normal 2 4 8 2 2 3" xfId="18320"/>
    <cellStyle name="Normal 2 4 8 2 3" xfId="18321"/>
    <cellStyle name="Normal 2 4 8 2 3 2" xfId="18322"/>
    <cellStyle name="Normal 2 4 8 2 4" xfId="18323"/>
    <cellStyle name="Normal 2 4 8 3" xfId="18324"/>
    <cellStyle name="Normal 2 4 8 3 2" xfId="18325"/>
    <cellStyle name="Normal 2 4 8 3 2 2" xfId="18326"/>
    <cellStyle name="Normal 2 4 8 3 2 2 2" xfId="18327"/>
    <cellStyle name="Normal 2 4 8 3 2 3" xfId="18328"/>
    <cellStyle name="Normal 2 4 8 3 3" xfId="18329"/>
    <cellStyle name="Normal 2 4 8 3 3 2" xfId="18330"/>
    <cellStyle name="Normal 2 4 8 3 4" xfId="18331"/>
    <cellStyle name="Normal 2 4 8 4" xfId="18332"/>
    <cellStyle name="Normal 2 4 8 4 2" xfId="18333"/>
    <cellStyle name="Normal 2 4 8 4 2 2" xfId="18334"/>
    <cellStyle name="Normal 2 4 8 4 2 2 2" xfId="18335"/>
    <cellStyle name="Normal 2 4 8 4 2 3" xfId="18336"/>
    <cellStyle name="Normal 2 4 8 4 3" xfId="18337"/>
    <cellStyle name="Normal 2 4 8 4 3 2" xfId="18338"/>
    <cellStyle name="Normal 2 4 8 4 4" xfId="18339"/>
    <cellStyle name="Normal 2 4 8 5" xfId="18340"/>
    <cellStyle name="Normal 2 4 8 5 2" xfId="18341"/>
    <cellStyle name="Normal 2 4 8 5 2 2" xfId="18342"/>
    <cellStyle name="Normal 2 4 8 5 3" xfId="18343"/>
    <cellStyle name="Normal 2 4 8 6" xfId="18344"/>
    <cellStyle name="Normal 2 4 8 6 2" xfId="18345"/>
    <cellStyle name="Normal 2 4 8 7" xfId="18346"/>
    <cellStyle name="Normal 2 4 8 7 2" xfId="18347"/>
    <cellStyle name="Normal 2 4 8 8" xfId="18348"/>
    <cellStyle name="Normal 2 4 9" xfId="18349"/>
    <cellStyle name="Normal 2 4 9 2" xfId="18350"/>
    <cellStyle name="Normal 2 4 9 2 2" xfId="18351"/>
    <cellStyle name="Normal 2 4 9 2 2 2" xfId="18352"/>
    <cellStyle name="Normal 2 4 9 2 2 2 2" xfId="18353"/>
    <cellStyle name="Normal 2 4 9 2 2 3" xfId="18354"/>
    <cellStyle name="Normal 2 4 9 2 3" xfId="18355"/>
    <cellStyle name="Normal 2 4 9 2 3 2" xfId="18356"/>
    <cellStyle name="Normal 2 4 9 2 4" xfId="18357"/>
    <cellStyle name="Normal 2 4 9 3" xfId="18358"/>
    <cellStyle name="Normal 2 4 9 3 2" xfId="18359"/>
    <cellStyle name="Normal 2 4 9 3 2 2" xfId="18360"/>
    <cellStyle name="Normal 2 4 9 3 2 2 2" xfId="18361"/>
    <cellStyle name="Normal 2 4 9 3 2 3" xfId="18362"/>
    <cellStyle name="Normal 2 4 9 3 3" xfId="18363"/>
    <cellStyle name="Normal 2 4 9 3 3 2" xfId="18364"/>
    <cellStyle name="Normal 2 4 9 3 4" xfId="18365"/>
    <cellStyle name="Normal 2 4 9 4" xfId="18366"/>
    <cellStyle name="Normal 2 4 9 4 2" xfId="18367"/>
    <cellStyle name="Normal 2 4 9 4 2 2" xfId="18368"/>
    <cellStyle name="Normal 2 4 9 4 2 2 2" xfId="18369"/>
    <cellStyle name="Normal 2 4 9 4 2 3" xfId="18370"/>
    <cellStyle name="Normal 2 4 9 4 3" xfId="18371"/>
    <cellStyle name="Normal 2 4 9 4 3 2" xfId="18372"/>
    <cellStyle name="Normal 2 4 9 4 4" xfId="18373"/>
    <cellStyle name="Normal 2 4 9 5" xfId="18374"/>
    <cellStyle name="Normal 2 4 9 5 2" xfId="18375"/>
    <cellStyle name="Normal 2 4 9 5 2 2" xfId="18376"/>
    <cellStyle name="Normal 2 4 9 5 3" xfId="18377"/>
    <cellStyle name="Normal 2 4 9 6" xfId="18378"/>
    <cellStyle name="Normal 2 4 9 6 2" xfId="18379"/>
    <cellStyle name="Normal 2 4 9 7" xfId="18380"/>
    <cellStyle name="Normal 2 4 9 7 2" xfId="18381"/>
    <cellStyle name="Normal 2 4 9 8" xfId="18382"/>
    <cellStyle name="Normal 2 40" xfId="18383"/>
    <cellStyle name="Normal 2 40 2" xfId="18384"/>
    <cellStyle name="Normal 2 40 2 2" xfId="18385"/>
    <cellStyle name="Normal 2 40 3" xfId="18386"/>
    <cellStyle name="Normal 2 41" xfId="18387"/>
    <cellStyle name="Normal 2 41 2" xfId="18388"/>
    <cellStyle name="Normal 2 42" xfId="18389"/>
    <cellStyle name="Normal 2 42 2" xfId="18390"/>
    <cellStyle name="Normal 2 43" xfId="18391"/>
    <cellStyle name="Normal 2 5" xfId="18392"/>
    <cellStyle name="Normal 2 5 10" xfId="18393"/>
    <cellStyle name="Normal 2 5 10 2" xfId="18394"/>
    <cellStyle name="Normal 2 5 10 2 2" xfId="18395"/>
    <cellStyle name="Normal 2 5 10 2 2 2" xfId="18396"/>
    <cellStyle name="Normal 2 5 10 2 2 2 2" xfId="18397"/>
    <cellStyle name="Normal 2 5 10 2 2 3" xfId="18398"/>
    <cellStyle name="Normal 2 5 10 2 3" xfId="18399"/>
    <cellStyle name="Normal 2 5 10 2 3 2" xfId="18400"/>
    <cellStyle name="Normal 2 5 10 2 4" xfId="18401"/>
    <cellStyle name="Normal 2 5 10 3" xfId="18402"/>
    <cellStyle name="Normal 2 5 10 3 2" xfId="18403"/>
    <cellStyle name="Normal 2 5 10 3 2 2" xfId="18404"/>
    <cellStyle name="Normal 2 5 10 3 2 2 2" xfId="18405"/>
    <cellStyle name="Normal 2 5 10 3 2 3" xfId="18406"/>
    <cellStyle name="Normal 2 5 10 3 3" xfId="18407"/>
    <cellStyle name="Normal 2 5 10 3 3 2" xfId="18408"/>
    <cellStyle name="Normal 2 5 10 3 4" xfId="18409"/>
    <cellStyle name="Normal 2 5 10 4" xfId="18410"/>
    <cellStyle name="Normal 2 5 10 4 2" xfId="18411"/>
    <cellStyle name="Normal 2 5 10 4 2 2" xfId="18412"/>
    <cellStyle name="Normal 2 5 10 4 2 2 2" xfId="18413"/>
    <cellStyle name="Normal 2 5 10 4 2 3" xfId="18414"/>
    <cellStyle name="Normal 2 5 10 4 3" xfId="18415"/>
    <cellStyle name="Normal 2 5 10 4 3 2" xfId="18416"/>
    <cellStyle name="Normal 2 5 10 4 4" xfId="18417"/>
    <cellStyle name="Normal 2 5 10 5" xfId="18418"/>
    <cellStyle name="Normal 2 5 10 5 2" xfId="18419"/>
    <cellStyle name="Normal 2 5 10 5 2 2" xfId="18420"/>
    <cellStyle name="Normal 2 5 10 5 3" xfId="18421"/>
    <cellStyle name="Normal 2 5 10 6" xfId="18422"/>
    <cellStyle name="Normal 2 5 10 6 2" xfId="18423"/>
    <cellStyle name="Normal 2 5 10 7" xfId="18424"/>
    <cellStyle name="Normal 2 5 10 7 2" xfId="18425"/>
    <cellStyle name="Normal 2 5 10 8" xfId="18426"/>
    <cellStyle name="Normal 2 5 11" xfId="18427"/>
    <cellStyle name="Normal 2 5 11 2" xfId="18428"/>
    <cellStyle name="Normal 2 5 11 2 2" xfId="18429"/>
    <cellStyle name="Normal 2 5 11 2 2 2" xfId="18430"/>
    <cellStyle name="Normal 2 5 11 2 2 2 2" xfId="18431"/>
    <cellStyle name="Normal 2 5 11 2 2 3" xfId="18432"/>
    <cellStyle name="Normal 2 5 11 2 3" xfId="18433"/>
    <cellStyle name="Normal 2 5 11 2 3 2" xfId="18434"/>
    <cellStyle name="Normal 2 5 11 2 4" xfId="18435"/>
    <cellStyle name="Normal 2 5 11 3" xfId="18436"/>
    <cellStyle name="Normal 2 5 11 3 2" xfId="18437"/>
    <cellStyle name="Normal 2 5 11 3 2 2" xfId="18438"/>
    <cellStyle name="Normal 2 5 11 3 2 2 2" xfId="18439"/>
    <cellStyle name="Normal 2 5 11 3 2 3" xfId="18440"/>
    <cellStyle name="Normal 2 5 11 3 3" xfId="18441"/>
    <cellStyle name="Normal 2 5 11 3 3 2" xfId="18442"/>
    <cellStyle name="Normal 2 5 11 3 4" xfId="18443"/>
    <cellStyle name="Normal 2 5 11 4" xfId="18444"/>
    <cellStyle name="Normal 2 5 11 4 2" xfId="18445"/>
    <cellStyle name="Normal 2 5 11 4 2 2" xfId="18446"/>
    <cellStyle name="Normal 2 5 11 4 2 2 2" xfId="18447"/>
    <cellStyle name="Normal 2 5 11 4 2 3" xfId="18448"/>
    <cellStyle name="Normal 2 5 11 4 3" xfId="18449"/>
    <cellStyle name="Normal 2 5 11 4 3 2" xfId="18450"/>
    <cellStyle name="Normal 2 5 11 4 4" xfId="18451"/>
    <cellStyle name="Normal 2 5 11 5" xfId="18452"/>
    <cellStyle name="Normal 2 5 11 5 2" xfId="18453"/>
    <cellStyle name="Normal 2 5 11 5 2 2" xfId="18454"/>
    <cellStyle name="Normal 2 5 11 5 3" xfId="18455"/>
    <cellStyle name="Normal 2 5 11 6" xfId="18456"/>
    <cellStyle name="Normal 2 5 11 6 2" xfId="18457"/>
    <cellStyle name="Normal 2 5 11 7" xfId="18458"/>
    <cellStyle name="Normal 2 5 11 7 2" xfId="18459"/>
    <cellStyle name="Normal 2 5 11 8" xfId="18460"/>
    <cellStyle name="Normal 2 5 12" xfId="18461"/>
    <cellStyle name="Normal 2 5 12 2" xfId="18462"/>
    <cellStyle name="Normal 2 5 12 2 2" xfId="18463"/>
    <cellStyle name="Normal 2 5 12 2 2 2" xfId="18464"/>
    <cellStyle name="Normal 2 5 12 2 2 2 2" xfId="18465"/>
    <cellStyle name="Normal 2 5 12 2 2 3" xfId="18466"/>
    <cellStyle name="Normal 2 5 12 2 3" xfId="18467"/>
    <cellStyle name="Normal 2 5 12 2 3 2" xfId="18468"/>
    <cellStyle name="Normal 2 5 12 2 4" xfId="18469"/>
    <cellStyle name="Normal 2 5 12 3" xfId="18470"/>
    <cellStyle name="Normal 2 5 12 3 2" xfId="18471"/>
    <cellStyle name="Normal 2 5 12 3 2 2" xfId="18472"/>
    <cellStyle name="Normal 2 5 12 3 2 2 2" xfId="18473"/>
    <cellStyle name="Normal 2 5 12 3 2 3" xfId="18474"/>
    <cellStyle name="Normal 2 5 12 3 3" xfId="18475"/>
    <cellStyle name="Normal 2 5 12 3 3 2" xfId="18476"/>
    <cellStyle name="Normal 2 5 12 3 4" xfId="18477"/>
    <cellStyle name="Normal 2 5 12 4" xfId="18478"/>
    <cellStyle name="Normal 2 5 12 4 2" xfId="18479"/>
    <cellStyle name="Normal 2 5 12 4 2 2" xfId="18480"/>
    <cellStyle name="Normal 2 5 12 4 2 2 2" xfId="18481"/>
    <cellStyle name="Normal 2 5 12 4 2 3" xfId="18482"/>
    <cellStyle name="Normal 2 5 12 4 3" xfId="18483"/>
    <cellStyle name="Normal 2 5 12 4 3 2" xfId="18484"/>
    <cellStyle name="Normal 2 5 12 4 4" xfId="18485"/>
    <cellStyle name="Normal 2 5 12 5" xfId="18486"/>
    <cellStyle name="Normal 2 5 12 5 2" xfId="18487"/>
    <cellStyle name="Normal 2 5 12 5 2 2" xfId="18488"/>
    <cellStyle name="Normal 2 5 12 5 3" xfId="18489"/>
    <cellStyle name="Normal 2 5 12 6" xfId="18490"/>
    <cellStyle name="Normal 2 5 12 6 2" xfId="18491"/>
    <cellStyle name="Normal 2 5 12 7" xfId="18492"/>
    <cellStyle name="Normal 2 5 12 7 2" xfId="18493"/>
    <cellStyle name="Normal 2 5 12 8" xfId="18494"/>
    <cellStyle name="Normal 2 5 13" xfId="18495"/>
    <cellStyle name="Normal 2 5 13 2" xfId="18496"/>
    <cellStyle name="Normal 2 5 13 2 2" xfId="18497"/>
    <cellStyle name="Normal 2 5 13 2 2 2" xfId="18498"/>
    <cellStyle name="Normal 2 5 13 2 2 2 2" xfId="18499"/>
    <cellStyle name="Normal 2 5 13 2 2 3" xfId="18500"/>
    <cellStyle name="Normal 2 5 13 2 3" xfId="18501"/>
    <cellStyle name="Normal 2 5 13 2 3 2" xfId="18502"/>
    <cellStyle name="Normal 2 5 13 2 4" xfId="18503"/>
    <cellStyle name="Normal 2 5 13 3" xfId="18504"/>
    <cellStyle name="Normal 2 5 13 3 2" xfId="18505"/>
    <cellStyle name="Normal 2 5 13 3 2 2" xfId="18506"/>
    <cellStyle name="Normal 2 5 13 3 2 2 2" xfId="18507"/>
    <cellStyle name="Normal 2 5 13 3 2 3" xfId="18508"/>
    <cellStyle name="Normal 2 5 13 3 3" xfId="18509"/>
    <cellStyle name="Normal 2 5 13 3 3 2" xfId="18510"/>
    <cellStyle name="Normal 2 5 13 3 4" xfId="18511"/>
    <cellStyle name="Normal 2 5 13 4" xfId="18512"/>
    <cellStyle name="Normal 2 5 13 4 2" xfId="18513"/>
    <cellStyle name="Normal 2 5 13 4 2 2" xfId="18514"/>
    <cellStyle name="Normal 2 5 13 4 2 2 2" xfId="18515"/>
    <cellStyle name="Normal 2 5 13 4 2 3" xfId="18516"/>
    <cellStyle name="Normal 2 5 13 4 3" xfId="18517"/>
    <cellStyle name="Normal 2 5 13 4 3 2" xfId="18518"/>
    <cellStyle name="Normal 2 5 13 4 4" xfId="18519"/>
    <cellStyle name="Normal 2 5 13 5" xfId="18520"/>
    <cellStyle name="Normal 2 5 13 5 2" xfId="18521"/>
    <cellStyle name="Normal 2 5 13 5 2 2" xfId="18522"/>
    <cellStyle name="Normal 2 5 13 5 3" xfId="18523"/>
    <cellStyle name="Normal 2 5 13 6" xfId="18524"/>
    <cellStyle name="Normal 2 5 13 6 2" xfId="18525"/>
    <cellStyle name="Normal 2 5 13 7" xfId="18526"/>
    <cellStyle name="Normal 2 5 13 7 2" xfId="18527"/>
    <cellStyle name="Normal 2 5 13 8" xfId="18528"/>
    <cellStyle name="Normal 2 5 14" xfId="18529"/>
    <cellStyle name="Normal 2 5 14 2" xfId="18530"/>
    <cellStyle name="Normal 2 5 14 2 2" xfId="18531"/>
    <cellStyle name="Normal 2 5 14 2 2 2" xfId="18532"/>
    <cellStyle name="Normal 2 5 14 2 2 2 2" xfId="18533"/>
    <cellStyle name="Normal 2 5 14 2 2 3" xfId="18534"/>
    <cellStyle name="Normal 2 5 14 2 3" xfId="18535"/>
    <cellStyle name="Normal 2 5 14 2 3 2" xfId="18536"/>
    <cellStyle name="Normal 2 5 14 2 4" xfId="18537"/>
    <cellStyle name="Normal 2 5 14 3" xfId="18538"/>
    <cellStyle name="Normal 2 5 14 3 2" xfId="18539"/>
    <cellStyle name="Normal 2 5 14 3 2 2" xfId="18540"/>
    <cellStyle name="Normal 2 5 14 3 2 2 2" xfId="18541"/>
    <cellStyle name="Normal 2 5 14 3 2 3" xfId="18542"/>
    <cellStyle name="Normal 2 5 14 3 3" xfId="18543"/>
    <cellStyle name="Normal 2 5 14 3 3 2" xfId="18544"/>
    <cellStyle name="Normal 2 5 14 3 4" xfId="18545"/>
    <cellStyle name="Normal 2 5 14 4" xfId="18546"/>
    <cellStyle name="Normal 2 5 14 4 2" xfId="18547"/>
    <cellStyle name="Normal 2 5 14 4 2 2" xfId="18548"/>
    <cellStyle name="Normal 2 5 14 4 2 2 2" xfId="18549"/>
    <cellStyle name="Normal 2 5 14 4 2 3" xfId="18550"/>
    <cellStyle name="Normal 2 5 14 4 3" xfId="18551"/>
    <cellStyle name="Normal 2 5 14 4 3 2" xfId="18552"/>
    <cellStyle name="Normal 2 5 14 4 4" xfId="18553"/>
    <cellStyle name="Normal 2 5 14 5" xfId="18554"/>
    <cellStyle name="Normal 2 5 14 5 2" xfId="18555"/>
    <cellStyle name="Normal 2 5 14 5 2 2" xfId="18556"/>
    <cellStyle name="Normal 2 5 14 5 3" xfId="18557"/>
    <cellStyle name="Normal 2 5 14 6" xfId="18558"/>
    <cellStyle name="Normal 2 5 14 6 2" xfId="18559"/>
    <cellStyle name="Normal 2 5 14 7" xfId="18560"/>
    <cellStyle name="Normal 2 5 14 7 2" xfId="18561"/>
    <cellStyle name="Normal 2 5 14 8" xfId="18562"/>
    <cellStyle name="Normal 2 5 15" xfId="18563"/>
    <cellStyle name="Normal 2 5 15 2" xfId="18564"/>
    <cellStyle name="Normal 2 5 15 2 2" xfId="18565"/>
    <cellStyle name="Normal 2 5 15 2 2 2" xfId="18566"/>
    <cellStyle name="Normal 2 5 15 2 2 2 2" xfId="18567"/>
    <cellStyle name="Normal 2 5 15 2 2 3" xfId="18568"/>
    <cellStyle name="Normal 2 5 15 2 3" xfId="18569"/>
    <cellStyle name="Normal 2 5 15 2 3 2" xfId="18570"/>
    <cellStyle name="Normal 2 5 15 2 4" xfId="18571"/>
    <cellStyle name="Normal 2 5 15 3" xfId="18572"/>
    <cellStyle name="Normal 2 5 15 3 2" xfId="18573"/>
    <cellStyle name="Normal 2 5 15 3 2 2" xfId="18574"/>
    <cellStyle name="Normal 2 5 15 3 2 2 2" xfId="18575"/>
    <cellStyle name="Normal 2 5 15 3 2 3" xfId="18576"/>
    <cellStyle name="Normal 2 5 15 3 3" xfId="18577"/>
    <cellStyle name="Normal 2 5 15 3 3 2" xfId="18578"/>
    <cellStyle name="Normal 2 5 15 3 4" xfId="18579"/>
    <cellStyle name="Normal 2 5 15 4" xfId="18580"/>
    <cellStyle name="Normal 2 5 15 4 2" xfId="18581"/>
    <cellStyle name="Normal 2 5 15 4 2 2" xfId="18582"/>
    <cellStyle name="Normal 2 5 15 4 2 2 2" xfId="18583"/>
    <cellStyle name="Normal 2 5 15 4 2 3" xfId="18584"/>
    <cellStyle name="Normal 2 5 15 4 3" xfId="18585"/>
    <cellStyle name="Normal 2 5 15 4 3 2" xfId="18586"/>
    <cellStyle name="Normal 2 5 15 4 4" xfId="18587"/>
    <cellStyle name="Normal 2 5 15 5" xfId="18588"/>
    <cellStyle name="Normal 2 5 15 5 2" xfId="18589"/>
    <cellStyle name="Normal 2 5 15 5 2 2" xfId="18590"/>
    <cellStyle name="Normal 2 5 15 5 3" xfId="18591"/>
    <cellStyle name="Normal 2 5 15 6" xfId="18592"/>
    <cellStyle name="Normal 2 5 15 6 2" xfId="18593"/>
    <cellStyle name="Normal 2 5 15 7" xfId="18594"/>
    <cellStyle name="Normal 2 5 15 7 2" xfId="18595"/>
    <cellStyle name="Normal 2 5 15 8" xfId="18596"/>
    <cellStyle name="Normal 2 5 16" xfId="18597"/>
    <cellStyle name="Normal 2 5 16 2" xfId="18598"/>
    <cellStyle name="Normal 2 5 16 2 2" xfId="18599"/>
    <cellStyle name="Normal 2 5 16 2 2 2" xfId="18600"/>
    <cellStyle name="Normal 2 5 16 2 2 2 2" xfId="18601"/>
    <cellStyle name="Normal 2 5 16 2 2 3" xfId="18602"/>
    <cellStyle name="Normal 2 5 16 2 3" xfId="18603"/>
    <cellStyle name="Normal 2 5 16 2 3 2" xfId="18604"/>
    <cellStyle name="Normal 2 5 16 2 4" xfId="18605"/>
    <cellStyle name="Normal 2 5 16 3" xfId="18606"/>
    <cellStyle name="Normal 2 5 16 3 2" xfId="18607"/>
    <cellStyle name="Normal 2 5 16 3 2 2" xfId="18608"/>
    <cellStyle name="Normal 2 5 16 3 2 2 2" xfId="18609"/>
    <cellStyle name="Normal 2 5 16 3 2 3" xfId="18610"/>
    <cellStyle name="Normal 2 5 16 3 3" xfId="18611"/>
    <cellStyle name="Normal 2 5 16 3 3 2" xfId="18612"/>
    <cellStyle name="Normal 2 5 16 3 4" xfId="18613"/>
    <cellStyle name="Normal 2 5 16 4" xfId="18614"/>
    <cellStyle name="Normal 2 5 16 4 2" xfId="18615"/>
    <cellStyle name="Normal 2 5 16 4 2 2" xfId="18616"/>
    <cellStyle name="Normal 2 5 16 4 2 2 2" xfId="18617"/>
    <cellStyle name="Normal 2 5 16 4 2 3" xfId="18618"/>
    <cellStyle name="Normal 2 5 16 4 3" xfId="18619"/>
    <cellStyle name="Normal 2 5 16 4 3 2" xfId="18620"/>
    <cellStyle name="Normal 2 5 16 4 4" xfId="18621"/>
    <cellStyle name="Normal 2 5 16 5" xfId="18622"/>
    <cellStyle name="Normal 2 5 16 5 2" xfId="18623"/>
    <cellStyle name="Normal 2 5 16 5 2 2" xfId="18624"/>
    <cellStyle name="Normal 2 5 16 5 3" xfId="18625"/>
    <cellStyle name="Normal 2 5 16 6" xfId="18626"/>
    <cellStyle name="Normal 2 5 16 6 2" xfId="18627"/>
    <cellStyle name="Normal 2 5 16 7" xfId="18628"/>
    <cellStyle name="Normal 2 5 16 7 2" xfId="18629"/>
    <cellStyle name="Normal 2 5 16 8" xfId="18630"/>
    <cellStyle name="Normal 2 5 17" xfId="18631"/>
    <cellStyle name="Normal 2 5 17 2" xfId="18632"/>
    <cellStyle name="Normal 2 5 17 2 2" xfId="18633"/>
    <cellStyle name="Normal 2 5 17 2 2 2" xfId="18634"/>
    <cellStyle name="Normal 2 5 17 2 2 2 2" xfId="18635"/>
    <cellStyle name="Normal 2 5 17 2 2 3" xfId="18636"/>
    <cellStyle name="Normal 2 5 17 2 3" xfId="18637"/>
    <cellStyle name="Normal 2 5 17 2 3 2" xfId="18638"/>
    <cellStyle name="Normal 2 5 17 2 4" xfId="18639"/>
    <cellStyle name="Normal 2 5 17 3" xfId="18640"/>
    <cellStyle name="Normal 2 5 17 3 2" xfId="18641"/>
    <cellStyle name="Normal 2 5 17 3 2 2" xfId="18642"/>
    <cellStyle name="Normal 2 5 17 3 2 2 2" xfId="18643"/>
    <cellStyle name="Normal 2 5 17 3 2 3" xfId="18644"/>
    <cellStyle name="Normal 2 5 17 3 3" xfId="18645"/>
    <cellStyle name="Normal 2 5 17 3 3 2" xfId="18646"/>
    <cellStyle name="Normal 2 5 17 3 4" xfId="18647"/>
    <cellStyle name="Normal 2 5 17 4" xfId="18648"/>
    <cellStyle name="Normal 2 5 17 4 2" xfId="18649"/>
    <cellStyle name="Normal 2 5 17 4 2 2" xfId="18650"/>
    <cellStyle name="Normal 2 5 17 4 2 2 2" xfId="18651"/>
    <cellStyle name="Normal 2 5 17 4 2 3" xfId="18652"/>
    <cellStyle name="Normal 2 5 17 4 3" xfId="18653"/>
    <cellStyle name="Normal 2 5 17 4 3 2" xfId="18654"/>
    <cellStyle name="Normal 2 5 17 4 4" xfId="18655"/>
    <cellStyle name="Normal 2 5 17 5" xfId="18656"/>
    <cellStyle name="Normal 2 5 17 5 2" xfId="18657"/>
    <cellStyle name="Normal 2 5 17 5 2 2" xfId="18658"/>
    <cellStyle name="Normal 2 5 17 5 3" xfId="18659"/>
    <cellStyle name="Normal 2 5 17 6" xfId="18660"/>
    <cellStyle name="Normal 2 5 17 6 2" xfId="18661"/>
    <cellStyle name="Normal 2 5 17 7" xfId="18662"/>
    <cellStyle name="Normal 2 5 17 7 2" xfId="18663"/>
    <cellStyle name="Normal 2 5 17 8" xfId="18664"/>
    <cellStyle name="Normal 2 5 18" xfId="18665"/>
    <cellStyle name="Normal 2 5 18 2" xfId="18666"/>
    <cellStyle name="Normal 2 5 18 2 2" xfId="18667"/>
    <cellStyle name="Normal 2 5 18 2 2 2" xfId="18668"/>
    <cellStyle name="Normal 2 5 18 2 2 2 2" xfId="18669"/>
    <cellStyle name="Normal 2 5 18 2 2 3" xfId="18670"/>
    <cellStyle name="Normal 2 5 18 2 3" xfId="18671"/>
    <cellStyle name="Normal 2 5 18 2 3 2" xfId="18672"/>
    <cellStyle name="Normal 2 5 18 2 4" xfId="18673"/>
    <cellStyle name="Normal 2 5 18 3" xfId="18674"/>
    <cellStyle name="Normal 2 5 18 3 2" xfId="18675"/>
    <cellStyle name="Normal 2 5 18 3 2 2" xfId="18676"/>
    <cellStyle name="Normal 2 5 18 3 2 2 2" xfId="18677"/>
    <cellStyle name="Normal 2 5 18 3 2 3" xfId="18678"/>
    <cellStyle name="Normal 2 5 18 3 3" xfId="18679"/>
    <cellStyle name="Normal 2 5 18 3 3 2" xfId="18680"/>
    <cellStyle name="Normal 2 5 18 3 4" xfId="18681"/>
    <cellStyle name="Normal 2 5 18 4" xfId="18682"/>
    <cellStyle name="Normal 2 5 18 4 2" xfId="18683"/>
    <cellStyle name="Normal 2 5 18 4 2 2" xfId="18684"/>
    <cellStyle name="Normal 2 5 18 4 2 2 2" xfId="18685"/>
    <cellStyle name="Normal 2 5 18 4 2 3" xfId="18686"/>
    <cellStyle name="Normal 2 5 18 4 3" xfId="18687"/>
    <cellStyle name="Normal 2 5 18 4 3 2" xfId="18688"/>
    <cellStyle name="Normal 2 5 18 4 4" xfId="18689"/>
    <cellStyle name="Normal 2 5 18 5" xfId="18690"/>
    <cellStyle name="Normal 2 5 18 5 2" xfId="18691"/>
    <cellStyle name="Normal 2 5 18 5 2 2" xfId="18692"/>
    <cellStyle name="Normal 2 5 18 5 3" xfId="18693"/>
    <cellStyle name="Normal 2 5 18 6" xfId="18694"/>
    <cellStyle name="Normal 2 5 18 6 2" xfId="18695"/>
    <cellStyle name="Normal 2 5 18 7" xfId="18696"/>
    <cellStyle name="Normal 2 5 18 7 2" xfId="18697"/>
    <cellStyle name="Normal 2 5 18 8" xfId="18698"/>
    <cellStyle name="Normal 2 5 19" xfId="18699"/>
    <cellStyle name="Normal 2 5 19 2" xfId="18700"/>
    <cellStyle name="Normal 2 5 19 2 2" xfId="18701"/>
    <cellStyle name="Normal 2 5 19 2 2 2" xfId="18702"/>
    <cellStyle name="Normal 2 5 19 2 2 2 2" xfId="18703"/>
    <cellStyle name="Normal 2 5 19 2 2 3" xfId="18704"/>
    <cellStyle name="Normal 2 5 19 2 3" xfId="18705"/>
    <cellStyle name="Normal 2 5 19 2 3 2" xfId="18706"/>
    <cellStyle name="Normal 2 5 19 2 4" xfId="18707"/>
    <cellStyle name="Normal 2 5 19 3" xfId="18708"/>
    <cellStyle name="Normal 2 5 19 3 2" xfId="18709"/>
    <cellStyle name="Normal 2 5 19 3 2 2" xfId="18710"/>
    <cellStyle name="Normal 2 5 19 3 2 2 2" xfId="18711"/>
    <cellStyle name="Normal 2 5 19 3 2 3" xfId="18712"/>
    <cellStyle name="Normal 2 5 19 3 3" xfId="18713"/>
    <cellStyle name="Normal 2 5 19 3 3 2" xfId="18714"/>
    <cellStyle name="Normal 2 5 19 3 4" xfId="18715"/>
    <cellStyle name="Normal 2 5 19 4" xfId="18716"/>
    <cellStyle name="Normal 2 5 19 4 2" xfId="18717"/>
    <cellStyle name="Normal 2 5 19 4 2 2" xfId="18718"/>
    <cellStyle name="Normal 2 5 19 4 2 2 2" xfId="18719"/>
    <cellStyle name="Normal 2 5 19 4 2 3" xfId="18720"/>
    <cellStyle name="Normal 2 5 19 4 3" xfId="18721"/>
    <cellStyle name="Normal 2 5 19 4 3 2" xfId="18722"/>
    <cellStyle name="Normal 2 5 19 4 4" xfId="18723"/>
    <cellStyle name="Normal 2 5 19 5" xfId="18724"/>
    <cellStyle name="Normal 2 5 19 5 2" xfId="18725"/>
    <cellStyle name="Normal 2 5 19 5 2 2" xfId="18726"/>
    <cellStyle name="Normal 2 5 19 5 3" xfId="18727"/>
    <cellStyle name="Normal 2 5 19 6" xfId="18728"/>
    <cellStyle name="Normal 2 5 19 6 2" xfId="18729"/>
    <cellStyle name="Normal 2 5 19 7" xfId="18730"/>
    <cellStyle name="Normal 2 5 19 7 2" xfId="18731"/>
    <cellStyle name="Normal 2 5 19 8" xfId="18732"/>
    <cellStyle name="Normal 2 5 2" xfId="18733"/>
    <cellStyle name="Normal 2 5 2 2" xfId="18734"/>
    <cellStyle name="Normal 2 5 2 2 2" xfId="18735"/>
    <cellStyle name="Normal 2 5 2 2 2 2" xfId="18736"/>
    <cellStyle name="Normal 2 5 2 2 2 2 2" xfId="18737"/>
    <cellStyle name="Normal 2 5 2 2 2 3" xfId="18738"/>
    <cellStyle name="Normal 2 5 2 2 3" xfId="18739"/>
    <cellStyle name="Normal 2 5 2 2 3 2" xfId="18740"/>
    <cellStyle name="Normal 2 5 2 2 4" xfId="18741"/>
    <cellStyle name="Normal 2 5 2 3" xfId="18742"/>
    <cellStyle name="Normal 2 5 2 3 2" xfId="18743"/>
    <cellStyle name="Normal 2 5 2 3 2 2" xfId="18744"/>
    <cellStyle name="Normal 2 5 2 3 2 2 2" xfId="18745"/>
    <cellStyle name="Normal 2 5 2 3 2 3" xfId="18746"/>
    <cellStyle name="Normal 2 5 2 3 3" xfId="18747"/>
    <cellStyle name="Normal 2 5 2 3 3 2" xfId="18748"/>
    <cellStyle name="Normal 2 5 2 3 4" xfId="18749"/>
    <cellStyle name="Normal 2 5 2 4" xfId="18750"/>
    <cellStyle name="Normal 2 5 2 4 2" xfId="18751"/>
    <cellStyle name="Normal 2 5 2 4 2 2" xfId="18752"/>
    <cellStyle name="Normal 2 5 2 4 2 2 2" xfId="18753"/>
    <cellStyle name="Normal 2 5 2 4 2 3" xfId="18754"/>
    <cellStyle name="Normal 2 5 2 4 3" xfId="18755"/>
    <cellStyle name="Normal 2 5 2 4 3 2" xfId="18756"/>
    <cellStyle name="Normal 2 5 2 4 4" xfId="18757"/>
    <cellStyle name="Normal 2 5 2 5" xfId="18758"/>
    <cellStyle name="Normal 2 5 2 5 2" xfId="18759"/>
    <cellStyle name="Normal 2 5 2 5 2 2" xfId="18760"/>
    <cellStyle name="Normal 2 5 2 5 3" xfId="18761"/>
    <cellStyle name="Normal 2 5 2 6" xfId="18762"/>
    <cellStyle name="Normal 2 5 2 6 2" xfId="18763"/>
    <cellStyle name="Normal 2 5 2 7" xfId="18764"/>
    <cellStyle name="Normal 2 5 2 7 2" xfId="18765"/>
    <cellStyle name="Normal 2 5 2 8" xfId="18766"/>
    <cellStyle name="Normal 2 5 20" xfId="18767"/>
    <cellStyle name="Normal 2 5 20 2" xfId="18768"/>
    <cellStyle name="Normal 2 5 20 2 2" xfId="18769"/>
    <cellStyle name="Normal 2 5 20 2 2 2" xfId="18770"/>
    <cellStyle name="Normal 2 5 20 2 2 2 2" xfId="18771"/>
    <cellStyle name="Normal 2 5 20 2 2 3" xfId="18772"/>
    <cellStyle name="Normal 2 5 20 2 3" xfId="18773"/>
    <cellStyle name="Normal 2 5 20 2 3 2" xfId="18774"/>
    <cellStyle name="Normal 2 5 20 2 4" xfId="18775"/>
    <cellStyle name="Normal 2 5 20 3" xfId="18776"/>
    <cellStyle name="Normal 2 5 20 3 2" xfId="18777"/>
    <cellStyle name="Normal 2 5 20 3 2 2" xfId="18778"/>
    <cellStyle name="Normal 2 5 20 3 2 2 2" xfId="18779"/>
    <cellStyle name="Normal 2 5 20 3 2 3" xfId="18780"/>
    <cellStyle name="Normal 2 5 20 3 3" xfId="18781"/>
    <cellStyle name="Normal 2 5 20 3 3 2" xfId="18782"/>
    <cellStyle name="Normal 2 5 20 3 4" xfId="18783"/>
    <cellStyle name="Normal 2 5 20 4" xfId="18784"/>
    <cellStyle name="Normal 2 5 20 4 2" xfId="18785"/>
    <cellStyle name="Normal 2 5 20 4 2 2" xfId="18786"/>
    <cellStyle name="Normal 2 5 20 4 2 2 2" xfId="18787"/>
    <cellStyle name="Normal 2 5 20 4 2 3" xfId="18788"/>
    <cellStyle name="Normal 2 5 20 4 3" xfId="18789"/>
    <cellStyle name="Normal 2 5 20 4 3 2" xfId="18790"/>
    <cellStyle name="Normal 2 5 20 4 4" xfId="18791"/>
    <cellStyle name="Normal 2 5 20 5" xfId="18792"/>
    <cellStyle name="Normal 2 5 20 5 2" xfId="18793"/>
    <cellStyle name="Normal 2 5 20 5 2 2" xfId="18794"/>
    <cellStyle name="Normal 2 5 20 5 3" xfId="18795"/>
    <cellStyle name="Normal 2 5 20 6" xfId="18796"/>
    <cellStyle name="Normal 2 5 20 6 2" xfId="18797"/>
    <cellStyle name="Normal 2 5 20 7" xfId="18798"/>
    <cellStyle name="Normal 2 5 20 7 2" xfId="18799"/>
    <cellStyle name="Normal 2 5 20 8" xfId="18800"/>
    <cellStyle name="Normal 2 5 21" xfId="18801"/>
    <cellStyle name="Normal 2 5 21 2" xfId="18802"/>
    <cellStyle name="Normal 2 5 21 2 2" xfId="18803"/>
    <cellStyle name="Normal 2 5 21 2 2 2" xfId="18804"/>
    <cellStyle name="Normal 2 5 21 2 2 2 2" xfId="18805"/>
    <cellStyle name="Normal 2 5 21 2 2 3" xfId="18806"/>
    <cellStyle name="Normal 2 5 21 2 3" xfId="18807"/>
    <cellStyle name="Normal 2 5 21 2 3 2" xfId="18808"/>
    <cellStyle name="Normal 2 5 21 2 4" xfId="18809"/>
    <cellStyle name="Normal 2 5 21 3" xfId="18810"/>
    <cellStyle name="Normal 2 5 21 3 2" xfId="18811"/>
    <cellStyle name="Normal 2 5 21 3 2 2" xfId="18812"/>
    <cellStyle name="Normal 2 5 21 3 2 2 2" xfId="18813"/>
    <cellStyle name="Normal 2 5 21 3 2 3" xfId="18814"/>
    <cellStyle name="Normal 2 5 21 3 3" xfId="18815"/>
    <cellStyle name="Normal 2 5 21 3 3 2" xfId="18816"/>
    <cellStyle name="Normal 2 5 21 3 4" xfId="18817"/>
    <cellStyle name="Normal 2 5 21 4" xfId="18818"/>
    <cellStyle name="Normal 2 5 21 4 2" xfId="18819"/>
    <cellStyle name="Normal 2 5 21 4 2 2" xfId="18820"/>
    <cellStyle name="Normal 2 5 21 4 2 2 2" xfId="18821"/>
    <cellStyle name="Normal 2 5 21 4 2 3" xfId="18822"/>
    <cellStyle name="Normal 2 5 21 4 3" xfId="18823"/>
    <cellStyle name="Normal 2 5 21 4 3 2" xfId="18824"/>
    <cellStyle name="Normal 2 5 21 4 4" xfId="18825"/>
    <cellStyle name="Normal 2 5 21 5" xfId="18826"/>
    <cellStyle name="Normal 2 5 21 5 2" xfId="18827"/>
    <cellStyle name="Normal 2 5 21 5 2 2" xfId="18828"/>
    <cellStyle name="Normal 2 5 21 5 3" xfId="18829"/>
    <cellStyle name="Normal 2 5 21 6" xfId="18830"/>
    <cellStyle name="Normal 2 5 21 6 2" xfId="18831"/>
    <cellStyle name="Normal 2 5 21 7" xfId="18832"/>
    <cellStyle name="Normal 2 5 21 7 2" xfId="18833"/>
    <cellStyle name="Normal 2 5 21 8" xfId="18834"/>
    <cellStyle name="Normal 2 5 22" xfId="18835"/>
    <cellStyle name="Normal 2 5 22 2" xfId="18836"/>
    <cellStyle name="Normal 2 5 22 2 2" xfId="18837"/>
    <cellStyle name="Normal 2 5 22 2 2 2" xfId="18838"/>
    <cellStyle name="Normal 2 5 22 2 2 2 2" xfId="18839"/>
    <cellStyle name="Normal 2 5 22 2 2 3" xfId="18840"/>
    <cellStyle name="Normal 2 5 22 2 3" xfId="18841"/>
    <cellStyle name="Normal 2 5 22 2 3 2" xfId="18842"/>
    <cellStyle name="Normal 2 5 22 2 4" xfId="18843"/>
    <cellStyle name="Normal 2 5 22 3" xfId="18844"/>
    <cellStyle name="Normal 2 5 22 3 2" xfId="18845"/>
    <cellStyle name="Normal 2 5 22 3 2 2" xfId="18846"/>
    <cellStyle name="Normal 2 5 22 3 2 2 2" xfId="18847"/>
    <cellStyle name="Normal 2 5 22 3 2 3" xfId="18848"/>
    <cellStyle name="Normal 2 5 22 3 3" xfId="18849"/>
    <cellStyle name="Normal 2 5 22 3 3 2" xfId="18850"/>
    <cellStyle name="Normal 2 5 22 3 4" xfId="18851"/>
    <cellStyle name="Normal 2 5 22 4" xfId="18852"/>
    <cellStyle name="Normal 2 5 22 4 2" xfId="18853"/>
    <cellStyle name="Normal 2 5 22 4 2 2" xfId="18854"/>
    <cellStyle name="Normal 2 5 22 4 2 2 2" xfId="18855"/>
    <cellStyle name="Normal 2 5 22 4 2 3" xfId="18856"/>
    <cellStyle name="Normal 2 5 22 4 3" xfId="18857"/>
    <cellStyle name="Normal 2 5 22 4 3 2" xfId="18858"/>
    <cellStyle name="Normal 2 5 22 4 4" xfId="18859"/>
    <cellStyle name="Normal 2 5 22 5" xfId="18860"/>
    <cellStyle name="Normal 2 5 22 5 2" xfId="18861"/>
    <cellStyle name="Normal 2 5 22 5 2 2" xfId="18862"/>
    <cellStyle name="Normal 2 5 22 5 3" xfId="18863"/>
    <cellStyle name="Normal 2 5 22 6" xfId="18864"/>
    <cellStyle name="Normal 2 5 22 6 2" xfId="18865"/>
    <cellStyle name="Normal 2 5 22 7" xfId="18866"/>
    <cellStyle name="Normal 2 5 22 7 2" xfId="18867"/>
    <cellStyle name="Normal 2 5 22 8" xfId="18868"/>
    <cellStyle name="Normal 2 5 23" xfId="18869"/>
    <cellStyle name="Normal 2 5 23 2" xfId="18870"/>
    <cellStyle name="Normal 2 5 23 2 2" xfId="18871"/>
    <cellStyle name="Normal 2 5 23 2 2 2" xfId="18872"/>
    <cellStyle name="Normal 2 5 23 2 2 2 2" xfId="18873"/>
    <cellStyle name="Normal 2 5 23 2 2 3" xfId="18874"/>
    <cellStyle name="Normal 2 5 23 2 3" xfId="18875"/>
    <cellStyle name="Normal 2 5 23 2 3 2" xfId="18876"/>
    <cellStyle name="Normal 2 5 23 2 4" xfId="18877"/>
    <cellStyle name="Normal 2 5 23 3" xfId="18878"/>
    <cellStyle name="Normal 2 5 23 3 2" xfId="18879"/>
    <cellStyle name="Normal 2 5 23 3 2 2" xfId="18880"/>
    <cellStyle name="Normal 2 5 23 3 2 2 2" xfId="18881"/>
    <cellStyle name="Normal 2 5 23 3 2 3" xfId="18882"/>
    <cellStyle name="Normal 2 5 23 3 3" xfId="18883"/>
    <cellStyle name="Normal 2 5 23 3 3 2" xfId="18884"/>
    <cellStyle name="Normal 2 5 23 3 4" xfId="18885"/>
    <cellStyle name="Normal 2 5 23 4" xfId="18886"/>
    <cellStyle name="Normal 2 5 23 4 2" xfId="18887"/>
    <cellStyle name="Normal 2 5 23 4 2 2" xfId="18888"/>
    <cellStyle name="Normal 2 5 23 4 2 2 2" xfId="18889"/>
    <cellStyle name="Normal 2 5 23 4 2 3" xfId="18890"/>
    <cellStyle name="Normal 2 5 23 4 3" xfId="18891"/>
    <cellStyle name="Normal 2 5 23 4 3 2" xfId="18892"/>
    <cellStyle name="Normal 2 5 23 4 4" xfId="18893"/>
    <cellStyle name="Normal 2 5 23 5" xfId="18894"/>
    <cellStyle name="Normal 2 5 23 5 2" xfId="18895"/>
    <cellStyle name="Normal 2 5 23 5 2 2" xfId="18896"/>
    <cellStyle name="Normal 2 5 23 5 3" xfId="18897"/>
    <cellStyle name="Normal 2 5 23 6" xfId="18898"/>
    <cellStyle name="Normal 2 5 23 6 2" xfId="18899"/>
    <cellStyle name="Normal 2 5 23 7" xfId="18900"/>
    <cellStyle name="Normal 2 5 23 7 2" xfId="18901"/>
    <cellStyle name="Normal 2 5 23 8" xfId="18902"/>
    <cellStyle name="Normal 2 5 24" xfId="18903"/>
    <cellStyle name="Normal 2 5 24 2" xfId="18904"/>
    <cellStyle name="Normal 2 5 24 2 2" xfId="18905"/>
    <cellStyle name="Normal 2 5 24 2 2 2" xfId="18906"/>
    <cellStyle name="Normal 2 5 24 2 2 2 2" xfId="18907"/>
    <cellStyle name="Normal 2 5 24 2 2 3" xfId="18908"/>
    <cellStyle name="Normal 2 5 24 2 3" xfId="18909"/>
    <cellStyle name="Normal 2 5 24 2 3 2" xfId="18910"/>
    <cellStyle name="Normal 2 5 24 2 4" xfId="18911"/>
    <cellStyle name="Normal 2 5 24 3" xfId="18912"/>
    <cellStyle name="Normal 2 5 24 3 2" xfId="18913"/>
    <cellStyle name="Normal 2 5 24 3 2 2" xfId="18914"/>
    <cellStyle name="Normal 2 5 24 3 2 2 2" xfId="18915"/>
    <cellStyle name="Normal 2 5 24 3 2 3" xfId="18916"/>
    <cellStyle name="Normal 2 5 24 3 3" xfId="18917"/>
    <cellStyle name="Normal 2 5 24 3 3 2" xfId="18918"/>
    <cellStyle name="Normal 2 5 24 3 4" xfId="18919"/>
    <cellStyle name="Normal 2 5 24 4" xfId="18920"/>
    <cellStyle name="Normal 2 5 24 4 2" xfId="18921"/>
    <cellStyle name="Normal 2 5 24 4 2 2" xfId="18922"/>
    <cellStyle name="Normal 2 5 24 4 2 2 2" xfId="18923"/>
    <cellStyle name="Normal 2 5 24 4 2 3" xfId="18924"/>
    <cellStyle name="Normal 2 5 24 4 3" xfId="18925"/>
    <cellStyle name="Normal 2 5 24 4 3 2" xfId="18926"/>
    <cellStyle name="Normal 2 5 24 4 4" xfId="18927"/>
    <cellStyle name="Normal 2 5 24 5" xfId="18928"/>
    <cellStyle name="Normal 2 5 24 5 2" xfId="18929"/>
    <cellStyle name="Normal 2 5 24 5 2 2" xfId="18930"/>
    <cellStyle name="Normal 2 5 24 5 3" xfId="18931"/>
    <cellStyle name="Normal 2 5 24 6" xfId="18932"/>
    <cellStyle name="Normal 2 5 24 6 2" xfId="18933"/>
    <cellStyle name="Normal 2 5 24 7" xfId="18934"/>
    <cellStyle name="Normal 2 5 24 7 2" xfId="18935"/>
    <cellStyle name="Normal 2 5 24 8" xfId="18936"/>
    <cellStyle name="Normal 2 5 25" xfId="18937"/>
    <cellStyle name="Normal 2 5 25 2" xfId="18938"/>
    <cellStyle name="Normal 2 5 25 2 2" xfId="18939"/>
    <cellStyle name="Normal 2 5 25 2 2 2" xfId="18940"/>
    <cellStyle name="Normal 2 5 25 2 2 2 2" xfId="18941"/>
    <cellStyle name="Normal 2 5 25 2 2 3" xfId="18942"/>
    <cellStyle name="Normal 2 5 25 2 3" xfId="18943"/>
    <cellStyle name="Normal 2 5 25 2 3 2" xfId="18944"/>
    <cellStyle name="Normal 2 5 25 2 4" xfId="18945"/>
    <cellStyle name="Normal 2 5 25 3" xfId="18946"/>
    <cellStyle name="Normal 2 5 25 3 2" xfId="18947"/>
    <cellStyle name="Normal 2 5 25 3 2 2" xfId="18948"/>
    <cellStyle name="Normal 2 5 25 3 2 2 2" xfId="18949"/>
    <cellStyle name="Normal 2 5 25 3 2 3" xfId="18950"/>
    <cellStyle name="Normal 2 5 25 3 3" xfId="18951"/>
    <cellStyle name="Normal 2 5 25 3 3 2" xfId="18952"/>
    <cellStyle name="Normal 2 5 25 3 4" xfId="18953"/>
    <cellStyle name="Normal 2 5 25 4" xfId="18954"/>
    <cellStyle name="Normal 2 5 25 4 2" xfId="18955"/>
    <cellStyle name="Normal 2 5 25 4 2 2" xfId="18956"/>
    <cellStyle name="Normal 2 5 25 4 2 2 2" xfId="18957"/>
    <cellStyle name="Normal 2 5 25 4 2 3" xfId="18958"/>
    <cellStyle name="Normal 2 5 25 4 3" xfId="18959"/>
    <cellStyle name="Normal 2 5 25 4 3 2" xfId="18960"/>
    <cellStyle name="Normal 2 5 25 4 4" xfId="18961"/>
    <cellStyle name="Normal 2 5 25 5" xfId="18962"/>
    <cellStyle name="Normal 2 5 25 5 2" xfId="18963"/>
    <cellStyle name="Normal 2 5 25 5 2 2" xfId="18964"/>
    <cellStyle name="Normal 2 5 25 5 3" xfId="18965"/>
    <cellStyle name="Normal 2 5 25 6" xfId="18966"/>
    <cellStyle name="Normal 2 5 25 6 2" xfId="18967"/>
    <cellStyle name="Normal 2 5 25 7" xfId="18968"/>
    <cellStyle name="Normal 2 5 25 7 2" xfId="18969"/>
    <cellStyle name="Normal 2 5 25 8" xfId="18970"/>
    <cellStyle name="Normal 2 5 26" xfId="18971"/>
    <cellStyle name="Normal 2 5 26 2" xfId="18972"/>
    <cellStyle name="Normal 2 5 26 2 2" xfId="18973"/>
    <cellStyle name="Normal 2 5 26 2 2 2" xfId="18974"/>
    <cellStyle name="Normal 2 5 26 2 2 2 2" xfId="18975"/>
    <cellStyle name="Normal 2 5 26 2 2 3" xfId="18976"/>
    <cellStyle name="Normal 2 5 26 2 3" xfId="18977"/>
    <cellStyle name="Normal 2 5 26 2 3 2" xfId="18978"/>
    <cellStyle name="Normal 2 5 26 2 4" xfId="18979"/>
    <cellStyle name="Normal 2 5 26 3" xfId="18980"/>
    <cellStyle name="Normal 2 5 26 3 2" xfId="18981"/>
    <cellStyle name="Normal 2 5 26 3 2 2" xfId="18982"/>
    <cellStyle name="Normal 2 5 26 3 2 2 2" xfId="18983"/>
    <cellStyle name="Normal 2 5 26 3 2 3" xfId="18984"/>
    <cellStyle name="Normal 2 5 26 3 3" xfId="18985"/>
    <cellStyle name="Normal 2 5 26 3 3 2" xfId="18986"/>
    <cellStyle name="Normal 2 5 26 3 4" xfId="18987"/>
    <cellStyle name="Normal 2 5 26 4" xfId="18988"/>
    <cellStyle name="Normal 2 5 26 4 2" xfId="18989"/>
    <cellStyle name="Normal 2 5 26 4 2 2" xfId="18990"/>
    <cellStyle name="Normal 2 5 26 4 2 2 2" xfId="18991"/>
    <cellStyle name="Normal 2 5 26 4 2 3" xfId="18992"/>
    <cellStyle name="Normal 2 5 26 4 3" xfId="18993"/>
    <cellStyle name="Normal 2 5 26 4 3 2" xfId="18994"/>
    <cellStyle name="Normal 2 5 26 4 4" xfId="18995"/>
    <cellStyle name="Normal 2 5 26 5" xfId="18996"/>
    <cellStyle name="Normal 2 5 26 5 2" xfId="18997"/>
    <cellStyle name="Normal 2 5 26 5 2 2" xfId="18998"/>
    <cellStyle name="Normal 2 5 26 5 3" xfId="18999"/>
    <cellStyle name="Normal 2 5 26 6" xfId="19000"/>
    <cellStyle name="Normal 2 5 26 6 2" xfId="19001"/>
    <cellStyle name="Normal 2 5 26 7" xfId="19002"/>
    <cellStyle name="Normal 2 5 26 7 2" xfId="19003"/>
    <cellStyle name="Normal 2 5 26 8" xfId="19004"/>
    <cellStyle name="Normal 2 5 27" xfId="19005"/>
    <cellStyle name="Normal 2 5 27 2" xfId="19006"/>
    <cellStyle name="Normal 2 5 27 2 2" xfId="19007"/>
    <cellStyle name="Normal 2 5 27 2 2 2" xfId="19008"/>
    <cellStyle name="Normal 2 5 27 2 2 2 2" xfId="19009"/>
    <cellStyle name="Normal 2 5 27 2 2 3" xfId="19010"/>
    <cellStyle name="Normal 2 5 27 2 3" xfId="19011"/>
    <cellStyle name="Normal 2 5 27 2 3 2" xfId="19012"/>
    <cellStyle name="Normal 2 5 27 2 4" xfId="19013"/>
    <cellStyle name="Normal 2 5 27 3" xfId="19014"/>
    <cellStyle name="Normal 2 5 27 3 2" xfId="19015"/>
    <cellStyle name="Normal 2 5 27 3 2 2" xfId="19016"/>
    <cellStyle name="Normal 2 5 27 3 2 2 2" xfId="19017"/>
    <cellStyle name="Normal 2 5 27 3 2 3" xfId="19018"/>
    <cellStyle name="Normal 2 5 27 3 3" xfId="19019"/>
    <cellStyle name="Normal 2 5 27 3 3 2" xfId="19020"/>
    <cellStyle name="Normal 2 5 27 3 4" xfId="19021"/>
    <cellStyle name="Normal 2 5 27 4" xfId="19022"/>
    <cellStyle name="Normal 2 5 27 4 2" xfId="19023"/>
    <cellStyle name="Normal 2 5 27 4 2 2" xfId="19024"/>
    <cellStyle name="Normal 2 5 27 4 2 2 2" xfId="19025"/>
    <cellStyle name="Normal 2 5 27 4 2 3" xfId="19026"/>
    <cellStyle name="Normal 2 5 27 4 3" xfId="19027"/>
    <cellStyle name="Normal 2 5 27 4 3 2" xfId="19028"/>
    <cellStyle name="Normal 2 5 27 4 4" xfId="19029"/>
    <cellStyle name="Normal 2 5 27 5" xfId="19030"/>
    <cellStyle name="Normal 2 5 27 5 2" xfId="19031"/>
    <cellStyle name="Normal 2 5 27 5 2 2" xfId="19032"/>
    <cellStyle name="Normal 2 5 27 5 3" xfId="19033"/>
    <cellStyle name="Normal 2 5 27 6" xfId="19034"/>
    <cellStyle name="Normal 2 5 27 6 2" xfId="19035"/>
    <cellStyle name="Normal 2 5 27 7" xfId="19036"/>
    <cellStyle name="Normal 2 5 27 7 2" xfId="19037"/>
    <cellStyle name="Normal 2 5 27 8" xfId="19038"/>
    <cellStyle name="Normal 2 5 28" xfId="19039"/>
    <cellStyle name="Normal 2 5 28 2" xfId="19040"/>
    <cellStyle name="Normal 2 5 28 2 2" xfId="19041"/>
    <cellStyle name="Normal 2 5 28 2 2 2" xfId="19042"/>
    <cellStyle name="Normal 2 5 28 2 2 2 2" xfId="19043"/>
    <cellStyle name="Normal 2 5 28 2 2 3" xfId="19044"/>
    <cellStyle name="Normal 2 5 28 2 3" xfId="19045"/>
    <cellStyle name="Normal 2 5 28 2 3 2" xfId="19046"/>
    <cellStyle name="Normal 2 5 28 2 4" xfId="19047"/>
    <cellStyle name="Normal 2 5 28 3" xfId="19048"/>
    <cellStyle name="Normal 2 5 28 3 2" xfId="19049"/>
    <cellStyle name="Normal 2 5 28 3 2 2" xfId="19050"/>
    <cellStyle name="Normal 2 5 28 3 2 2 2" xfId="19051"/>
    <cellStyle name="Normal 2 5 28 3 2 3" xfId="19052"/>
    <cellStyle name="Normal 2 5 28 3 3" xfId="19053"/>
    <cellStyle name="Normal 2 5 28 3 3 2" xfId="19054"/>
    <cellStyle name="Normal 2 5 28 3 4" xfId="19055"/>
    <cellStyle name="Normal 2 5 28 4" xfId="19056"/>
    <cellStyle name="Normal 2 5 28 4 2" xfId="19057"/>
    <cellStyle name="Normal 2 5 28 4 2 2" xfId="19058"/>
    <cellStyle name="Normal 2 5 28 4 2 2 2" xfId="19059"/>
    <cellStyle name="Normal 2 5 28 4 2 3" xfId="19060"/>
    <cellStyle name="Normal 2 5 28 4 3" xfId="19061"/>
    <cellStyle name="Normal 2 5 28 4 3 2" xfId="19062"/>
    <cellStyle name="Normal 2 5 28 4 4" xfId="19063"/>
    <cellStyle name="Normal 2 5 28 5" xfId="19064"/>
    <cellStyle name="Normal 2 5 28 5 2" xfId="19065"/>
    <cellStyle name="Normal 2 5 28 5 2 2" xfId="19066"/>
    <cellStyle name="Normal 2 5 28 5 3" xfId="19067"/>
    <cellStyle name="Normal 2 5 28 6" xfId="19068"/>
    <cellStyle name="Normal 2 5 28 6 2" xfId="19069"/>
    <cellStyle name="Normal 2 5 28 7" xfId="19070"/>
    <cellStyle name="Normal 2 5 28 7 2" xfId="19071"/>
    <cellStyle name="Normal 2 5 28 8" xfId="19072"/>
    <cellStyle name="Normal 2 5 29" xfId="19073"/>
    <cellStyle name="Normal 2 5 29 2" xfId="19074"/>
    <cellStyle name="Normal 2 5 29 2 2" xfId="19075"/>
    <cellStyle name="Normal 2 5 29 2 2 2" xfId="19076"/>
    <cellStyle name="Normal 2 5 29 2 2 2 2" xfId="19077"/>
    <cellStyle name="Normal 2 5 29 2 2 3" xfId="19078"/>
    <cellStyle name="Normal 2 5 29 2 3" xfId="19079"/>
    <cellStyle name="Normal 2 5 29 2 3 2" xfId="19080"/>
    <cellStyle name="Normal 2 5 29 2 4" xfId="19081"/>
    <cellStyle name="Normal 2 5 29 3" xfId="19082"/>
    <cellStyle name="Normal 2 5 29 3 2" xfId="19083"/>
    <cellStyle name="Normal 2 5 29 3 2 2" xfId="19084"/>
    <cellStyle name="Normal 2 5 29 3 2 2 2" xfId="19085"/>
    <cellStyle name="Normal 2 5 29 3 2 3" xfId="19086"/>
    <cellStyle name="Normal 2 5 29 3 3" xfId="19087"/>
    <cellStyle name="Normal 2 5 29 3 3 2" xfId="19088"/>
    <cellStyle name="Normal 2 5 29 3 4" xfId="19089"/>
    <cellStyle name="Normal 2 5 29 4" xfId="19090"/>
    <cellStyle name="Normal 2 5 29 4 2" xfId="19091"/>
    <cellStyle name="Normal 2 5 29 4 2 2" xfId="19092"/>
    <cellStyle name="Normal 2 5 29 4 2 2 2" xfId="19093"/>
    <cellStyle name="Normal 2 5 29 4 2 3" xfId="19094"/>
    <cellStyle name="Normal 2 5 29 4 3" xfId="19095"/>
    <cellStyle name="Normal 2 5 29 4 3 2" xfId="19096"/>
    <cellStyle name="Normal 2 5 29 4 4" xfId="19097"/>
    <cellStyle name="Normal 2 5 29 5" xfId="19098"/>
    <cellStyle name="Normal 2 5 29 5 2" xfId="19099"/>
    <cellStyle name="Normal 2 5 29 5 2 2" xfId="19100"/>
    <cellStyle name="Normal 2 5 29 5 3" xfId="19101"/>
    <cellStyle name="Normal 2 5 29 6" xfId="19102"/>
    <cellStyle name="Normal 2 5 29 6 2" xfId="19103"/>
    <cellStyle name="Normal 2 5 29 7" xfId="19104"/>
    <cellStyle name="Normal 2 5 29 7 2" xfId="19105"/>
    <cellStyle name="Normal 2 5 29 8" xfId="19106"/>
    <cellStyle name="Normal 2 5 3" xfId="19107"/>
    <cellStyle name="Normal 2 5 3 2" xfId="19108"/>
    <cellStyle name="Normal 2 5 3 2 2" xfId="19109"/>
    <cellStyle name="Normal 2 5 3 2 2 2" xfId="19110"/>
    <cellStyle name="Normal 2 5 3 2 2 2 2" xfId="19111"/>
    <cellStyle name="Normal 2 5 3 2 2 3" xfId="19112"/>
    <cellStyle name="Normal 2 5 3 2 3" xfId="19113"/>
    <cellStyle name="Normal 2 5 3 2 3 2" xfId="19114"/>
    <cellStyle name="Normal 2 5 3 2 4" xfId="19115"/>
    <cellStyle name="Normal 2 5 3 3" xfId="19116"/>
    <cellStyle name="Normal 2 5 3 3 2" xfId="19117"/>
    <cellStyle name="Normal 2 5 3 3 2 2" xfId="19118"/>
    <cellStyle name="Normal 2 5 3 3 2 2 2" xfId="19119"/>
    <cellStyle name="Normal 2 5 3 3 2 3" xfId="19120"/>
    <cellStyle name="Normal 2 5 3 3 3" xfId="19121"/>
    <cellStyle name="Normal 2 5 3 3 3 2" xfId="19122"/>
    <cellStyle name="Normal 2 5 3 3 4" xfId="19123"/>
    <cellStyle name="Normal 2 5 3 4" xfId="19124"/>
    <cellStyle name="Normal 2 5 3 4 2" xfId="19125"/>
    <cellStyle name="Normal 2 5 3 4 2 2" xfId="19126"/>
    <cellStyle name="Normal 2 5 3 4 2 2 2" xfId="19127"/>
    <cellStyle name="Normal 2 5 3 4 2 3" xfId="19128"/>
    <cellStyle name="Normal 2 5 3 4 3" xfId="19129"/>
    <cellStyle name="Normal 2 5 3 4 3 2" xfId="19130"/>
    <cellStyle name="Normal 2 5 3 4 4" xfId="19131"/>
    <cellStyle name="Normal 2 5 3 5" xfId="19132"/>
    <cellStyle name="Normal 2 5 3 5 2" xfId="19133"/>
    <cellStyle name="Normal 2 5 3 5 2 2" xfId="19134"/>
    <cellStyle name="Normal 2 5 3 5 3" xfId="19135"/>
    <cellStyle name="Normal 2 5 3 6" xfId="19136"/>
    <cellStyle name="Normal 2 5 3 6 2" xfId="19137"/>
    <cellStyle name="Normal 2 5 3 7" xfId="19138"/>
    <cellStyle name="Normal 2 5 3 7 2" xfId="19139"/>
    <cellStyle name="Normal 2 5 3 8" xfId="19140"/>
    <cellStyle name="Normal 2 5 30" xfId="19141"/>
    <cellStyle name="Normal 2 5 30 2" xfId="19142"/>
    <cellStyle name="Normal 2 5 30 2 2" xfId="19143"/>
    <cellStyle name="Normal 2 5 30 2 2 2" xfId="19144"/>
    <cellStyle name="Normal 2 5 30 2 3" xfId="19145"/>
    <cellStyle name="Normal 2 5 30 3" xfId="19146"/>
    <cellStyle name="Normal 2 5 30 3 2" xfId="19147"/>
    <cellStyle name="Normal 2 5 30 4" xfId="19148"/>
    <cellStyle name="Normal 2 5 31" xfId="19149"/>
    <cellStyle name="Normal 2 5 31 2" xfId="19150"/>
    <cellStyle name="Normal 2 5 31 2 2" xfId="19151"/>
    <cellStyle name="Normal 2 5 31 2 2 2" xfId="19152"/>
    <cellStyle name="Normal 2 5 31 2 3" xfId="19153"/>
    <cellStyle name="Normal 2 5 31 3" xfId="19154"/>
    <cellStyle name="Normal 2 5 31 3 2" xfId="19155"/>
    <cellStyle name="Normal 2 5 31 4" xfId="19156"/>
    <cellStyle name="Normal 2 5 32" xfId="19157"/>
    <cellStyle name="Normal 2 5 32 2" xfId="19158"/>
    <cellStyle name="Normal 2 5 32 2 2" xfId="19159"/>
    <cellStyle name="Normal 2 5 32 2 2 2" xfId="19160"/>
    <cellStyle name="Normal 2 5 32 2 3" xfId="19161"/>
    <cellStyle name="Normal 2 5 32 3" xfId="19162"/>
    <cellStyle name="Normal 2 5 32 3 2" xfId="19163"/>
    <cellStyle name="Normal 2 5 32 4" xfId="19164"/>
    <cellStyle name="Normal 2 5 33" xfId="19165"/>
    <cellStyle name="Normal 2 5 33 2" xfId="19166"/>
    <cellStyle name="Normal 2 5 33 2 2" xfId="19167"/>
    <cellStyle name="Normal 2 5 33 3" xfId="19168"/>
    <cellStyle name="Normal 2 5 34" xfId="19169"/>
    <cellStyle name="Normal 2 5 34 2" xfId="19170"/>
    <cellStyle name="Normal 2 5 35" xfId="19171"/>
    <cellStyle name="Normal 2 5 35 2" xfId="19172"/>
    <cellStyle name="Normal 2 5 36" xfId="19173"/>
    <cellStyle name="Normal 2 5 4" xfId="19174"/>
    <cellStyle name="Normal 2 5 4 2" xfId="19175"/>
    <cellStyle name="Normal 2 5 4 2 2" xfId="19176"/>
    <cellStyle name="Normal 2 5 4 2 2 2" xfId="19177"/>
    <cellStyle name="Normal 2 5 4 2 2 2 2" xfId="19178"/>
    <cellStyle name="Normal 2 5 4 2 2 3" xfId="19179"/>
    <cellStyle name="Normal 2 5 4 2 3" xfId="19180"/>
    <cellStyle name="Normal 2 5 4 2 3 2" xfId="19181"/>
    <cellStyle name="Normal 2 5 4 2 4" xfId="19182"/>
    <cellStyle name="Normal 2 5 4 3" xfId="19183"/>
    <cellStyle name="Normal 2 5 4 3 2" xfId="19184"/>
    <cellStyle name="Normal 2 5 4 3 2 2" xfId="19185"/>
    <cellStyle name="Normal 2 5 4 3 2 2 2" xfId="19186"/>
    <cellStyle name="Normal 2 5 4 3 2 3" xfId="19187"/>
    <cellStyle name="Normal 2 5 4 3 3" xfId="19188"/>
    <cellStyle name="Normal 2 5 4 3 3 2" xfId="19189"/>
    <cellStyle name="Normal 2 5 4 3 4" xfId="19190"/>
    <cellStyle name="Normal 2 5 4 4" xfId="19191"/>
    <cellStyle name="Normal 2 5 4 4 2" xfId="19192"/>
    <cellStyle name="Normal 2 5 4 4 2 2" xfId="19193"/>
    <cellStyle name="Normal 2 5 4 4 2 2 2" xfId="19194"/>
    <cellStyle name="Normal 2 5 4 4 2 3" xfId="19195"/>
    <cellStyle name="Normal 2 5 4 4 3" xfId="19196"/>
    <cellStyle name="Normal 2 5 4 4 3 2" xfId="19197"/>
    <cellStyle name="Normal 2 5 4 4 4" xfId="19198"/>
    <cellStyle name="Normal 2 5 4 5" xfId="19199"/>
    <cellStyle name="Normal 2 5 4 5 2" xfId="19200"/>
    <cellStyle name="Normal 2 5 4 5 2 2" xfId="19201"/>
    <cellStyle name="Normal 2 5 4 5 3" xfId="19202"/>
    <cellStyle name="Normal 2 5 4 6" xfId="19203"/>
    <cellStyle name="Normal 2 5 4 6 2" xfId="19204"/>
    <cellStyle name="Normal 2 5 4 7" xfId="19205"/>
    <cellStyle name="Normal 2 5 4 7 2" xfId="19206"/>
    <cellStyle name="Normal 2 5 4 8" xfId="19207"/>
    <cellStyle name="Normal 2 5 5" xfId="19208"/>
    <cellStyle name="Normal 2 5 5 2" xfId="19209"/>
    <cellStyle name="Normal 2 5 5 2 2" xfId="19210"/>
    <cellStyle name="Normal 2 5 5 2 2 2" xfId="19211"/>
    <cellStyle name="Normal 2 5 5 2 2 2 2" xfId="19212"/>
    <cellStyle name="Normal 2 5 5 2 2 3" xfId="19213"/>
    <cellStyle name="Normal 2 5 5 2 3" xfId="19214"/>
    <cellStyle name="Normal 2 5 5 2 3 2" xfId="19215"/>
    <cellStyle name="Normal 2 5 5 2 4" xfId="19216"/>
    <cellStyle name="Normal 2 5 5 3" xfId="19217"/>
    <cellStyle name="Normal 2 5 5 3 2" xfId="19218"/>
    <cellStyle name="Normal 2 5 5 3 2 2" xfId="19219"/>
    <cellStyle name="Normal 2 5 5 3 2 2 2" xfId="19220"/>
    <cellStyle name="Normal 2 5 5 3 2 3" xfId="19221"/>
    <cellStyle name="Normal 2 5 5 3 3" xfId="19222"/>
    <cellStyle name="Normal 2 5 5 3 3 2" xfId="19223"/>
    <cellStyle name="Normal 2 5 5 3 4" xfId="19224"/>
    <cellStyle name="Normal 2 5 5 4" xfId="19225"/>
    <cellStyle name="Normal 2 5 5 4 2" xfId="19226"/>
    <cellStyle name="Normal 2 5 5 4 2 2" xfId="19227"/>
    <cellStyle name="Normal 2 5 5 4 2 2 2" xfId="19228"/>
    <cellStyle name="Normal 2 5 5 4 2 3" xfId="19229"/>
    <cellStyle name="Normal 2 5 5 4 3" xfId="19230"/>
    <cellStyle name="Normal 2 5 5 4 3 2" xfId="19231"/>
    <cellStyle name="Normal 2 5 5 4 4" xfId="19232"/>
    <cellStyle name="Normal 2 5 5 5" xfId="19233"/>
    <cellStyle name="Normal 2 5 5 5 2" xfId="19234"/>
    <cellStyle name="Normal 2 5 5 5 2 2" xfId="19235"/>
    <cellStyle name="Normal 2 5 5 5 3" xfId="19236"/>
    <cellStyle name="Normal 2 5 5 6" xfId="19237"/>
    <cellStyle name="Normal 2 5 5 6 2" xfId="19238"/>
    <cellStyle name="Normal 2 5 5 7" xfId="19239"/>
    <cellStyle name="Normal 2 5 5 7 2" xfId="19240"/>
    <cellStyle name="Normal 2 5 5 8" xfId="19241"/>
    <cellStyle name="Normal 2 5 6" xfId="19242"/>
    <cellStyle name="Normal 2 5 6 2" xfId="19243"/>
    <cellStyle name="Normal 2 5 6 2 2" xfId="19244"/>
    <cellStyle name="Normal 2 5 6 2 2 2" xfId="19245"/>
    <cellStyle name="Normal 2 5 6 2 2 2 2" xfId="19246"/>
    <cellStyle name="Normal 2 5 6 2 2 3" xfId="19247"/>
    <cellStyle name="Normal 2 5 6 2 3" xfId="19248"/>
    <cellStyle name="Normal 2 5 6 2 3 2" xfId="19249"/>
    <cellStyle name="Normal 2 5 6 2 4" xfId="19250"/>
    <cellStyle name="Normal 2 5 6 3" xfId="19251"/>
    <cellStyle name="Normal 2 5 6 3 2" xfId="19252"/>
    <cellStyle name="Normal 2 5 6 3 2 2" xfId="19253"/>
    <cellStyle name="Normal 2 5 6 3 2 2 2" xfId="19254"/>
    <cellStyle name="Normal 2 5 6 3 2 3" xfId="19255"/>
    <cellStyle name="Normal 2 5 6 3 3" xfId="19256"/>
    <cellStyle name="Normal 2 5 6 3 3 2" xfId="19257"/>
    <cellStyle name="Normal 2 5 6 3 4" xfId="19258"/>
    <cellStyle name="Normal 2 5 6 4" xfId="19259"/>
    <cellStyle name="Normal 2 5 6 4 2" xfId="19260"/>
    <cellStyle name="Normal 2 5 6 4 2 2" xfId="19261"/>
    <cellStyle name="Normal 2 5 6 4 2 2 2" xfId="19262"/>
    <cellStyle name="Normal 2 5 6 4 2 3" xfId="19263"/>
    <cellStyle name="Normal 2 5 6 4 3" xfId="19264"/>
    <cellStyle name="Normal 2 5 6 4 3 2" xfId="19265"/>
    <cellStyle name="Normal 2 5 6 4 4" xfId="19266"/>
    <cellStyle name="Normal 2 5 6 5" xfId="19267"/>
    <cellStyle name="Normal 2 5 6 5 2" xfId="19268"/>
    <cellStyle name="Normal 2 5 6 5 2 2" xfId="19269"/>
    <cellStyle name="Normal 2 5 6 5 3" xfId="19270"/>
    <cellStyle name="Normal 2 5 6 6" xfId="19271"/>
    <cellStyle name="Normal 2 5 6 6 2" xfId="19272"/>
    <cellStyle name="Normal 2 5 6 7" xfId="19273"/>
    <cellStyle name="Normal 2 5 6 7 2" xfId="19274"/>
    <cellStyle name="Normal 2 5 6 8" xfId="19275"/>
    <cellStyle name="Normal 2 5 7" xfId="19276"/>
    <cellStyle name="Normal 2 5 7 2" xfId="19277"/>
    <cellStyle name="Normal 2 5 7 2 2" xfId="19278"/>
    <cellStyle name="Normal 2 5 7 2 2 2" xfId="19279"/>
    <cellStyle name="Normal 2 5 7 2 2 2 2" xfId="19280"/>
    <cellStyle name="Normal 2 5 7 2 2 3" xfId="19281"/>
    <cellStyle name="Normal 2 5 7 2 3" xfId="19282"/>
    <cellStyle name="Normal 2 5 7 2 3 2" xfId="19283"/>
    <cellStyle name="Normal 2 5 7 2 4" xfId="19284"/>
    <cellStyle name="Normal 2 5 7 3" xfId="19285"/>
    <cellStyle name="Normal 2 5 7 3 2" xfId="19286"/>
    <cellStyle name="Normal 2 5 7 3 2 2" xfId="19287"/>
    <cellStyle name="Normal 2 5 7 3 2 2 2" xfId="19288"/>
    <cellStyle name="Normal 2 5 7 3 2 3" xfId="19289"/>
    <cellStyle name="Normal 2 5 7 3 3" xfId="19290"/>
    <cellStyle name="Normal 2 5 7 3 3 2" xfId="19291"/>
    <cellStyle name="Normal 2 5 7 3 4" xfId="19292"/>
    <cellStyle name="Normal 2 5 7 4" xfId="19293"/>
    <cellStyle name="Normal 2 5 7 4 2" xfId="19294"/>
    <cellStyle name="Normal 2 5 7 4 2 2" xfId="19295"/>
    <cellStyle name="Normal 2 5 7 4 2 2 2" xfId="19296"/>
    <cellStyle name="Normal 2 5 7 4 2 3" xfId="19297"/>
    <cellStyle name="Normal 2 5 7 4 3" xfId="19298"/>
    <cellStyle name="Normal 2 5 7 4 3 2" xfId="19299"/>
    <cellStyle name="Normal 2 5 7 4 4" xfId="19300"/>
    <cellStyle name="Normal 2 5 7 5" xfId="19301"/>
    <cellStyle name="Normal 2 5 7 5 2" xfId="19302"/>
    <cellStyle name="Normal 2 5 7 5 2 2" xfId="19303"/>
    <cellStyle name="Normal 2 5 7 5 3" xfId="19304"/>
    <cellStyle name="Normal 2 5 7 6" xfId="19305"/>
    <cellStyle name="Normal 2 5 7 6 2" xfId="19306"/>
    <cellStyle name="Normal 2 5 7 7" xfId="19307"/>
    <cellStyle name="Normal 2 5 7 7 2" xfId="19308"/>
    <cellStyle name="Normal 2 5 7 8" xfId="19309"/>
    <cellStyle name="Normal 2 5 8" xfId="19310"/>
    <cellStyle name="Normal 2 5 8 2" xfId="19311"/>
    <cellStyle name="Normal 2 5 8 2 2" xfId="19312"/>
    <cellStyle name="Normal 2 5 8 2 2 2" xfId="19313"/>
    <cellStyle name="Normal 2 5 8 2 2 2 2" xfId="19314"/>
    <cellStyle name="Normal 2 5 8 2 2 3" xfId="19315"/>
    <cellStyle name="Normal 2 5 8 2 3" xfId="19316"/>
    <cellStyle name="Normal 2 5 8 2 3 2" xfId="19317"/>
    <cellStyle name="Normal 2 5 8 2 4" xfId="19318"/>
    <cellStyle name="Normal 2 5 8 3" xfId="19319"/>
    <cellStyle name="Normal 2 5 8 3 2" xfId="19320"/>
    <cellStyle name="Normal 2 5 8 3 2 2" xfId="19321"/>
    <cellStyle name="Normal 2 5 8 3 2 2 2" xfId="19322"/>
    <cellStyle name="Normal 2 5 8 3 2 3" xfId="19323"/>
    <cellStyle name="Normal 2 5 8 3 3" xfId="19324"/>
    <cellStyle name="Normal 2 5 8 3 3 2" xfId="19325"/>
    <cellStyle name="Normal 2 5 8 3 4" xfId="19326"/>
    <cellStyle name="Normal 2 5 8 4" xfId="19327"/>
    <cellStyle name="Normal 2 5 8 4 2" xfId="19328"/>
    <cellStyle name="Normal 2 5 8 4 2 2" xfId="19329"/>
    <cellStyle name="Normal 2 5 8 4 2 2 2" xfId="19330"/>
    <cellStyle name="Normal 2 5 8 4 2 3" xfId="19331"/>
    <cellStyle name="Normal 2 5 8 4 3" xfId="19332"/>
    <cellStyle name="Normal 2 5 8 4 3 2" xfId="19333"/>
    <cellStyle name="Normal 2 5 8 4 4" xfId="19334"/>
    <cellStyle name="Normal 2 5 8 5" xfId="19335"/>
    <cellStyle name="Normal 2 5 8 5 2" xfId="19336"/>
    <cellStyle name="Normal 2 5 8 5 2 2" xfId="19337"/>
    <cellStyle name="Normal 2 5 8 5 3" xfId="19338"/>
    <cellStyle name="Normal 2 5 8 6" xfId="19339"/>
    <cellStyle name="Normal 2 5 8 6 2" xfId="19340"/>
    <cellStyle name="Normal 2 5 8 7" xfId="19341"/>
    <cellStyle name="Normal 2 5 8 7 2" xfId="19342"/>
    <cellStyle name="Normal 2 5 8 8" xfId="19343"/>
    <cellStyle name="Normal 2 5 9" xfId="19344"/>
    <cellStyle name="Normal 2 5 9 2" xfId="19345"/>
    <cellStyle name="Normal 2 5 9 2 2" xfId="19346"/>
    <cellStyle name="Normal 2 5 9 2 2 2" xfId="19347"/>
    <cellStyle name="Normal 2 5 9 2 2 2 2" xfId="19348"/>
    <cellStyle name="Normal 2 5 9 2 2 3" xfId="19349"/>
    <cellStyle name="Normal 2 5 9 2 3" xfId="19350"/>
    <cellStyle name="Normal 2 5 9 2 3 2" xfId="19351"/>
    <cellStyle name="Normal 2 5 9 2 4" xfId="19352"/>
    <cellStyle name="Normal 2 5 9 3" xfId="19353"/>
    <cellStyle name="Normal 2 5 9 3 2" xfId="19354"/>
    <cellStyle name="Normal 2 5 9 3 2 2" xfId="19355"/>
    <cellStyle name="Normal 2 5 9 3 2 2 2" xfId="19356"/>
    <cellStyle name="Normal 2 5 9 3 2 3" xfId="19357"/>
    <cellStyle name="Normal 2 5 9 3 3" xfId="19358"/>
    <cellStyle name="Normal 2 5 9 3 3 2" xfId="19359"/>
    <cellStyle name="Normal 2 5 9 3 4" xfId="19360"/>
    <cellStyle name="Normal 2 5 9 4" xfId="19361"/>
    <cellStyle name="Normal 2 5 9 4 2" xfId="19362"/>
    <cellStyle name="Normal 2 5 9 4 2 2" xfId="19363"/>
    <cellStyle name="Normal 2 5 9 4 2 2 2" xfId="19364"/>
    <cellStyle name="Normal 2 5 9 4 2 3" xfId="19365"/>
    <cellStyle name="Normal 2 5 9 4 3" xfId="19366"/>
    <cellStyle name="Normal 2 5 9 4 3 2" xfId="19367"/>
    <cellStyle name="Normal 2 5 9 4 4" xfId="19368"/>
    <cellStyle name="Normal 2 5 9 5" xfId="19369"/>
    <cellStyle name="Normal 2 5 9 5 2" xfId="19370"/>
    <cellStyle name="Normal 2 5 9 5 2 2" xfId="19371"/>
    <cellStyle name="Normal 2 5 9 5 3" xfId="19372"/>
    <cellStyle name="Normal 2 5 9 6" xfId="19373"/>
    <cellStyle name="Normal 2 5 9 6 2" xfId="19374"/>
    <cellStyle name="Normal 2 5 9 7" xfId="19375"/>
    <cellStyle name="Normal 2 5 9 7 2" xfId="19376"/>
    <cellStyle name="Normal 2 5 9 8" xfId="19377"/>
    <cellStyle name="Normal 2 6" xfId="19378"/>
    <cellStyle name="Normal 2 6 10" xfId="19379"/>
    <cellStyle name="Normal 2 6 10 2" xfId="19380"/>
    <cellStyle name="Normal 2 6 10 2 2" xfId="19381"/>
    <cellStyle name="Normal 2 6 10 2 2 2" xfId="19382"/>
    <cellStyle name="Normal 2 6 10 2 2 2 2" xfId="19383"/>
    <cellStyle name="Normal 2 6 10 2 2 3" xfId="19384"/>
    <cellStyle name="Normal 2 6 10 2 3" xfId="19385"/>
    <cellStyle name="Normal 2 6 10 2 3 2" xfId="19386"/>
    <cellStyle name="Normal 2 6 10 2 4" xfId="19387"/>
    <cellStyle name="Normal 2 6 10 3" xfId="19388"/>
    <cellStyle name="Normal 2 6 10 3 2" xfId="19389"/>
    <cellStyle name="Normal 2 6 10 3 2 2" xfId="19390"/>
    <cellStyle name="Normal 2 6 10 3 2 2 2" xfId="19391"/>
    <cellStyle name="Normal 2 6 10 3 2 3" xfId="19392"/>
    <cellStyle name="Normal 2 6 10 3 3" xfId="19393"/>
    <cellStyle name="Normal 2 6 10 3 3 2" xfId="19394"/>
    <cellStyle name="Normal 2 6 10 3 4" xfId="19395"/>
    <cellStyle name="Normal 2 6 10 4" xfId="19396"/>
    <cellStyle name="Normal 2 6 10 4 2" xfId="19397"/>
    <cellStyle name="Normal 2 6 10 4 2 2" xfId="19398"/>
    <cellStyle name="Normal 2 6 10 4 2 2 2" xfId="19399"/>
    <cellStyle name="Normal 2 6 10 4 2 3" xfId="19400"/>
    <cellStyle name="Normal 2 6 10 4 3" xfId="19401"/>
    <cellStyle name="Normal 2 6 10 4 3 2" xfId="19402"/>
    <cellStyle name="Normal 2 6 10 4 4" xfId="19403"/>
    <cellStyle name="Normal 2 6 10 5" xfId="19404"/>
    <cellStyle name="Normal 2 6 10 5 2" xfId="19405"/>
    <cellStyle name="Normal 2 6 10 5 2 2" xfId="19406"/>
    <cellStyle name="Normal 2 6 10 5 3" xfId="19407"/>
    <cellStyle name="Normal 2 6 10 6" xfId="19408"/>
    <cellStyle name="Normal 2 6 10 6 2" xfId="19409"/>
    <cellStyle name="Normal 2 6 10 7" xfId="19410"/>
    <cellStyle name="Normal 2 6 10 7 2" xfId="19411"/>
    <cellStyle name="Normal 2 6 10 8" xfId="19412"/>
    <cellStyle name="Normal 2 6 11" xfId="19413"/>
    <cellStyle name="Normal 2 6 11 2" xfId="19414"/>
    <cellStyle name="Normal 2 6 11 2 2" xfId="19415"/>
    <cellStyle name="Normal 2 6 11 2 2 2" xfId="19416"/>
    <cellStyle name="Normal 2 6 11 2 2 2 2" xfId="19417"/>
    <cellStyle name="Normal 2 6 11 2 2 3" xfId="19418"/>
    <cellStyle name="Normal 2 6 11 2 3" xfId="19419"/>
    <cellStyle name="Normal 2 6 11 2 3 2" xfId="19420"/>
    <cellStyle name="Normal 2 6 11 2 4" xfId="19421"/>
    <cellStyle name="Normal 2 6 11 3" xfId="19422"/>
    <cellStyle name="Normal 2 6 11 3 2" xfId="19423"/>
    <cellStyle name="Normal 2 6 11 3 2 2" xfId="19424"/>
    <cellStyle name="Normal 2 6 11 3 2 2 2" xfId="19425"/>
    <cellStyle name="Normal 2 6 11 3 2 3" xfId="19426"/>
    <cellStyle name="Normal 2 6 11 3 3" xfId="19427"/>
    <cellStyle name="Normal 2 6 11 3 3 2" xfId="19428"/>
    <cellStyle name="Normal 2 6 11 3 4" xfId="19429"/>
    <cellStyle name="Normal 2 6 11 4" xfId="19430"/>
    <cellStyle name="Normal 2 6 11 4 2" xfId="19431"/>
    <cellStyle name="Normal 2 6 11 4 2 2" xfId="19432"/>
    <cellStyle name="Normal 2 6 11 4 2 2 2" xfId="19433"/>
    <cellStyle name="Normal 2 6 11 4 2 3" xfId="19434"/>
    <cellStyle name="Normal 2 6 11 4 3" xfId="19435"/>
    <cellStyle name="Normal 2 6 11 4 3 2" xfId="19436"/>
    <cellStyle name="Normal 2 6 11 4 4" xfId="19437"/>
    <cellStyle name="Normal 2 6 11 5" xfId="19438"/>
    <cellStyle name="Normal 2 6 11 5 2" xfId="19439"/>
    <cellStyle name="Normal 2 6 11 5 2 2" xfId="19440"/>
    <cellStyle name="Normal 2 6 11 5 3" xfId="19441"/>
    <cellStyle name="Normal 2 6 11 6" xfId="19442"/>
    <cellStyle name="Normal 2 6 11 6 2" xfId="19443"/>
    <cellStyle name="Normal 2 6 11 7" xfId="19444"/>
    <cellStyle name="Normal 2 6 11 7 2" xfId="19445"/>
    <cellStyle name="Normal 2 6 11 8" xfId="19446"/>
    <cellStyle name="Normal 2 6 12" xfId="19447"/>
    <cellStyle name="Normal 2 6 12 2" xfId="19448"/>
    <cellStyle name="Normal 2 6 12 2 2" xfId="19449"/>
    <cellStyle name="Normal 2 6 12 2 2 2" xfId="19450"/>
    <cellStyle name="Normal 2 6 12 2 2 2 2" xfId="19451"/>
    <cellStyle name="Normal 2 6 12 2 2 3" xfId="19452"/>
    <cellStyle name="Normal 2 6 12 2 3" xfId="19453"/>
    <cellStyle name="Normal 2 6 12 2 3 2" xfId="19454"/>
    <cellStyle name="Normal 2 6 12 2 4" xfId="19455"/>
    <cellStyle name="Normal 2 6 12 3" xfId="19456"/>
    <cellStyle name="Normal 2 6 12 3 2" xfId="19457"/>
    <cellStyle name="Normal 2 6 12 3 2 2" xfId="19458"/>
    <cellStyle name="Normal 2 6 12 3 2 2 2" xfId="19459"/>
    <cellStyle name="Normal 2 6 12 3 2 3" xfId="19460"/>
    <cellStyle name="Normal 2 6 12 3 3" xfId="19461"/>
    <cellStyle name="Normal 2 6 12 3 3 2" xfId="19462"/>
    <cellStyle name="Normal 2 6 12 3 4" xfId="19463"/>
    <cellStyle name="Normal 2 6 12 4" xfId="19464"/>
    <cellStyle name="Normal 2 6 12 4 2" xfId="19465"/>
    <cellStyle name="Normal 2 6 12 4 2 2" xfId="19466"/>
    <cellStyle name="Normal 2 6 12 4 2 2 2" xfId="19467"/>
    <cellStyle name="Normal 2 6 12 4 2 3" xfId="19468"/>
    <cellStyle name="Normal 2 6 12 4 3" xfId="19469"/>
    <cellStyle name="Normal 2 6 12 4 3 2" xfId="19470"/>
    <cellStyle name="Normal 2 6 12 4 4" xfId="19471"/>
    <cellStyle name="Normal 2 6 12 5" xfId="19472"/>
    <cellStyle name="Normal 2 6 12 5 2" xfId="19473"/>
    <cellStyle name="Normal 2 6 12 5 2 2" xfId="19474"/>
    <cellStyle name="Normal 2 6 12 5 3" xfId="19475"/>
    <cellStyle name="Normal 2 6 12 6" xfId="19476"/>
    <cellStyle name="Normal 2 6 12 6 2" xfId="19477"/>
    <cellStyle name="Normal 2 6 12 7" xfId="19478"/>
    <cellStyle name="Normal 2 6 12 7 2" xfId="19479"/>
    <cellStyle name="Normal 2 6 12 8" xfId="19480"/>
    <cellStyle name="Normal 2 6 13" xfId="19481"/>
    <cellStyle name="Normal 2 6 13 2" xfId="19482"/>
    <cellStyle name="Normal 2 6 13 2 2" xfId="19483"/>
    <cellStyle name="Normal 2 6 13 2 2 2" xfId="19484"/>
    <cellStyle name="Normal 2 6 13 2 2 2 2" xfId="19485"/>
    <cellStyle name="Normal 2 6 13 2 2 3" xfId="19486"/>
    <cellStyle name="Normal 2 6 13 2 3" xfId="19487"/>
    <cellStyle name="Normal 2 6 13 2 3 2" xfId="19488"/>
    <cellStyle name="Normal 2 6 13 2 4" xfId="19489"/>
    <cellStyle name="Normal 2 6 13 3" xfId="19490"/>
    <cellStyle name="Normal 2 6 13 3 2" xfId="19491"/>
    <cellStyle name="Normal 2 6 13 3 2 2" xfId="19492"/>
    <cellStyle name="Normal 2 6 13 3 2 2 2" xfId="19493"/>
    <cellStyle name="Normal 2 6 13 3 2 3" xfId="19494"/>
    <cellStyle name="Normal 2 6 13 3 3" xfId="19495"/>
    <cellStyle name="Normal 2 6 13 3 3 2" xfId="19496"/>
    <cellStyle name="Normal 2 6 13 3 4" xfId="19497"/>
    <cellStyle name="Normal 2 6 13 4" xfId="19498"/>
    <cellStyle name="Normal 2 6 13 4 2" xfId="19499"/>
    <cellStyle name="Normal 2 6 13 4 2 2" xfId="19500"/>
    <cellStyle name="Normal 2 6 13 4 2 2 2" xfId="19501"/>
    <cellStyle name="Normal 2 6 13 4 2 3" xfId="19502"/>
    <cellStyle name="Normal 2 6 13 4 3" xfId="19503"/>
    <cellStyle name="Normal 2 6 13 4 3 2" xfId="19504"/>
    <cellStyle name="Normal 2 6 13 4 4" xfId="19505"/>
    <cellStyle name="Normal 2 6 13 5" xfId="19506"/>
    <cellStyle name="Normal 2 6 13 5 2" xfId="19507"/>
    <cellStyle name="Normal 2 6 13 5 2 2" xfId="19508"/>
    <cellStyle name="Normal 2 6 13 5 3" xfId="19509"/>
    <cellStyle name="Normal 2 6 13 6" xfId="19510"/>
    <cellStyle name="Normal 2 6 13 6 2" xfId="19511"/>
    <cellStyle name="Normal 2 6 13 7" xfId="19512"/>
    <cellStyle name="Normal 2 6 13 7 2" xfId="19513"/>
    <cellStyle name="Normal 2 6 13 8" xfId="19514"/>
    <cellStyle name="Normal 2 6 14" xfId="19515"/>
    <cellStyle name="Normal 2 6 14 2" xfId="19516"/>
    <cellStyle name="Normal 2 6 14 2 2" xfId="19517"/>
    <cellStyle name="Normal 2 6 14 2 2 2" xfId="19518"/>
    <cellStyle name="Normal 2 6 14 2 2 2 2" xfId="19519"/>
    <cellStyle name="Normal 2 6 14 2 2 3" xfId="19520"/>
    <cellStyle name="Normal 2 6 14 2 3" xfId="19521"/>
    <cellStyle name="Normal 2 6 14 2 3 2" xfId="19522"/>
    <cellStyle name="Normal 2 6 14 2 4" xfId="19523"/>
    <cellStyle name="Normal 2 6 14 3" xfId="19524"/>
    <cellStyle name="Normal 2 6 14 3 2" xfId="19525"/>
    <cellStyle name="Normal 2 6 14 3 2 2" xfId="19526"/>
    <cellStyle name="Normal 2 6 14 3 2 2 2" xfId="19527"/>
    <cellStyle name="Normal 2 6 14 3 2 3" xfId="19528"/>
    <cellStyle name="Normal 2 6 14 3 3" xfId="19529"/>
    <cellStyle name="Normal 2 6 14 3 3 2" xfId="19530"/>
    <cellStyle name="Normal 2 6 14 3 4" xfId="19531"/>
    <cellStyle name="Normal 2 6 14 4" xfId="19532"/>
    <cellStyle name="Normal 2 6 14 4 2" xfId="19533"/>
    <cellStyle name="Normal 2 6 14 4 2 2" xfId="19534"/>
    <cellStyle name="Normal 2 6 14 4 2 2 2" xfId="19535"/>
    <cellStyle name="Normal 2 6 14 4 2 3" xfId="19536"/>
    <cellStyle name="Normal 2 6 14 4 3" xfId="19537"/>
    <cellStyle name="Normal 2 6 14 4 3 2" xfId="19538"/>
    <cellStyle name="Normal 2 6 14 4 4" xfId="19539"/>
    <cellStyle name="Normal 2 6 14 5" xfId="19540"/>
    <cellStyle name="Normal 2 6 14 5 2" xfId="19541"/>
    <cellStyle name="Normal 2 6 14 5 2 2" xfId="19542"/>
    <cellStyle name="Normal 2 6 14 5 3" xfId="19543"/>
    <cellStyle name="Normal 2 6 14 6" xfId="19544"/>
    <cellStyle name="Normal 2 6 14 6 2" xfId="19545"/>
    <cellStyle name="Normal 2 6 14 7" xfId="19546"/>
    <cellStyle name="Normal 2 6 14 7 2" xfId="19547"/>
    <cellStyle name="Normal 2 6 14 8" xfId="19548"/>
    <cellStyle name="Normal 2 6 15" xfId="19549"/>
    <cellStyle name="Normal 2 6 15 2" xfId="19550"/>
    <cellStyle name="Normal 2 6 15 2 2" xfId="19551"/>
    <cellStyle name="Normal 2 6 15 2 2 2" xfId="19552"/>
    <cellStyle name="Normal 2 6 15 2 2 2 2" xfId="19553"/>
    <cellStyle name="Normal 2 6 15 2 2 3" xfId="19554"/>
    <cellStyle name="Normal 2 6 15 2 3" xfId="19555"/>
    <cellStyle name="Normal 2 6 15 2 3 2" xfId="19556"/>
    <cellStyle name="Normal 2 6 15 2 4" xfId="19557"/>
    <cellStyle name="Normal 2 6 15 3" xfId="19558"/>
    <cellStyle name="Normal 2 6 15 3 2" xfId="19559"/>
    <cellStyle name="Normal 2 6 15 3 2 2" xfId="19560"/>
    <cellStyle name="Normal 2 6 15 3 2 2 2" xfId="19561"/>
    <cellStyle name="Normal 2 6 15 3 2 3" xfId="19562"/>
    <cellStyle name="Normal 2 6 15 3 3" xfId="19563"/>
    <cellStyle name="Normal 2 6 15 3 3 2" xfId="19564"/>
    <cellStyle name="Normal 2 6 15 3 4" xfId="19565"/>
    <cellStyle name="Normal 2 6 15 4" xfId="19566"/>
    <cellStyle name="Normal 2 6 15 4 2" xfId="19567"/>
    <cellStyle name="Normal 2 6 15 4 2 2" xfId="19568"/>
    <cellStyle name="Normal 2 6 15 4 2 2 2" xfId="19569"/>
    <cellStyle name="Normal 2 6 15 4 2 3" xfId="19570"/>
    <cellStyle name="Normal 2 6 15 4 3" xfId="19571"/>
    <cellStyle name="Normal 2 6 15 4 3 2" xfId="19572"/>
    <cellStyle name="Normal 2 6 15 4 4" xfId="19573"/>
    <cellStyle name="Normal 2 6 15 5" xfId="19574"/>
    <cellStyle name="Normal 2 6 15 5 2" xfId="19575"/>
    <cellStyle name="Normal 2 6 15 5 2 2" xfId="19576"/>
    <cellStyle name="Normal 2 6 15 5 3" xfId="19577"/>
    <cellStyle name="Normal 2 6 15 6" xfId="19578"/>
    <cellStyle name="Normal 2 6 15 6 2" xfId="19579"/>
    <cellStyle name="Normal 2 6 15 7" xfId="19580"/>
    <cellStyle name="Normal 2 6 15 7 2" xfId="19581"/>
    <cellStyle name="Normal 2 6 15 8" xfId="19582"/>
    <cellStyle name="Normal 2 6 16" xfId="19583"/>
    <cellStyle name="Normal 2 6 16 2" xfId="19584"/>
    <cellStyle name="Normal 2 6 16 2 2" xfId="19585"/>
    <cellStyle name="Normal 2 6 16 2 2 2" xfId="19586"/>
    <cellStyle name="Normal 2 6 16 2 2 2 2" xfId="19587"/>
    <cellStyle name="Normal 2 6 16 2 2 3" xfId="19588"/>
    <cellStyle name="Normal 2 6 16 2 3" xfId="19589"/>
    <cellStyle name="Normal 2 6 16 2 3 2" xfId="19590"/>
    <cellStyle name="Normal 2 6 16 2 4" xfId="19591"/>
    <cellStyle name="Normal 2 6 16 3" xfId="19592"/>
    <cellStyle name="Normal 2 6 16 3 2" xfId="19593"/>
    <cellStyle name="Normal 2 6 16 3 2 2" xfId="19594"/>
    <cellStyle name="Normal 2 6 16 3 2 2 2" xfId="19595"/>
    <cellStyle name="Normal 2 6 16 3 2 3" xfId="19596"/>
    <cellStyle name="Normal 2 6 16 3 3" xfId="19597"/>
    <cellStyle name="Normal 2 6 16 3 3 2" xfId="19598"/>
    <cellStyle name="Normal 2 6 16 3 4" xfId="19599"/>
    <cellStyle name="Normal 2 6 16 4" xfId="19600"/>
    <cellStyle name="Normal 2 6 16 4 2" xfId="19601"/>
    <cellStyle name="Normal 2 6 16 4 2 2" xfId="19602"/>
    <cellStyle name="Normal 2 6 16 4 2 2 2" xfId="19603"/>
    <cellStyle name="Normal 2 6 16 4 2 3" xfId="19604"/>
    <cellStyle name="Normal 2 6 16 4 3" xfId="19605"/>
    <cellStyle name="Normal 2 6 16 4 3 2" xfId="19606"/>
    <cellStyle name="Normal 2 6 16 4 4" xfId="19607"/>
    <cellStyle name="Normal 2 6 16 5" xfId="19608"/>
    <cellStyle name="Normal 2 6 16 5 2" xfId="19609"/>
    <cellStyle name="Normal 2 6 16 5 2 2" xfId="19610"/>
    <cellStyle name="Normal 2 6 16 5 3" xfId="19611"/>
    <cellStyle name="Normal 2 6 16 6" xfId="19612"/>
    <cellStyle name="Normal 2 6 16 6 2" xfId="19613"/>
    <cellStyle name="Normal 2 6 16 7" xfId="19614"/>
    <cellStyle name="Normal 2 6 16 7 2" xfId="19615"/>
    <cellStyle name="Normal 2 6 16 8" xfId="19616"/>
    <cellStyle name="Normal 2 6 17" xfId="19617"/>
    <cellStyle name="Normal 2 6 17 2" xfId="19618"/>
    <cellStyle name="Normal 2 6 17 2 2" xfId="19619"/>
    <cellStyle name="Normal 2 6 17 2 2 2" xfId="19620"/>
    <cellStyle name="Normal 2 6 17 2 2 2 2" xfId="19621"/>
    <cellStyle name="Normal 2 6 17 2 2 3" xfId="19622"/>
    <cellStyle name="Normal 2 6 17 2 3" xfId="19623"/>
    <cellStyle name="Normal 2 6 17 2 3 2" xfId="19624"/>
    <cellStyle name="Normal 2 6 17 2 4" xfId="19625"/>
    <cellStyle name="Normal 2 6 17 3" xfId="19626"/>
    <cellStyle name="Normal 2 6 17 3 2" xfId="19627"/>
    <cellStyle name="Normal 2 6 17 3 2 2" xfId="19628"/>
    <cellStyle name="Normal 2 6 17 3 2 2 2" xfId="19629"/>
    <cellStyle name="Normal 2 6 17 3 2 3" xfId="19630"/>
    <cellStyle name="Normal 2 6 17 3 3" xfId="19631"/>
    <cellStyle name="Normal 2 6 17 3 3 2" xfId="19632"/>
    <cellStyle name="Normal 2 6 17 3 4" xfId="19633"/>
    <cellStyle name="Normal 2 6 17 4" xfId="19634"/>
    <cellStyle name="Normal 2 6 17 4 2" xfId="19635"/>
    <cellStyle name="Normal 2 6 17 4 2 2" xfId="19636"/>
    <cellStyle name="Normal 2 6 17 4 2 2 2" xfId="19637"/>
    <cellStyle name="Normal 2 6 17 4 2 3" xfId="19638"/>
    <cellStyle name="Normal 2 6 17 4 3" xfId="19639"/>
    <cellStyle name="Normal 2 6 17 4 3 2" xfId="19640"/>
    <cellStyle name="Normal 2 6 17 4 4" xfId="19641"/>
    <cellStyle name="Normal 2 6 17 5" xfId="19642"/>
    <cellStyle name="Normal 2 6 17 5 2" xfId="19643"/>
    <cellStyle name="Normal 2 6 17 5 2 2" xfId="19644"/>
    <cellStyle name="Normal 2 6 17 5 3" xfId="19645"/>
    <cellStyle name="Normal 2 6 17 6" xfId="19646"/>
    <cellStyle name="Normal 2 6 17 6 2" xfId="19647"/>
    <cellStyle name="Normal 2 6 17 7" xfId="19648"/>
    <cellStyle name="Normal 2 6 17 7 2" xfId="19649"/>
    <cellStyle name="Normal 2 6 17 8" xfId="19650"/>
    <cellStyle name="Normal 2 6 18" xfId="19651"/>
    <cellStyle name="Normal 2 6 18 2" xfId="19652"/>
    <cellStyle name="Normal 2 6 18 2 2" xfId="19653"/>
    <cellStyle name="Normal 2 6 18 2 2 2" xfId="19654"/>
    <cellStyle name="Normal 2 6 18 2 2 2 2" xfId="19655"/>
    <cellStyle name="Normal 2 6 18 2 2 3" xfId="19656"/>
    <cellStyle name="Normal 2 6 18 2 3" xfId="19657"/>
    <cellStyle name="Normal 2 6 18 2 3 2" xfId="19658"/>
    <cellStyle name="Normal 2 6 18 2 4" xfId="19659"/>
    <cellStyle name="Normal 2 6 18 3" xfId="19660"/>
    <cellStyle name="Normal 2 6 18 3 2" xfId="19661"/>
    <cellStyle name="Normal 2 6 18 3 2 2" xfId="19662"/>
    <cellStyle name="Normal 2 6 18 3 2 2 2" xfId="19663"/>
    <cellStyle name="Normal 2 6 18 3 2 3" xfId="19664"/>
    <cellStyle name="Normal 2 6 18 3 3" xfId="19665"/>
    <cellStyle name="Normal 2 6 18 3 3 2" xfId="19666"/>
    <cellStyle name="Normal 2 6 18 3 4" xfId="19667"/>
    <cellStyle name="Normal 2 6 18 4" xfId="19668"/>
    <cellStyle name="Normal 2 6 18 4 2" xfId="19669"/>
    <cellStyle name="Normal 2 6 18 4 2 2" xfId="19670"/>
    <cellStyle name="Normal 2 6 18 4 2 2 2" xfId="19671"/>
    <cellStyle name="Normal 2 6 18 4 2 3" xfId="19672"/>
    <cellStyle name="Normal 2 6 18 4 3" xfId="19673"/>
    <cellStyle name="Normal 2 6 18 4 3 2" xfId="19674"/>
    <cellStyle name="Normal 2 6 18 4 4" xfId="19675"/>
    <cellStyle name="Normal 2 6 18 5" xfId="19676"/>
    <cellStyle name="Normal 2 6 18 5 2" xfId="19677"/>
    <cellStyle name="Normal 2 6 18 5 2 2" xfId="19678"/>
    <cellStyle name="Normal 2 6 18 5 3" xfId="19679"/>
    <cellStyle name="Normal 2 6 18 6" xfId="19680"/>
    <cellStyle name="Normal 2 6 18 6 2" xfId="19681"/>
    <cellStyle name="Normal 2 6 18 7" xfId="19682"/>
    <cellStyle name="Normal 2 6 18 7 2" xfId="19683"/>
    <cellStyle name="Normal 2 6 18 8" xfId="19684"/>
    <cellStyle name="Normal 2 6 19" xfId="19685"/>
    <cellStyle name="Normal 2 6 19 2" xfId="19686"/>
    <cellStyle name="Normal 2 6 19 2 2" xfId="19687"/>
    <cellStyle name="Normal 2 6 19 2 2 2" xfId="19688"/>
    <cellStyle name="Normal 2 6 19 2 2 2 2" xfId="19689"/>
    <cellStyle name="Normal 2 6 19 2 2 3" xfId="19690"/>
    <cellStyle name="Normal 2 6 19 2 3" xfId="19691"/>
    <cellStyle name="Normal 2 6 19 2 3 2" xfId="19692"/>
    <cellStyle name="Normal 2 6 19 2 4" xfId="19693"/>
    <cellStyle name="Normal 2 6 19 3" xfId="19694"/>
    <cellStyle name="Normal 2 6 19 3 2" xfId="19695"/>
    <cellStyle name="Normal 2 6 19 3 2 2" xfId="19696"/>
    <cellStyle name="Normal 2 6 19 3 2 2 2" xfId="19697"/>
    <cellStyle name="Normal 2 6 19 3 2 3" xfId="19698"/>
    <cellStyle name="Normal 2 6 19 3 3" xfId="19699"/>
    <cellStyle name="Normal 2 6 19 3 3 2" xfId="19700"/>
    <cellStyle name="Normal 2 6 19 3 4" xfId="19701"/>
    <cellStyle name="Normal 2 6 19 4" xfId="19702"/>
    <cellStyle name="Normal 2 6 19 4 2" xfId="19703"/>
    <cellStyle name="Normal 2 6 19 4 2 2" xfId="19704"/>
    <cellStyle name="Normal 2 6 19 4 2 2 2" xfId="19705"/>
    <cellStyle name="Normal 2 6 19 4 2 3" xfId="19706"/>
    <cellStyle name="Normal 2 6 19 4 3" xfId="19707"/>
    <cellStyle name="Normal 2 6 19 4 3 2" xfId="19708"/>
    <cellStyle name="Normal 2 6 19 4 4" xfId="19709"/>
    <cellStyle name="Normal 2 6 19 5" xfId="19710"/>
    <cellStyle name="Normal 2 6 19 5 2" xfId="19711"/>
    <cellStyle name="Normal 2 6 19 5 2 2" xfId="19712"/>
    <cellStyle name="Normal 2 6 19 5 3" xfId="19713"/>
    <cellStyle name="Normal 2 6 19 6" xfId="19714"/>
    <cellStyle name="Normal 2 6 19 6 2" xfId="19715"/>
    <cellStyle name="Normal 2 6 19 7" xfId="19716"/>
    <cellStyle name="Normal 2 6 19 7 2" xfId="19717"/>
    <cellStyle name="Normal 2 6 19 8" xfId="19718"/>
    <cellStyle name="Normal 2 6 2" xfId="19719"/>
    <cellStyle name="Normal 2 6 2 2" xfId="19720"/>
    <cellStyle name="Normal 2 6 2 2 2" xfId="19721"/>
    <cellStyle name="Normal 2 6 2 2 2 2" xfId="19722"/>
    <cellStyle name="Normal 2 6 2 2 2 2 2" xfId="19723"/>
    <cellStyle name="Normal 2 6 2 2 2 3" xfId="19724"/>
    <cellStyle name="Normal 2 6 2 2 3" xfId="19725"/>
    <cellStyle name="Normal 2 6 2 2 3 2" xfId="19726"/>
    <cellStyle name="Normal 2 6 2 2 4" xfId="19727"/>
    <cellStyle name="Normal 2 6 2 3" xfId="19728"/>
    <cellStyle name="Normal 2 6 2 3 2" xfId="19729"/>
    <cellStyle name="Normal 2 6 2 3 2 2" xfId="19730"/>
    <cellStyle name="Normal 2 6 2 3 2 2 2" xfId="19731"/>
    <cellStyle name="Normal 2 6 2 3 2 3" xfId="19732"/>
    <cellStyle name="Normal 2 6 2 3 3" xfId="19733"/>
    <cellStyle name="Normal 2 6 2 3 3 2" xfId="19734"/>
    <cellStyle name="Normal 2 6 2 3 4" xfId="19735"/>
    <cellStyle name="Normal 2 6 2 4" xfId="19736"/>
    <cellStyle name="Normal 2 6 2 4 2" xfId="19737"/>
    <cellStyle name="Normal 2 6 2 4 2 2" xfId="19738"/>
    <cellStyle name="Normal 2 6 2 4 2 2 2" xfId="19739"/>
    <cellStyle name="Normal 2 6 2 4 2 3" xfId="19740"/>
    <cellStyle name="Normal 2 6 2 4 3" xfId="19741"/>
    <cellStyle name="Normal 2 6 2 4 3 2" xfId="19742"/>
    <cellStyle name="Normal 2 6 2 4 4" xfId="19743"/>
    <cellStyle name="Normal 2 6 2 5" xfId="19744"/>
    <cellStyle name="Normal 2 6 2 5 2" xfId="19745"/>
    <cellStyle name="Normal 2 6 2 5 2 2" xfId="19746"/>
    <cellStyle name="Normal 2 6 2 5 3" xfId="19747"/>
    <cellStyle name="Normal 2 6 2 6" xfId="19748"/>
    <cellStyle name="Normal 2 6 2 6 2" xfId="19749"/>
    <cellStyle name="Normal 2 6 2 7" xfId="19750"/>
    <cellStyle name="Normal 2 6 2 7 2" xfId="19751"/>
    <cellStyle name="Normal 2 6 2 8" xfId="19752"/>
    <cellStyle name="Normal 2 6 20" xfId="19753"/>
    <cellStyle name="Normal 2 6 20 2" xfId="19754"/>
    <cellStyle name="Normal 2 6 20 2 2" xfId="19755"/>
    <cellStyle name="Normal 2 6 20 2 2 2" xfId="19756"/>
    <cellStyle name="Normal 2 6 20 2 2 2 2" xfId="19757"/>
    <cellStyle name="Normal 2 6 20 2 2 3" xfId="19758"/>
    <cellStyle name="Normal 2 6 20 2 3" xfId="19759"/>
    <cellStyle name="Normal 2 6 20 2 3 2" xfId="19760"/>
    <cellStyle name="Normal 2 6 20 2 4" xfId="19761"/>
    <cellStyle name="Normal 2 6 20 3" xfId="19762"/>
    <cellStyle name="Normal 2 6 20 3 2" xfId="19763"/>
    <cellStyle name="Normal 2 6 20 3 2 2" xfId="19764"/>
    <cellStyle name="Normal 2 6 20 3 2 2 2" xfId="19765"/>
    <cellStyle name="Normal 2 6 20 3 2 3" xfId="19766"/>
    <cellStyle name="Normal 2 6 20 3 3" xfId="19767"/>
    <cellStyle name="Normal 2 6 20 3 3 2" xfId="19768"/>
    <cellStyle name="Normal 2 6 20 3 4" xfId="19769"/>
    <cellStyle name="Normal 2 6 20 4" xfId="19770"/>
    <cellStyle name="Normal 2 6 20 4 2" xfId="19771"/>
    <cellStyle name="Normal 2 6 20 4 2 2" xfId="19772"/>
    <cellStyle name="Normal 2 6 20 4 2 2 2" xfId="19773"/>
    <cellStyle name="Normal 2 6 20 4 2 3" xfId="19774"/>
    <cellStyle name="Normal 2 6 20 4 3" xfId="19775"/>
    <cellStyle name="Normal 2 6 20 4 3 2" xfId="19776"/>
    <cellStyle name="Normal 2 6 20 4 4" xfId="19777"/>
    <cellStyle name="Normal 2 6 20 5" xfId="19778"/>
    <cellStyle name="Normal 2 6 20 5 2" xfId="19779"/>
    <cellStyle name="Normal 2 6 20 5 2 2" xfId="19780"/>
    <cellStyle name="Normal 2 6 20 5 3" xfId="19781"/>
    <cellStyle name="Normal 2 6 20 6" xfId="19782"/>
    <cellStyle name="Normal 2 6 20 6 2" xfId="19783"/>
    <cellStyle name="Normal 2 6 20 7" xfId="19784"/>
    <cellStyle name="Normal 2 6 20 7 2" xfId="19785"/>
    <cellStyle name="Normal 2 6 20 8" xfId="19786"/>
    <cellStyle name="Normal 2 6 21" xfId="19787"/>
    <cellStyle name="Normal 2 6 21 2" xfId="19788"/>
    <cellStyle name="Normal 2 6 21 2 2" xfId="19789"/>
    <cellStyle name="Normal 2 6 21 2 2 2" xfId="19790"/>
    <cellStyle name="Normal 2 6 21 2 2 2 2" xfId="19791"/>
    <cellStyle name="Normal 2 6 21 2 2 3" xfId="19792"/>
    <cellStyle name="Normal 2 6 21 2 3" xfId="19793"/>
    <cellStyle name="Normal 2 6 21 2 3 2" xfId="19794"/>
    <cellStyle name="Normal 2 6 21 2 4" xfId="19795"/>
    <cellStyle name="Normal 2 6 21 3" xfId="19796"/>
    <cellStyle name="Normal 2 6 21 3 2" xfId="19797"/>
    <cellStyle name="Normal 2 6 21 3 2 2" xfId="19798"/>
    <cellStyle name="Normal 2 6 21 3 2 2 2" xfId="19799"/>
    <cellStyle name="Normal 2 6 21 3 2 3" xfId="19800"/>
    <cellStyle name="Normal 2 6 21 3 3" xfId="19801"/>
    <cellStyle name="Normal 2 6 21 3 3 2" xfId="19802"/>
    <cellStyle name="Normal 2 6 21 3 4" xfId="19803"/>
    <cellStyle name="Normal 2 6 21 4" xfId="19804"/>
    <cellStyle name="Normal 2 6 21 4 2" xfId="19805"/>
    <cellStyle name="Normal 2 6 21 4 2 2" xfId="19806"/>
    <cellStyle name="Normal 2 6 21 4 2 2 2" xfId="19807"/>
    <cellStyle name="Normal 2 6 21 4 2 3" xfId="19808"/>
    <cellStyle name="Normal 2 6 21 4 3" xfId="19809"/>
    <cellStyle name="Normal 2 6 21 4 3 2" xfId="19810"/>
    <cellStyle name="Normal 2 6 21 4 4" xfId="19811"/>
    <cellStyle name="Normal 2 6 21 5" xfId="19812"/>
    <cellStyle name="Normal 2 6 21 5 2" xfId="19813"/>
    <cellStyle name="Normal 2 6 21 5 2 2" xfId="19814"/>
    <cellStyle name="Normal 2 6 21 5 3" xfId="19815"/>
    <cellStyle name="Normal 2 6 21 6" xfId="19816"/>
    <cellStyle name="Normal 2 6 21 6 2" xfId="19817"/>
    <cellStyle name="Normal 2 6 21 7" xfId="19818"/>
    <cellStyle name="Normal 2 6 21 7 2" xfId="19819"/>
    <cellStyle name="Normal 2 6 21 8" xfId="19820"/>
    <cellStyle name="Normal 2 6 22" xfId="19821"/>
    <cellStyle name="Normal 2 6 22 2" xfId="19822"/>
    <cellStyle name="Normal 2 6 22 2 2" xfId="19823"/>
    <cellStyle name="Normal 2 6 22 2 2 2" xfId="19824"/>
    <cellStyle name="Normal 2 6 22 2 2 2 2" xfId="19825"/>
    <cellStyle name="Normal 2 6 22 2 2 3" xfId="19826"/>
    <cellStyle name="Normal 2 6 22 2 3" xfId="19827"/>
    <cellStyle name="Normal 2 6 22 2 3 2" xfId="19828"/>
    <cellStyle name="Normal 2 6 22 2 4" xfId="19829"/>
    <cellStyle name="Normal 2 6 22 3" xfId="19830"/>
    <cellStyle name="Normal 2 6 22 3 2" xfId="19831"/>
    <cellStyle name="Normal 2 6 22 3 2 2" xfId="19832"/>
    <cellStyle name="Normal 2 6 22 3 2 2 2" xfId="19833"/>
    <cellStyle name="Normal 2 6 22 3 2 3" xfId="19834"/>
    <cellStyle name="Normal 2 6 22 3 3" xfId="19835"/>
    <cellStyle name="Normal 2 6 22 3 3 2" xfId="19836"/>
    <cellStyle name="Normal 2 6 22 3 4" xfId="19837"/>
    <cellStyle name="Normal 2 6 22 4" xfId="19838"/>
    <cellStyle name="Normal 2 6 22 4 2" xfId="19839"/>
    <cellStyle name="Normal 2 6 22 4 2 2" xfId="19840"/>
    <cellStyle name="Normal 2 6 22 4 2 2 2" xfId="19841"/>
    <cellStyle name="Normal 2 6 22 4 2 3" xfId="19842"/>
    <cellStyle name="Normal 2 6 22 4 3" xfId="19843"/>
    <cellStyle name="Normal 2 6 22 4 3 2" xfId="19844"/>
    <cellStyle name="Normal 2 6 22 4 4" xfId="19845"/>
    <cellStyle name="Normal 2 6 22 5" xfId="19846"/>
    <cellStyle name="Normal 2 6 22 5 2" xfId="19847"/>
    <cellStyle name="Normal 2 6 22 5 2 2" xfId="19848"/>
    <cellStyle name="Normal 2 6 22 5 3" xfId="19849"/>
    <cellStyle name="Normal 2 6 22 6" xfId="19850"/>
    <cellStyle name="Normal 2 6 22 6 2" xfId="19851"/>
    <cellStyle name="Normal 2 6 22 7" xfId="19852"/>
    <cellStyle name="Normal 2 6 22 7 2" xfId="19853"/>
    <cellStyle name="Normal 2 6 22 8" xfId="19854"/>
    <cellStyle name="Normal 2 6 23" xfId="19855"/>
    <cellStyle name="Normal 2 6 23 2" xfId="19856"/>
    <cellStyle name="Normal 2 6 23 2 2" xfId="19857"/>
    <cellStyle name="Normal 2 6 23 2 2 2" xfId="19858"/>
    <cellStyle name="Normal 2 6 23 2 2 2 2" xfId="19859"/>
    <cellStyle name="Normal 2 6 23 2 2 3" xfId="19860"/>
    <cellStyle name="Normal 2 6 23 2 3" xfId="19861"/>
    <cellStyle name="Normal 2 6 23 2 3 2" xfId="19862"/>
    <cellStyle name="Normal 2 6 23 2 4" xfId="19863"/>
    <cellStyle name="Normal 2 6 23 3" xfId="19864"/>
    <cellStyle name="Normal 2 6 23 3 2" xfId="19865"/>
    <cellStyle name="Normal 2 6 23 3 2 2" xfId="19866"/>
    <cellStyle name="Normal 2 6 23 3 2 2 2" xfId="19867"/>
    <cellStyle name="Normal 2 6 23 3 2 3" xfId="19868"/>
    <cellStyle name="Normal 2 6 23 3 3" xfId="19869"/>
    <cellStyle name="Normal 2 6 23 3 3 2" xfId="19870"/>
    <cellStyle name="Normal 2 6 23 3 4" xfId="19871"/>
    <cellStyle name="Normal 2 6 23 4" xfId="19872"/>
    <cellStyle name="Normal 2 6 23 4 2" xfId="19873"/>
    <cellStyle name="Normal 2 6 23 4 2 2" xfId="19874"/>
    <cellStyle name="Normal 2 6 23 4 2 2 2" xfId="19875"/>
    <cellStyle name="Normal 2 6 23 4 2 3" xfId="19876"/>
    <cellStyle name="Normal 2 6 23 4 3" xfId="19877"/>
    <cellStyle name="Normal 2 6 23 4 3 2" xfId="19878"/>
    <cellStyle name="Normal 2 6 23 4 4" xfId="19879"/>
    <cellStyle name="Normal 2 6 23 5" xfId="19880"/>
    <cellStyle name="Normal 2 6 23 5 2" xfId="19881"/>
    <cellStyle name="Normal 2 6 23 5 2 2" xfId="19882"/>
    <cellStyle name="Normal 2 6 23 5 3" xfId="19883"/>
    <cellStyle name="Normal 2 6 23 6" xfId="19884"/>
    <cellStyle name="Normal 2 6 23 6 2" xfId="19885"/>
    <cellStyle name="Normal 2 6 23 7" xfId="19886"/>
    <cellStyle name="Normal 2 6 23 7 2" xfId="19887"/>
    <cellStyle name="Normal 2 6 23 8" xfId="19888"/>
    <cellStyle name="Normal 2 6 24" xfId="19889"/>
    <cellStyle name="Normal 2 6 24 2" xfId="19890"/>
    <cellStyle name="Normal 2 6 24 2 2" xfId="19891"/>
    <cellStyle name="Normal 2 6 24 2 2 2" xfId="19892"/>
    <cellStyle name="Normal 2 6 24 2 2 2 2" xfId="19893"/>
    <cellStyle name="Normal 2 6 24 2 2 3" xfId="19894"/>
    <cellStyle name="Normal 2 6 24 2 3" xfId="19895"/>
    <cellStyle name="Normal 2 6 24 2 3 2" xfId="19896"/>
    <cellStyle name="Normal 2 6 24 2 4" xfId="19897"/>
    <cellStyle name="Normal 2 6 24 3" xfId="19898"/>
    <cellStyle name="Normal 2 6 24 3 2" xfId="19899"/>
    <cellStyle name="Normal 2 6 24 3 2 2" xfId="19900"/>
    <cellStyle name="Normal 2 6 24 3 2 2 2" xfId="19901"/>
    <cellStyle name="Normal 2 6 24 3 2 3" xfId="19902"/>
    <cellStyle name="Normal 2 6 24 3 3" xfId="19903"/>
    <cellStyle name="Normal 2 6 24 3 3 2" xfId="19904"/>
    <cellStyle name="Normal 2 6 24 3 4" xfId="19905"/>
    <cellStyle name="Normal 2 6 24 4" xfId="19906"/>
    <cellStyle name="Normal 2 6 24 4 2" xfId="19907"/>
    <cellStyle name="Normal 2 6 24 4 2 2" xfId="19908"/>
    <cellStyle name="Normal 2 6 24 4 2 2 2" xfId="19909"/>
    <cellStyle name="Normal 2 6 24 4 2 3" xfId="19910"/>
    <cellStyle name="Normal 2 6 24 4 3" xfId="19911"/>
    <cellStyle name="Normal 2 6 24 4 3 2" xfId="19912"/>
    <cellStyle name="Normal 2 6 24 4 4" xfId="19913"/>
    <cellStyle name="Normal 2 6 24 5" xfId="19914"/>
    <cellStyle name="Normal 2 6 24 5 2" xfId="19915"/>
    <cellStyle name="Normal 2 6 24 5 2 2" xfId="19916"/>
    <cellStyle name="Normal 2 6 24 5 3" xfId="19917"/>
    <cellStyle name="Normal 2 6 24 6" xfId="19918"/>
    <cellStyle name="Normal 2 6 24 6 2" xfId="19919"/>
    <cellStyle name="Normal 2 6 24 7" xfId="19920"/>
    <cellStyle name="Normal 2 6 24 7 2" xfId="19921"/>
    <cellStyle name="Normal 2 6 24 8" xfId="19922"/>
    <cellStyle name="Normal 2 6 25" xfId="19923"/>
    <cellStyle name="Normal 2 6 25 2" xfId="19924"/>
    <cellStyle name="Normal 2 6 25 2 2" xfId="19925"/>
    <cellStyle name="Normal 2 6 25 2 2 2" xfId="19926"/>
    <cellStyle name="Normal 2 6 25 2 2 2 2" xfId="19927"/>
    <cellStyle name="Normal 2 6 25 2 2 3" xfId="19928"/>
    <cellStyle name="Normal 2 6 25 2 3" xfId="19929"/>
    <cellStyle name="Normal 2 6 25 2 3 2" xfId="19930"/>
    <cellStyle name="Normal 2 6 25 2 4" xfId="19931"/>
    <cellStyle name="Normal 2 6 25 3" xfId="19932"/>
    <cellStyle name="Normal 2 6 25 3 2" xfId="19933"/>
    <cellStyle name="Normal 2 6 25 3 2 2" xfId="19934"/>
    <cellStyle name="Normal 2 6 25 3 2 2 2" xfId="19935"/>
    <cellStyle name="Normal 2 6 25 3 2 3" xfId="19936"/>
    <cellStyle name="Normal 2 6 25 3 3" xfId="19937"/>
    <cellStyle name="Normal 2 6 25 3 3 2" xfId="19938"/>
    <cellStyle name="Normal 2 6 25 3 4" xfId="19939"/>
    <cellStyle name="Normal 2 6 25 4" xfId="19940"/>
    <cellStyle name="Normal 2 6 25 4 2" xfId="19941"/>
    <cellStyle name="Normal 2 6 25 4 2 2" xfId="19942"/>
    <cellStyle name="Normal 2 6 25 4 2 2 2" xfId="19943"/>
    <cellStyle name="Normal 2 6 25 4 2 3" xfId="19944"/>
    <cellStyle name="Normal 2 6 25 4 3" xfId="19945"/>
    <cellStyle name="Normal 2 6 25 4 3 2" xfId="19946"/>
    <cellStyle name="Normal 2 6 25 4 4" xfId="19947"/>
    <cellStyle name="Normal 2 6 25 5" xfId="19948"/>
    <cellStyle name="Normal 2 6 25 5 2" xfId="19949"/>
    <cellStyle name="Normal 2 6 25 5 2 2" xfId="19950"/>
    <cellStyle name="Normal 2 6 25 5 3" xfId="19951"/>
    <cellStyle name="Normal 2 6 25 6" xfId="19952"/>
    <cellStyle name="Normal 2 6 25 6 2" xfId="19953"/>
    <cellStyle name="Normal 2 6 25 7" xfId="19954"/>
    <cellStyle name="Normal 2 6 25 7 2" xfId="19955"/>
    <cellStyle name="Normal 2 6 25 8" xfId="19956"/>
    <cellStyle name="Normal 2 6 26" xfId="19957"/>
    <cellStyle name="Normal 2 6 26 2" xfId="19958"/>
    <cellStyle name="Normal 2 6 26 2 2" xfId="19959"/>
    <cellStyle name="Normal 2 6 26 2 2 2" xfId="19960"/>
    <cellStyle name="Normal 2 6 26 2 2 2 2" xfId="19961"/>
    <cellStyle name="Normal 2 6 26 2 2 3" xfId="19962"/>
    <cellStyle name="Normal 2 6 26 2 3" xfId="19963"/>
    <cellStyle name="Normal 2 6 26 2 3 2" xfId="19964"/>
    <cellStyle name="Normal 2 6 26 2 4" xfId="19965"/>
    <cellStyle name="Normal 2 6 26 3" xfId="19966"/>
    <cellStyle name="Normal 2 6 26 3 2" xfId="19967"/>
    <cellStyle name="Normal 2 6 26 3 2 2" xfId="19968"/>
    <cellStyle name="Normal 2 6 26 3 2 2 2" xfId="19969"/>
    <cellStyle name="Normal 2 6 26 3 2 3" xfId="19970"/>
    <cellStyle name="Normal 2 6 26 3 3" xfId="19971"/>
    <cellStyle name="Normal 2 6 26 3 3 2" xfId="19972"/>
    <cellStyle name="Normal 2 6 26 3 4" xfId="19973"/>
    <cellStyle name="Normal 2 6 26 4" xfId="19974"/>
    <cellStyle name="Normal 2 6 26 4 2" xfId="19975"/>
    <cellStyle name="Normal 2 6 26 4 2 2" xfId="19976"/>
    <cellStyle name="Normal 2 6 26 4 2 2 2" xfId="19977"/>
    <cellStyle name="Normal 2 6 26 4 2 3" xfId="19978"/>
    <cellStyle name="Normal 2 6 26 4 3" xfId="19979"/>
    <cellStyle name="Normal 2 6 26 4 3 2" xfId="19980"/>
    <cellStyle name="Normal 2 6 26 4 4" xfId="19981"/>
    <cellStyle name="Normal 2 6 26 5" xfId="19982"/>
    <cellStyle name="Normal 2 6 26 5 2" xfId="19983"/>
    <cellStyle name="Normal 2 6 26 5 2 2" xfId="19984"/>
    <cellStyle name="Normal 2 6 26 5 3" xfId="19985"/>
    <cellStyle name="Normal 2 6 26 6" xfId="19986"/>
    <cellStyle name="Normal 2 6 26 6 2" xfId="19987"/>
    <cellStyle name="Normal 2 6 26 7" xfId="19988"/>
    <cellStyle name="Normal 2 6 26 7 2" xfId="19989"/>
    <cellStyle name="Normal 2 6 26 8" xfId="19990"/>
    <cellStyle name="Normal 2 6 27" xfId="19991"/>
    <cellStyle name="Normal 2 6 27 2" xfId="19992"/>
    <cellStyle name="Normal 2 6 27 2 2" xfId="19993"/>
    <cellStyle name="Normal 2 6 27 2 2 2" xfId="19994"/>
    <cellStyle name="Normal 2 6 27 2 2 2 2" xfId="19995"/>
    <cellStyle name="Normal 2 6 27 2 2 3" xfId="19996"/>
    <cellStyle name="Normal 2 6 27 2 3" xfId="19997"/>
    <cellStyle name="Normal 2 6 27 2 3 2" xfId="19998"/>
    <cellStyle name="Normal 2 6 27 2 4" xfId="19999"/>
    <cellStyle name="Normal 2 6 27 3" xfId="20000"/>
    <cellStyle name="Normal 2 6 27 3 2" xfId="20001"/>
    <cellStyle name="Normal 2 6 27 3 2 2" xfId="20002"/>
    <cellStyle name="Normal 2 6 27 3 2 2 2" xfId="20003"/>
    <cellStyle name="Normal 2 6 27 3 2 3" xfId="20004"/>
    <cellStyle name="Normal 2 6 27 3 3" xfId="20005"/>
    <cellStyle name="Normal 2 6 27 3 3 2" xfId="20006"/>
    <cellStyle name="Normal 2 6 27 3 4" xfId="20007"/>
    <cellStyle name="Normal 2 6 27 4" xfId="20008"/>
    <cellStyle name="Normal 2 6 27 4 2" xfId="20009"/>
    <cellStyle name="Normal 2 6 27 4 2 2" xfId="20010"/>
    <cellStyle name="Normal 2 6 27 4 2 2 2" xfId="20011"/>
    <cellStyle name="Normal 2 6 27 4 2 3" xfId="20012"/>
    <cellStyle name="Normal 2 6 27 4 3" xfId="20013"/>
    <cellStyle name="Normal 2 6 27 4 3 2" xfId="20014"/>
    <cellStyle name="Normal 2 6 27 4 4" xfId="20015"/>
    <cellStyle name="Normal 2 6 27 5" xfId="20016"/>
    <cellStyle name="Normal 2 6 27 5 2" xfId="20017"/>
    <cellStyle name="Normal 2 6 27 5 2 2" xfId="20018"/>
    <cellStyle name="Normal 2 6 27 5 3" xfId="20019"/>
    <cellStyle name="Normal 2 6 27 6" xfId="20020"/>
    <cellStyle name="Normal 2 6 27 6 2" xfId="20021"/>
    <cellStyle name="Normal 2 6 27 7" xfId="20022"/>
    <cellStyle name="Normal 2 6 27 7 2" xfId="20023"/>
    <cellStyle name="Normal 2 6 27 8" xfId="20024"/>
    <cellStyle name="Normal 2 6 28" xfId="20025"/>
    <cellStyle name="Normal 2 6 28 2" xfId="20026"/>
    <cellStyle name="Normal 2 6 28 2 2" xfId="20027"/>
    <cellStyle name="Normal 2 6 28 2 2 2" xfId="20028"/>
    <cellStyle name="Normal 2 6 28 2 2 2 2" xfId="20029"/>
    <cellStyle name="Normal 2 6 28 2 2 3" xfId="20030"/>
    <cellStyle name="Normal 2 6 28 2 3" xfId="20031"/>
    <cellStyle name="Normal 2 6 28 2 3 2" xfId="20032"/>
    <cellStyle name="Normal 2 6 28 2 4" xfId="20033"/>
    <cellStyle name="Normal 2 6 28 3" xfId="20034"/>
    <cellStyle name="Normal 2 6 28 3 2" xfId="20035"/>
    <cellStyle name="Normal 2 6 28 3 2 2" xfId="20036"/>
    <cellStyle name="Normal 2 6 28 3 2 2 2" xfId="20037"/>
    <cellStyle name="Normal 2 6 28 3 2 3" xfId="20038"/>
    <cellStyle name="Normal 2 6 28 3 3" xfId="20039"/>
    <cellStyle name="Normal 2 6 28 3 3 2" xfId="20040"/>
    <cellStyle name="Normal 2 6 28 3 4" xfId="20041"/>
    <cellStyle name="Normal 2 6 28 4" xfId="20042"/>
    <cellStyle name="Normal 2 6 28 4 2" xfId="20043"/>
    <cellStyle name="Normal 2 6 28 4 2 2" xfId="20044"/>
    <cellStyle name="Normal 2 6 28 4 2 2 2" xfId="20045"/>
    <cellStyle name="Normal 2 6 28 4 2 3" xfId="20046"/>
    <cellStyle name="Normal 2 6 28 4 3" xfId="20047"/>
    <cellStyle name="Normal 2 6 28 4 3 2" xfId="20048"/>
    <cellStyle name="Normal 2 6 28 4 4" xfId="20049"/>
    <cellStyle name="Normal 2 6 28 5" xfId="20050"/>
    <cellStyle name="Normal 2 6 28 5 2" xfId="20051"/>
    <cellStyle name="Normal 2 6 28 5 2 2" xfId="20052"/>
    <cellStyle name="Normal 2 6 28 5 3" xfId="20053"/>
    <cellStyle name="Normal 2 6 28 6" xfId="20054"/>
    <cellStyle name="Normal 2 6 28 6 2" xfId="20055"/>
    <cellStyle name="Normal 2 6 28 7" xfId="20056"/>
    <cellStyle name="Normal 2 6 28 7 2" xfId="20057"/>
    <cellStyle name="Normal 2 6 28 8" xfId="20058"/>
    <cellStyle name="Normal 2 6 29" xfId="20059"/>
    <cellStyle name="Normal 2 6 29 2" xfId="20060"/>
    <cellStyle name="Normal 2 6 29 2 2" xfId="20061"/>
    <cellStyle name="Normal 2 6 29 2 2 2" xfId="20062"/>
    <cellStyle name="Normal 2 6 29 2 2 2 2" xfId="20063"/>
    <cellStyle name="Normal 2 6 29 2 2 3" xfId="20064"/>
    <cellStyle name="Normal 2 6 29 2 3" xfId="20065"/>
    <cellStyle name="Normal 2 6 29 2 3 2" xfId="20066"/>
    <cellStyle name="Normal 2 6 29 2 4" xfId="20067"/>
    <cellStyle name="Normal 2 6 29 3" xfId="20068"/>
    <cellStyle name="Normal 2 6 29 3 2" xfId="20069"/>
    <cellStyle name="Normal 2 6 29 3 2 2" xfId="20070"/>
    <cellStyle name="Normal 2 6 29 3 2 2 2" xfId="20071"/>
    <cellStyle name="Normal 2 6 29 3 2 3" xfId="20072"/>
    <cellStyle name="Normal 2 6 29 3 3" xfId="20073"/>
    <cellStyle name="Normal 2 6 29 3 3 2" xfId="20074"/>
    <cellStyle name="Normal 2 6 29 3 4" xfId="20075"/>
    <cellStyle name="Normal 2 6 29 4" xfId="20076"/>
    <cellStyle name="Normal 2 6 29 4 2" xfId="20077"/>
    <cellStyle name="Normal 2 6 29 4 2 2" xfId="20078"/>
    <cellStyle name="Normal 2 6 29 4 2 2 2" xfId="20079"/>
    <cellStyle name="Normal 2 6 29 4 2 3" xfId="20080"/>
    <cellStyle name="Normal 2 6 29 4 3" xfId="20081"/>
    <cellStyle name="Normal 2 6 29 4 3 2" xfId="20082"/>
    <cellStyle name="Normal 2 6 29 4 4" xfId="20083"/>
    <cellStyle name="Normal 2 6 29 5" xfId="20084"/>
    <cellStyle name="Normal 2 6 29 5 2" xfId="20085"/>
    <cellStyle name="Normal 2 6 29 5 2 2" xfId="20086"/>
    <cellStyle name="Normal 2 6 29 5 3" xfId="20087"/>
    <cellStyle name="Normal 2 6 29 6" xfId="20088"/>
    <cellStyle name="Normal 2 6 29 6 2" xfId="20089"/>
    <cellStyle name="Normal 2 6 29 7" xfId="20090"/>
    <cellStyle name="Normal 2 6 29 7 2" xfId="20091"/>
    <cellStyle name="Normal 2 6 29 8" xfId="20092"/>
    <cellStyle name="Normal 2 6 3" xfId="20093"/>
    <cellStyle name="Normal 2 6 3 2" xfId="20094"/>
    <cellStyle name="Normal 2 6 3 2 2" xfId="20095"/>
    <cellStyle name="Normal 2 6 3 2 2 2" xfId="20096"/>
    <cellStyle name="Normal 2 6 3 2 2 2 2" xfId="20097"/>
    <cellStyle name="Normal 2 6 3 2 2 3" xfId="20098"/>
    <cellStyle name="Normal 2 6 3 2 3" xfId="20099"/>
    <cellStyle name="Normal 2 6 3 2 3 2" xfId="20100"/>
    <cellStyle name="Normal 2 6 3 2 4" xfId="20101"/>
    <cellStyle name="Normal 2 6 3 3" xfId="20102"/>
    <cellStyle name="Normal 2 6 3 3 2" xfId="20103"/>
    <cellStyle name="Normal 2 6 3 3 2 2" xfId="20104"/>
    <cellStyle name="Normal 2 6 3 3 2 2 2" xfId="20105"/>
    <cellStyle name="Normal 2 6 3 3 2 3" xfId="20106"/>
    <cellStyle name="Normal 2 6 3 3 3" xfId="20107"/>
    <cellStyle name="Normal 2 6 3 3 3 2" xfId="20108"/>
    <cellStyle name="Normal 2 6 3 3 4" xfId="20109"/>
    <cellStyle name="Normal 2 6 3 4" xfId="20110"/>
    <cellStyle name="Normal 2 6 3 4 2" xfId="20111"/>
    <cellStyle name="Normal 2 6 3 4 2 2" xfId="20112"/>
    <cellStyle name="Normal 2 6 3 4 2 2 2" xfId="20113"/>
    <cellStyle name="Normal 2 6 3 4 2 3" xfId="20114"/>
    <cellStyle name="Normal 2 6 3 4 3" xfId="20115"/>
    <cellStyle name="Normal 2 6 3 4 3 2" xfId="20116"/>
    <cellStyle name="Normal 2 6 3 4 4" xfId="20117"/>
    <cellStyle name="Normal 2 6 3 5" xfId="20118"/>
    <cellStyle name="Normal 2 6 3 5 2" xfId="20119"/>
    <cellStyle name="Normal 2 6 3 5 2 2" xfId="20120"/>
    <cellStyle name="Normal 2 6 3 5 3" xfId="20121"/>
    <cellStyle name="Normal 2 6 3 6" xfId="20122"/>
    <cellStyle name="Normal 2 6 3 6 2" xfId="20123"/>
    <cellStyle name="Normal 2 6 3 7" xfId="20124"/>
    <cellStyle name="Normal 2 6 3 7 2" xfId="20125"/>
    <cellStyle name="Normal 2 6 3 8" xfId="20126"/>
    <cellStyle name="Normal 2 6 30" xfId="20127"/>
    <cellStyle name="Normal 2 6 30 2" xfId="20128"/>
    <cellStyle name="Normal 2 6 30 2 2" xfId="20129"/>
    <cellStyle name="Normal 2 6 30 2 2 2" xfId="20130"/>
    <cellStyle name="Normal 2 6 30 2 3" xfId="20131"/>
    <cellStyle name="Normal 2 6 30 3" xfId="20132"/>
    <cellStyle name="Normal 2 6 30 3 2" xfId="20133"/>
    <cellStyle name="Normal 2 6 30 4" xfId="20134"/>
    <cellStyle name="Normal 2 6 31" xfId="20135"/>
    <cellStyle name="Normal 2 6 31 2" xfId="20136"/>
    <cellStyle name="Normal 2 6 31 2 2" xfId="20137"/>
    <cellStyle name="Normal 2 6 31 2 2 2" xfId="20138"/>
    <cellStyle name="Normal 2 6 31 2 3" xfId="20139"/>
    <cellStyle name="Normal 2 6 31 3" xfId="20140"/>
    <cellStyle name="Normal 2 6 31 3 2" xfId="20141"/>
    <cellStyle name="Normal 2 6 31 4" xfId="20142"/>
    <cellStyle name="Normal 2 6 32" xfId="20143"/>
    <cellStyle name="Normal 2 6 32 2" xfId="20144"/>
    <cellStyle name="Normal 2 6 32 2 2" xfId="20145"/>
    <cellStyle name="Normal 2 6 32 2 2 2" xfId="20146"/>
    <cellStyle name="Normal 2 6 32 2 3" xfId="20147"/>
    <cellStyle name="Normal 2 6 32 3" xfId="20148"/>
    <cellStyle name="Normal 2 6 32 3 2" xfId="20149"/>
    <cellStyle name="Normal 2 6 32 4" xfId="20150"/>
    <cellStyle name="Normal 2 6 33" xfId="20151"/>
    <cellStyle name="Normal 2 6 33 2" xfId="20152"/>
    <cellStyle name="Normal 2 6 33 2 2" xfId="20153"/>
    <cellStyle name="Normal 2 6 33 3" xfId="20154"/>
    <cellStyle name="Normal 2 6 34" xfId="20155"/>
    <cellStyle name="Normal 2 6 34 2" xfId="20156"/>
    <cellStyle name="Normal 2 6 35" xfId="20157"/>
    <cellStyle name="Normal 2 6 35 2" xfId="20158"/>
    <cellStyle name="Normal 2 6 36" xfId="20159"/>
    <cellStyle name="Normal 2 6 4" xfId="20160"/>
    <cellStyle name="Normal 2 6 4 2" xfId="20161"/>
    <cellStyle name="Normal 2 6 4 2 2" xfId="20162"/>
    <cellStyle name="Normal 2 6 4 2 2 2" xfId="20163"/>
    <cellStyle name="Normal 2 6 4 2 2 2 2" xfId="20164"/>
    <cellStyle name="Normal 2 6 4 2 2 3" xfId="20165"/>
    <cellStyle name="Normal 2 6 4 2 3" xfId="20166"/>
    <cellStyle name="Normal 2 6 4 2 3 2" xfId="20167"/>
    <cellStyle name="Normal 2 6 4 2 4" xfId="20168"/>
    <cellStyle name="Normal 2 6 4 3" xfId="20169"/>
    <cellStyle name="Normal 2 6 4 3 2" xfId="20170"/>
    <cellStyle name="Normal 2 6 4 3 2 2" xfId="20171"/>
    <cellStyle name="Normal 2 6 4 3 2 2 2" xfId="20172"/>
    <cellStyle name="Normal 2 6 4 3 2 3" xfId="20173"/>
    <cellStyle name="Normal 2 6 4 3 3" xfId="20174"/>
    <cellStyle name="Normal 2 6 4 3 3 2" xfId="20175"/>
    <cellStyle name="Normal 2 6 4 3 4" xfId="20176"/>
    <cellStyle name="Normal 2 6 4 4" xfId="20177"/>
    <cellStyle name="Normal 2 6 4 4 2" xfId="20178"/>
    <cellStyle name="Normal 2 6 4 4 2 2" xfId="20179"/>
    <cellStyle name="Normal 2 6 4 4 2 2 2" xfId="20180"/>
    <cellStyle name="Normal 2 6 4 4 2 3" xfId="20181"/>
    <cellStyle name="Normal 2 6 4 4 3" xfId="20182"/>
    <cellStyle name="Normal 2 6 4 4 3 2" xfId="20183"/>
    <cellStyle name="Normal 2 6 4 4 4" xfId="20184"/>
    <cellStyle name="Normal 2 6 4 5" xfId="20185"/>
    <cellStyle name="Normal 2 6 4 5 2" xfId="20186"/>
    <cellStyle name="Normal 2 6 4 5 2 2" xfId="20187"/>
    <cellStyle name="Normal 2 6 4 5 3" xfId="20188"/>
    <cellStyle name="Normal 2 6 4 6" xfId="20189"/>
    <cellStyle name="Normal 2 6 4 6 2" xfId="20190"/>
    <cellStyle name="Normal 2 6 4 7" xfId="20191"/>
    <cellStyle name="Normal 2 6 4 7 2" xfId="20192"/>
    <cellStyle name="Normal 2 6 4 8" xfId="20193"/>
    <cellStyle name="Normal 2 6 5" xfId="20194"/>
    <cellStyle name="Normal 2 6 5 2" xfId="20195"/>
    <cellStyle name="Normal 2 6 5 2 2" xfId="20196"/>
    <cellStyle name="Normal 2 6 5 2 2 2" xfId="20197"/>
    <cellStyle name="Normal 2 6 5 2 2 2 2" xfId="20198"/>
    <cellStyle name="Normal 2 6 5 2 2 3" xfId="20199"/>
    <cellStyle name="Normal 2 6 5 2 3" xfId="20200"/>
    <cellStyle name="Normal 2 6 5 2 3 2" xfId="20201"/>
    <cellStyle name="Normal 2 6 5 2 4" xfId="20202"/>
    <cellStyle name="Normal 2 6 5 3" xfId="20203"/>
    <cellStyle name="Normal 2 6 5 3 2" xfId="20204"/>
    <cellStyle name="Normal 2 6 5 3 2 2" xfId="20205"/>
    <cellStyle name="Normal 2 6 5 3 2 2 2" xfId="20206"/>
    <cellStyle name="Normal 2 6 5 3 2 3" xfId="20207"/>
    <cellStyle name="Normal 2 6 5 3 3" xfId="20208"/>
    <cellStyle name="Normal 2 6 5 3 3 2" xfId="20209"/>
    <cellStyle name="Normal 2 6 5 3 4" xfId="20210"/>
    <cellStyle name="Normal 2 6 5 4" xfId="20211"/>
    <cellStyle name="Normal 2 6 5 4 2" xfId="20212"/>
    <cellStyle name="Normal 2 6 5 4 2 2" xfId="20213"/>
    <cellStyle name="Normal 2 6 5 4 2 2 2" xfId="20214"/>
    <cellStyle name="Normal 2 6 5 4 2 3" xfId="20215"/>
    <cellStyle name="Normal 2 6 5 4 3" xfId="20216"/>
    <cellStyle name="Normal 2 6 5 4 3 2" xfId="20217"/>
    <cellStyle name="Normal 2 6 5 4 4" xfId="20218"/>
    <cellStyle name="Normal 2 6 5 5" xfId="20219"/>
    <cellStyle name="Normal 2 6 5 5 2" xfId="20220"/>
    <cellStyle name="Normal 2 6 5 5 2 2" xfId="20221"/>
    <cellStyle name="Normal 2 6 5 5 3" xfId="20222"/>
    <cellStyle name="Normal 2 6 5 6" xfId="20223"/>
    <cellStyle name="Normal 2 6 5 6 2" xfId="20224"/>
    <cellStyle name="Normal 2 6 5 7" xfId="20225"/>
    <cellStyle name="Normal 2 6 5 7 2" xfId="20226"/>
    <cellStyle name="Normal 2 6 5 8" xfId="20227"/>
    <cellStyle name="Normal 2 6 6" xfId="20228"/>
    <cellStyle name="Normal 2 6 6 2" xfId="20229"/>
    <cellStyle name="Normal 2 6 6 2 2" xfId="20230"/>
    <cellStyle name="Normal 2 6 6 2 2 2" xfId="20231"/>
    <cellStyle name="Normal 2 6 6 2 2 2 2" xfId="20232"/>
    <cellStyle name="Normal 2 6 6 2 2 3" xfId="20233"/>
    <cellStyle name="Normal 2 6 6 2 3" xfId="20234"/>
    <cellStyle name="Normal 2 6 6 2 3 2" xfId="20235"/>
    <cellStyle name="Normal 2 6 6 2 4" xfId="20236"/>
    <cellStyle name="Normal 2 6 6 3" xfId="20237"/>
    <cellStyle name="Normal 2 6 6 3 2" xfId="20238"/>
    <cellStyle name="Normal 2 6 6 3 2 2" xfId="20239"/>
    <cellStyle name="Normal 2 6 6 3 2 2 2" xfId="20240"/>
    <cellStyle name="Normal 2 6 6 3 2 3" xfId="20241"/>
    <cellStyle name="Normal 2 6 6 3 3" xfId="20242"/>
    <cellStyle name="Normal 2 6 6 3 3 2" xfId="20243"/>
    <cellStyle name="Normal 2 6 6 3 4" xfId="20244"/>
    <cellStyle name="Normal 2 6 6 4" xfId="20245"/>
    <cellStyle name="Normal 2 6 6 4 2" xfId="20246"/>
    <cellStyle name="Normal 2 6 6 4 2 2" xfId="20247"/>
    <cellStyle name="Normal 2 6 6 4 2 2 2" xfId="20248"/>
    <cellStyle name="Normal 2 6 6 4 2 3" xfId="20249"/>
    <cellStyle name="Normal 2 6 6 4 3" xfId="20250"/>
    <cellStyle name="Normal 2 6 6 4 3 2" xfId="20251"/>
    <cellStyle name="Normal 2 6 6 4 4" xfId="20252"/>
    <cellStyle name="Normal 2 6 6 5" xfId="20253"/>
    <cellStyle name="Normal 2 6 6 5 2" xfId="20254"/>
    <cellStyle name="Normal 2 6 6 5 2 2" xfId="20255"/>
    <cellStyle name="Normal 2 6 6 5 3" xfId="20256"/>
    <cellStyle name="Normal 2 6 6 6" xfId="20257"/>
    <cellStyle name="Normal 2 6 6 6 2" xfId="20258"/>
    <cellStyle name="Normal 2 6 6 7" xfId="20259"/>
    <cellStyle name="Normal 2 6 6 7 2" xfId="20260"/>
    <cellStyle name="Normal 2 6 6 8" xfId="20261"/>
    <cellStyle name="Normal 2 6 7" xfId="20262"/>
    <cellStyle name="Normal 2 6 7 2" xfId="20263"/>
    <cellStyle name="Normal 2 6 7 2 2" xfId="20264"/>
    <cellStyle name="Normal 2 6 7 2 2 2" xfId="20265"/>
    <cellStyle name="Normal 2 6 7 2 2 2 2" xfId="20266"/>
    <cellStyle name="Normal 2 6 7 2 2 3" xfId="20267"/>
    <cellStyle name="Normal 2 6 7 2 3" xfId="20268"/>
    <cellStyle name="Normal 2 6 7 2 3 2" xfId="20269"/>
    <cellStyle name="Normal 2 6 7 2 4" xfId="20270"/>
    <cellStyle name="Normal 2 6 7 3" xfId="20271"/>
    <cellStyle name="Normal 2 6 7 3 2" xfId="20272"/>
    <cellStyle name="Normal 2 6 7 3 2 2" xfId="20273"/>
    <cellStyle name="Normal 2 6 7 3 2 2 2" xfId="20274"/>
    <cellStyle name="Normal 2 6 7 3 2 3" xfId="20275"/>
    <cellStyle name="Normal 2 6 7 3 3" xfId="20276"/>
    <cellStyle name="Normal 2 6 7 3 3 2" xfId="20277"/>
    <cellStyle name="Normal 2 6 7 3 4" xfId="20278"/>
    <cellStyle name="Normal 2 6 7 4" xfId="20279"/>
    <cellStyle name="Normal 2 6 7 4 2" xfId="20280"/>
    <cellStyle name="Normal 2 6 7 4 2 2" xfId="20281"/>
    <cellStyle name="Normal 2 6 7 4 2 2 2" xfId="20282"/>
    <cellStyle name="Normal 2 6 7 4 2 3" xfId="20283"/>
    <cellStyle name="Normal 2 6 7 4 3" xfId="20284"/>
    <cellStyle name="Normal 2 6 7 4 3 2" xfId="20285"/>
    <cellStyle name="Normal 2 6 7 4 4" xfId="20286"/>
    <cellStyle name="Normal 2 6 7 5" xfId="20287"/>
    <cellStyle name="Normal 2 6 7 5 2" xfId="20288"/>
    <cellStyle name="Normal 2 6 7 5 2 2" xfId="20289"/>
    <cellStyle name="Normal 2 6 7 5 3" xfId="20290"/>
    <cellStyle name="Normal 2 6 7 6" xfId="20291"/>
    <cellStyle name="Normal 2 6 7 6 2" xfId="20292"/>
    <cellStyle name="Normal 2 6 7 7" xfId="20293"/>
    <cellStyle name="Normal 2 6 7 7 2" xfId="20294"/>
    <cellStyle name="Normal 2 6 7 8" xfId="20295"/>
    <cellStyle name="Normal 2 6 8" xfId="20296"/>
    <cellStyle name="Normal 2 6 8 2" xfId="20297"/>
    <cellStyle name="Normal 2 6 8 2 2" xfId="20298"/>
    <cellStyle name="Normal 2 6 8 2 2 2" xfId="20299"/>
    <cellStyle name="Normal 2 6 8 2 2 2 2" xfId="20300"/>
    <cellStyle name="Normal 2 6 8 2 2 3" xfId="20301"/>
    <cellStyle name="Normal 2 6 8 2 3" xfId="20302"/>
    <cellStyle name="Normal 2 6 8 2 3 2" xfId="20303"/>
    <cellStyle name="Normal 2 6 8 2 4" xfId="20304"/>
    <cellStyle name="Normal 2 6 8 3" xfId="20305"/>
    <cellStyle name="Normal 2 6 8 3 2" xfId="20306"/>
    <cellStyle name="Normal 2 6 8 3 2 2" xfId="20307"/>
    <cellStyle name="Normal 2 6 8 3 2 2 2" xfId="20308"/>
    <cellStyle name="Normal 2 6 8 3 2 3" xfId="20309"/>
    <cellStyle name="Normal 2 6 8 3 3" xfId="20310"/>
    <cellStyle name="Normal 2 6 8 3 3 2" xfId="20311"/>
    <cellStyle name="Normal 2 6 8 3 4" xfId="20312"/>
    <cellStyle name="Normal 2 6 8 4" xfId="20313"/>
    <cellStyle name="Normal 2 6 8 4 2" xfId="20314"/>
    <cellStyle name="Normal 2 6 8 4 2 2" xfId="20315"/>
    <cellStyle name="Normal 2 6 8 4 2 2 2" xfId="20316"/>
    <cellStyle name="Normal 2 6 8 4 2 3" xfId="20317"/>
    <cellStyle name="Normal 2 6 8 4 3" xfId="20318"/>
    <cellStyle name="Normal 2 6 8 4 3 2" xfId="20319"/>
    <cellStyle name="Normal 2 6 8 4 4" xfId="20320"/>
    <cellStyle name="Normal 2 6 8 5" xfId="20321"/>
    <cellStyle name="Normal 2 6 8 5 2" xfId="20322"/>
    <cellStyle name="Normal 2 6 8 5 2 2" xfId="20323"/>
    <cellStyle name="Normal 2 6 8 5 3" xfId="20324"/>
    <cellStyle name="Normal 2 6 8 6" xfId="20325"/>
    <cellStyle name="Normal 2 6 8 6 2" xfId="20326"/>
    <cellStyle name="Normal 2 6 8 7" xfId="20327"/>
    <cellStyle name="Normal 2 6 8 7 2" xfId="20328"/>
    <cellStyle name="Normal 2 6 8 8" xfId="20329"/>
    <cellStyle name="Normal 2 6 9" xfId="20330"/>
    <cellStyle name="Normal 2 6 9 2" xfId="20331"/>
    <cellStyle name="Normal 2 6 9 2 2" xfId="20332"/>
    <cellStyle name="Normal 2 6 9 2 2 2" xfId="20333"/>
    <cellStyle name="Normal 2 6 9 2 2 2 2" xfId="20334"/>
    <cellStyle name="Normal 2 6 9 2 2 3" xfId="20335"/>
    <cellStyle name="Normal 2 6 9 2 3" xfId="20336"/>
    <cellStyle name="Normal 2 6 9 2 3 2" xfId="20337"/>
    <cellStyle name="Normal 2 6 9 2 4" xfId="20338"/>
    <cellStyle name="Normal 2 6 9 3" xfId="20339"/>
    <cellStyle name="Normal 2 6 9 3 2" xfId="20340"/>
    <cellStyle name="Normal 2 6 9 3 2 2" xfId="20341"/>
    <cellStyle name="Normal 2 6 9 3 2 2 2" xfId="20342"/>
    <cellStyle name="Normal 2 6 9 3 2 3" xfId="20343"/>
    <cellStyle name="Normal 2 6 9 3 3" xfId="20344"/>
    <cellStyle name="Normal 2 6 9 3 3 2" xfId="20345"/>
    <cellStyle name="Normal 2 6 9 3 4" xfId="20346"/>
    <cellStyle name="Normal 2 6 9 4" xfId="20347"/>
    <cellStyle name="Normal 2 6 9 4 2" xfId="20348"/>
    <cellStyle name="Normal 2 6 9 4 2 2" xfId="20349"/>
    <cellStyle name="Normal 2 6 9 4 2 2 2" xfId="20350"/>
    <cellStyle name="Normal 2 6 9 4 2 3" xfId="20351"/>
    <cellStyle name="Normal 2 6 9 4 3" xfId="20352"/>
    <cellStyle name="Normal 2 6 9 4 3 2" xfId="20353"/>
    <cellStyle name="Normal 2 6 9 4 4" xfId="20354"/>
    <cellStyle name="Normal 2 6 9 5" xfId="20355"/>
    <cellStyle name="Normal 2 6 9 5 2" xfId="20356"/>
    <cellStyle name="Normal 2 6 9 5 2 2" xfId="20357"/>
    <cellStyle name="Normal 2 6 9 5 3" xfId="20358"/>
    <cellStyle name="Normal 2 6 9 6" xfId="20359"/>
    <cellStyle name="Normal 2 6 9 6 2" xfId="20360"/>
    <cellStyle name="Normal 2 6 9 7" xfId="20361"/>
    <cellStyle name="Normal 2 6 9 7 2" xfId="20362"/>
    <cellStyle name="Normal 2 6 9 8" xfId="20363"/>
    <cellStyle name="Normal 2 7" xfId="20364"/>
    <cellStyle name="Normal 2 7 10" xfId="20365"/>
    <cellStyle name="Normal 2 7 10 2" xfId="20366"/>
    <cellStyle name="Normal 2 7 10 2 2" xfId="20367"/>
    <cellStyle name="Normal 2 7 10 2 2 2" xfId="20368"/>
    <cellStyle name="Normal 2 7 10 2 2 2 2" xfId="20369"/>
    <cellStyle name="Normal 2 7 10 2 2 3" xfId="20370"/>
    <cellStyle name="Normal 2 7 10 2 3" xfId="20371"/>
    <cellStyle name="Normal 2 7 10 2 3 2" xfId="20372"/>
    <cellStyle name="Normal 2 7 10 2 4" xfId="20373"/>
    <cellStyle name="Normal 2 7 10 3" xfId="20374"/>
    <cellStyle name="Normal 2 7 10 3 2" xfId="20375"/>
    <cellStyle name="Normal 2 7 10 3 2 2" xfId="20376"/>
    <cellStyle name="Normal 2 7 10 3 2 2 2" xfId="20377"/>
    <cellStyle name="Normal 2 7 10 3 2 3" xfId="20378"/>
    <cellStyle name="Normal 2 7 10 3 3" xfId="20379"/>
    <cellStyle name="Normal 2 7 10 3 3 2" xfId="20380"/>
    <cellStyle name="Normal 2 7 10 3 4" xfId="20381"/>
    <cellStyle name="Normal 2 7 10 4" xfId="20382"/>
    <cellStyle name="Normal 2 7 10 4 2" xfId="20383"/>
    <cellStyle name="Normal 2 7 10 4 2 2" xfId="20384"/>
    <cellStyle name="Normal 2 7 10 4 2 2 2" xfId="20385"/>
    <cellStyle name="Normal 2 7 10 4 2 3" xfId="20386"/>
    <cellStyle name="Normal 2 7 10 4 3" xfId="20387"/>
    <cellStyle name="Normal 2 7 10 4 3 2" xfId="20388"/>
    <cellStyle name="Normal 2 7 10 4 4" xfId="20389"/>
    <cellStyle name="Normal 2 7 10 5" xfId="20390"/>
    <cellStyle name="Normal 2 7 10 5 2" xfId="20391"/>
    <cellStyle name="Normal 2 7 10 5 2 2" xfId="20392"/>
    <cellStyle name="Normal 2 7 10 5 3" xfId="20393"/>
    <cellStyle name="Normal 2 7 10 6" xfId="20394"/>
    <cellStyle name="Normal 2 7 10 6 2" xfId="20395"/>
    <cellStyle name="Normal 2 7 10 7" xfId="20396"/>
    <cellStyle name="Normal 2 7 10 7 2" xfId="20397"/>
    <cellStyle name="Normal 2 7 10 8" xfId="20398"/>
    <cellStyle name="Normal 2 7 11" xfId="20399"/>
    <cellStyle name="Normal 2 7 11 2" xfId="20400"/>
    <cellStyle name="Normal 2 7 11 2 2" xfId="20401"/>
    <cellStyle name="Normal 2 7 11 2 2 2" xfId="20402"/>
    <cellStyle name="Normal 2 7 11 2 2 2 2" xfId="20403"/>
    <cellStyle name="Normal 2 7 11 2 2 3" xfId="20404"/>
    <cellStyle name="Normal 2 7 11 2 3" xfId="20405"/>
    <cellStyle name="Normal 2 7 11 2 3 2" xfId="20406"/>
    <cellStyle name="Normal 2 7 11 2 4" xfId="20407"/>
    <cellStyle name="Normal 2 7 11 3" xfId="20408"/>
    <cellStyle name="Normal 2 7 11 3 2" xfId="20409"/>
    <cellStyle name="Normal 2 7 11 3 2 2" xfId="20410"/>
    <cellStyle name="Normal 2 7 11 3 2 2 2" xfId="20411"/>
    <cellStyle name="Normal 2 7 11 3 2 3" xfId="20412"/>
    <cellStyle name="Normal 2 7 11 3 3" xfId="20413"/>
    <cellStyle name="Normal 2 7 11 3 3 2" xfId="20414"/>
    <cellStyle name="Normal 2 7 11 3 4" xfId="20415"/>
    <cellStyle name="Normal 2 7 11 4" xfId="20416"/>
    <cellStyle name="Normal 2 7 11 4 2" xfId="20417"/>
    <cellStyle name="Normal 2 7 11 4 2 2" xfId="20418"/>
    <cellStyle name="Normal 2 7 11 4 2 2 2" xfId="20419"/>
    <cellStyle name="Normal 2 7 11 4 2 3" xfId="20420"/>
    <cellStyle name="Normal 2 7 11 4 3" xfId="20421"/>
    <cellStyle name="Normal 2 7 11 4 3 2" xfId="20422"/>
    <cellStyle name="Normal 2 7 11 4 4" xfId="20423"/>
    <cellStyle name="Normal 2 7 11 5" xfId="20424"/>
    <cellStyle name="Normal 2 7 11 5 2" xfId="20425"/>
    <cellStyle name="Normal 2 7 11 5 2 2" xfId="20426"/>
    <cellStyle name="Normal 2 7 11 5 3" xfId="20427"/>
    <cellStyle name="Normal 2 7 11 6" xfId="20428"/>
    <cellStyle name="Normal 2 7 11 6 2" xfId="20429"/>
    <cellStyle name="Normal 2 7 11 7" xfId="20430"/>
    <cellStyle name="Normal 2 7 11 7 2" xfId="20431"/>
    <cellStyle name="Normal 2 7 11 8" xfId="20432"/>
    <cellStyle name="Normal 2 7 12" xfId="20433"/>
    <cellStyle name="Normal 2 7 12 2" xfId="20434"/>
    <cellStyle name="Normal 2 7 12 2 2" xfId="20435"/>
    <cellStyle name="Normal 2 7 12 2 2 2" xfId="20436"/>
    <cellStyle name="Normal 2 7 12 2 2 2 2" xfId="20437"/>
    <cellStyle name="Normal 2 7 12 2 2 3" xfId="20438"/>
    <cellStyle name="Normal 2 7 12 2 3" xfId="20439"/>
    <cellStyle name="Normal 2 7 12 2 3 2" xfId="20440"/>
    <cellStyle name="Normal 2 7 12 2 4" xfId="20441"/>
    <cellStyle name="Normal 2 7 12 3" xfId="20442"/>
    <cellStyle name="Normal 2 7 12 3 2" xfId="20443"/>
    <cellStyle name="Normal 2 7 12 3 2 2" xfId="20444"/>
    <cellStyle name="Normal 2 7 12 3 2 2 2" xfId="20445"/>
    <cellStyle name="Normal 2 7 12 3 2 3" xfId="20446"/>
    <cellStyle name="Normal 2 7 12 3 3" xfId="20447"/>
    <cellStyle name="Normal 2 7 12 3 3 2" xfId="20448"/>
    <cellStyle name="Normal 2 7 12 3 4" xfId="20449"/>
    <cellStyle name="Normal 2 7 12 4" xfId="20450"/>
    <cellStyle name="Normal 2 7 12 4 2" xfId="20451"/>
    <cellStyle name="Normal 2 7 12 4 2 2" xfId="20452"/>
    <cellStyle name="Normal 2 7 12 4 2 2 2" xfId="20453"/>
    <cellStyle name="Normal 2 7 12 4 2 3" xfId="20454"/>
    <cellStyle name="Normal 2 7 12 4 3" xfId="20455"/>
    <cellStyle name="Normal 2 7 12 4 3 2" xfId="20456"/>
    <cellStyle name="Normal 2 7 12 4 4" xfId="20457"/>
    <cellStyle name="Normal 2 7 12 5" xfId="20458"/>
    <cellStyle name="Normal 2 7 12 5 2" xfId="20459"/>
    <cellStyle name="Normal 2 7 12 5 2 2" xfId="20460"/>
    <cellStyle name="Normal 2 7 12 5 3" xfId="20461"/>
    <cellStyle name="Normal 2 7 12 6" xfId="20462"/>
    <cellStyle name="Normal 2 7 12 6 2" xfId="20463"/>
    <cellStyle name="Normal 2 7 12 7" xfId="20464"/>
    <cellStyle name="Normal 2 7 12 7 2" xfId="20465"/>
    <cellStyle name="Normal 2 7 12 8" xfId="20466"/>
    <cellStyle name="Normal 2 7 13" xfId="20467"/>
    <cellStyle name="Normal 2 7 13 2" xfId="20468"/>
    <cellStyle name="Normal 2 7 13 2 2" xfId="20469"/>
    <cellStyle name="Normal 2 7 13 2 2 2" xfId="20470"/>
    <cellStyle name="Normal 2 7 13 2 2 2 2" xfId="20471"/>
    <cellStyle name="Normal 2 7 13 2 2 3" xfId="20472"/>
    <cellStyle name="Normal 2 7 13 2 3" xfId="20473"/>
    <cellStyle name="Normal 2 7 13 2 3 2" xfId="20474"/>
    <cellStyle name="Normal 2 7 13 2 4" xfId="20475"/>
    <cellStyle name="Normal 2 7 13 3" xfId="20476"/>
    <cellStyle name="Normal 2 7 13 3 2" xfId="20477"/>
    <cellStyle name="Normal 2 7 13 3 2 2" xfId="20478"/>
    <cellStyle name="Normal 2 7 13 3 2 2 2" xfId="20479"/>
    <cellStyle name="Normal 2 7 13 3 2 3" xfId="20480"/>
    <cellStyle name="Normal 2 7 13 3 3" xfId="20481"/>
    <cellStyle name="Normal 2 7 13 3 3 2" xfId="20482"/>
    <cellStyle name="Normal 2 7 13 3 4" xfId="20483"/>
    <cellStyle name="Normal 2 7 13 4" xfId="20484"/>
    <cellStyle name="Normal 2 7 13 4 2" xfId="20485"/>
    <cellStyle name="Normal 2 7 13 4 2 2" xfId="20486"/>
    <cellStyle name="Normal 2 7 13 4 2 2 2" xfId="20487"/>
    <cellStyle name="Normal 2 7 13 4 2 3" xfId="20488"/>
    <cellStyle name="Normal 2 7 13 4 3" xfId="20489"/>
    <cellStyle name="Normal 2 7 13 4 3 2" xfId="20490"/>
    <cellStyle name="Normal 2 7 13 4 4" xfId="20491"/>
    <cellStyle name="Normal 2 7 13 5" xfId="20492"/>
    <cellStyle name="Normal 2 7 13 5 2" xfId="20493"/>
    <cellStyle name="Normal 2 7 13 5 2 2" xfId="20494"/>
    <cellStyle name="Normal 2 7 13 5 3" xfId="20495"/>
    <cellStyle name="Normal 2 7 13 6" xfId="20496"/>
    <cellStyle name="Normal 2 7 13 6 2" xfId="20497"/>
    <cellStyle name="Normal 2 7 13 7" xfId="20498"/>
    <cellStyle name="Normal 2 7 13 7 2" xfId="20499"/>
    <cellStyle name="Normal 2 7 13 8" xfId="20500"/>
    <cellStyle name="Normal 2 7 14" xfId="20501"/>
    <cellStyle name="Normal 2 7 14 2" xfId="20502"/>
    <cellStyle name="Normal 2 7 14 2 2" xfId="20503"/>
    <cellStyle name="Normal 2 7 14 2 2 2" xfId="20504"/>
    <cellStyle name="Normal 2 7 14 2 2 2 2" xfId="20505"/>
    <cellStyle name="Normal 2 7 14 2 2 3" xfId="20506"/>
    <cellStyle name="Normal 2 7 14 2 3" xfId="20507"/>
    <cellStyle name="Normal 2 7 14 2 3 2" xfId="20508"/>
    <cellStyle name="Normal 2 7 14 2 4" xfId="20509"/>
    <cellStyle name="Normal 2 7 14 3" xfId="20510"/>
    <cellStyle name="Normal 2 7 14 3 2" xfId="20511"/>
    <cellStyle name="Normal 2 7 14 3 2 2" xfId="20512"/>
    <cellStyle name="Normal 2 7 14 3 2 2 2" xfId="20513"/>
    <cellStyle name="Normal 2 7 14 3 2 3" xfId="20514"/>
    <cellStyle name="Normal 2 7 14 3 3" xfId="20515"/>
    <cellStyle name="Normal 2 7 14 3 3 2" xfId="20516"/>
    <cellStyle name="Normal 2 7 14 3 4" xfId="20517"/>
    <cellStyle name="Normal 2 7 14 4" xfId="20518"/>
    <cellStyle name="Normal 2 7 14 4 2" xfId="20519"/>
    <cellStyle name="Normal 2 7 14 4 2 2" xfId="20520"/>
    <cellStyle name="Normal 2 7 14 4 2 2 2" xfId="20521"/>
    <cellStyle name="Normal 2 7 14 4 2 3" xfId="20522"/>
    <cellStyle name="Normal 2 7 14 4 3" xfId="20523"/>
    <cellStyle name="Normal 2 7 14 4 3 2" xfId="20524"/>
    <cellStyle name="Normal 2 7 14 4 4" xfId="20525"/>
    <cellStyle name="Normal 2 7 14 5" xfId="20526"/>
    <cellStyle name="Normal 2 7 14 5 2" xfId="20527"/>
    <cellStyle name="Normal 2 7 14 5 2 2" xfId="20528"/>
    <cellStyle name="Normal 2 7 14 5 3" xfId="20529"/>
    <cellStyle name="Normal 2 7 14 6" xfId="20530"/>
    <cellStyle name="Normal 2 7 14 6 2" xfId="20531"/>
    <cellStyle name="Normal 2 7 14 7" xfId="20532"/>
    <cellStyle name="Normal 2 7 14 7 2" xfId="20533"/>
    <cellStyle name="Normal 2 7 14 8" xfId="20534"/>
    <cellStyle name="Normal 2 7 15" xfId="20535"/>
    <cellStyle name="Normal 2 7 15 2" xfId="20536"/>
    <cellStyle name="Normal 2 7 15 2 2" xfId="20537"/>
    <cellStyle name="Normal 2 7 15 2 2 2" xfId="20538"/>
    <cellStyle name="Normal 2 7 15 2 2 2 2" xfId="20539"/>
    <cellStyle name="Normal 2 7 15 2 2 3" xfId="20540"/>
    <cellStyle name="Normal 2 7 15 2 3" xfId="20541"/>
    <cellStyle name="Normal 2 7 15 2 3 2" xfId="20542"/>
    <cellStyle name="Normal 2 7 15 2 4" xfId="20543"/>
    <cellStyle name="Normal 2 7 15 3" xfId="20544"/>
    <cellStyle name="Normal 2 7 15 3 2" xfId="20545"/>
    <cellStyle name="Normal 2 7 15 3 2 2" xfId="20546"/>
    <cellStyle name="Normal 2 7 15 3 2 2 2" xfId="20547"/>
    <cellStyle name="Normal 2 7 15 3 2 3" xfId="20548"/>
    <cellStyle name="Normal 2 7 15 3 3" xfId="20549"/>
    <cellStyle name="Normal 2 7 15 3 3 2" xfId="20550"/>
    <cellStyle name="Normal 2 7 15 3 4" xfId="20551"/>
    <cellStyle name="Normal 2 7 15 4" xfId="20552"/>
    <cellStyle name="Normal 2 7 15 4 2" xfId="20553"/>
    <cellStyle name="Normal 2 7 15 4 2 2" xfId="20554"/>
    <cellStyle name="Normal 2 7 15 4 2 2 2" xfId="20555"/>
    <cellStyle name="Normal 2 7 15 4 2 3" xfId="20556"/>
    <cellStyle name="Normal 2 7 15 4 3" xfId="20557"/>
    <cellStyle name="Normal 2 7 15 4 3 2" xfId="20558"/>
    <cellStyle name="Normal 2 7 15 4 4" xfId="20559"/>
    <cellStyle name="Normal 2 7 15 5" xfId="20560"/>
    <cellStyle name="Normal 2 7 15 5 2" xfId="20561"/>
    <cellStyle name="Normal 2 7 15 5 2 2" xfId="20562"/>
    <cellStyle name="Normal 2 7 15 5 3" xfId="20563"/>
    <cellStyle name="Normal 2 7 15 6" xfId="20564"/>
    <cellStyle name="Normal 2 7 15 6 2" xfId="20565"/>
    <cellStyle name="Normal 2 7 15 7" xfId="20566"/>
    <cellStyle name="Normal 2 7 15 7 2" xfId="20567"/>
    <cellStyle name="Normal 2 7 15 8" xfId="20568"/>
    <cellStyle name="Normal 2 7 16" xfId="20569"/>
    <cellStyle name="Normal 2 7 16 2" xfId="20570"/>
    <cellStyle name="Normal 2 7 16 2 2" xfId="20571"/>
    <cellStyle name="Normal 2 7 16 2 2 2" xfId="20572"/>
    <cellStyle name="Normal 2 7 16 2 2 2 2" xfId="20573"/>
    <cellStyle name="Normal 2 7 16 2 2 3" xfId="20574"/>
    <cellStyle name="Normal 2 7 16 2 3" xfId="20575"/>
    <cellStyle name="Normal 2 7 16 2 3 2" xfId="20576"/>
    <cellStyle name="Normal 2 7 16 2 4" xfId="20577"/>
    <cellStyle name="Normal 2 7 16 3" xfId="20578"/>
    <cellStyle name="Normal 2 7 16 3 2" xfId="20579"/>
    <cellStyle name="Normal 2 7 16 3 2 2" xfId="20580"/>
    <cellStyle name="Normal 2 7 16 3 2 2 2" xfId="20581"/>
    <cellStyle name="Normal 2 7 16 3 2 3" xfId="20582"/>
    <cellStyle name="Normal 2 7 16 3 3" xfId="20583"/>
    <cellStyle name="Normal 2 7 16 3 3 2" xfId="20584"/>
    <cellStyle name="Normal 2 7 16 3 4" xfId="20585"/>
    <cellStyle name="Normal 2 7 16 4" xfId="20586"/>
    <cellStyle name="Normal 2 7 16 4 2" xfId="20587"/>
    <cellStyle name="Normal 2 7 16 4 2 2" xfId="20588"/>
    <cellStyle name="Normal 2 7 16 4 2 2 2" xfId="20589"/>
    <cellStyle name="Normal 2 7 16 4 2 3" xfId="20590"/>
    <cellStyle name="Normal 2 7 16 4 3" xfId="20591"/>
    <cellStyle name="Normal 2 7 16 4 3 2" xfId="20592"/>
    <cellStyle name="Normal 2 7 16 4 4" xfId="20593"/>
    <cellStyle name="Normal 2 7 16 5" xfId="20594"/>
    <cellStyle name="Normal 2 7 16 5 2" xfId="20595"/>
    <cellStyle name="Normal 2 7 16 5 2 2" xfId="20596"/>
    <cellStyle name="Normal 2 7 16 5 3" xfId="20597"/>
    <cellStyle name="Normal 2 7 16 6" xfId="20598"/>
    <cellStyle name="Normal 2 7 16 6 2" xfId="20599"/>
    <cellStyle name="Normal 2 7 16 7" xfId="20600"/>
    <cellStyle name="Normal 2 7 16 7 2" xfId="20601"/>
    <cellStyle name="Normal 2 7 16 8" xfId="20602"/>
    <cellStyle name="Normal 2 7 17" xfId="20603"/>
    <cellStyle name="Normal 2 7 17 2" xfId="20604"/>
    <cellStyle name="Normal 2 7 17 2 2" xfId="20605"/>
    <cellStyle name="Normal 2 7 17 2 2 2" xfId="20606"/>
    <cellStyle name="Normal 2 7 17 2 2 2 2" xfId="20607"/>
    <cellStyle name="Normal 2 7 17 2 2 3" xfId="20608"/>
    <cellStyle name="Normal 2 7 17 2 3" xfId="20609"/>
    <cellStyle name="Normal 2 7 17 2 3 2" xfId="20610"/>
    <cellStyle name="Normal 2 7 17 2 4" xfId="20611"/>
    <cellStyle name="Normal 2 7 17 3" xfId="20612"/>
    <cellStyle name="Normal 2 7 17 3 2" xfId="20613"/>
    <cellStyle name="Normal 2 7 17 3 2 2" xfId="20614"/>
    <cellStyle name="Normal 2 7 17 3 2 2 2" xfId="20615"/>
    <cellStyle name="Normal 2 7 17 3 2 3" xfId="20616"/>
    <cellStyle name="Normal 2 7 17 3 3" xfId="20617"/>
    <cellStyle name="Normal 2 7 17 3 3 2" xfId="20618"/>
    <cellStyle name="Normal 2 7 17 3 4" xfId="20619"/>
    <cellStyle name="Normal 2 7 17 4" xfId="20620"/>
    <cellStyle name="Normal 2 7 17 4 2" xfId="20621"/>
    <cellStyle name="Normal 2 7 17 4 2 2" xfId="20622"/>
    <cellStyle name="Normal 2 7 17 4 2 2 2" xfId="20623"/>
    <cellStyle name="Normal 2 7 17 4 2 3" xfId="20624"/>
    <cellStyle name="Normal 2 7 17 4 3" xfId="20625"/>
    <cellStyle name="Normal 2 7 17 4 3 2" xfId="20626"/>
    <cellStyle name="Normal 2 7 17 4 4" xfId="20627"/>
    <cellStyle name="Normal 2 7 17 5" xfId="20628"/>
    <cellStyle name="Normal 2 7 17 5 2" xfId="20629"/>
    <cellStyle name="Normal 2 7 17 5 2 2" xfId="20630"/>
    <cellStyle name="Normal 2 7 17 5 3" xfId="20631"/>
    <cellStyle name="Normal 2 7 17 6" xfId="20632"/>
    <cellStyle name="Normal 2 7 17 6 2" xfId="20633"/>
    <cellStyle name="Normal 2 7 17 7" xfId="20634"/>
    <cellStyle name="Normal 2 7 17 7 2" xfId="20635"/>
    <cellStyle name="Normal 2 7 17 8" xfId="20636"/>
    <cellStyle name="Normal 2 7 18" xfId="20637"/>
    <cellStyle name="Normal 2 7 18 2" xfId="20638"/>
    <cellStyle name="Normal 2 7 18 2 2" xfId="20639"/>
    <cellStyle name="Normal 2 7 18 2 2 2" xfId="20640"/>
    <cellStyle name="Normal 2 7 18 2 2 2 2" xfId="20641"/>
    <cellStyle name="Normal 2 7 18 2 2 3" xfId="20642"/>
    <cellStyle name="Normal 2 7 18 2 3" xfId="20643"/>
    <cellStyle name="Normal 2 7 18 2 3 2" xfId="20644"/>
    <cellStyle name="Normal 2 7 18 2 4" xfId="20645"/>
    <cellStyle name="Normal 2 7 18 3" xfId="20646"/>
    <cellStyle name="Normal 2 7 18 3 2" xfId="20647"/>
    <cellStyle name="Normal 2 7 18 3 2 2" xfId="20648"/>
    <cellStyle name="Normal 2 7 18 3 2 2 2" xfId="20649"/>
    <cellStyle name="Normal 2 7 18 3 2 3" xfId="20650"/>
    <cellStyle name="Normal 2 7 18 3 3" xfId="20651"/>
    <cellStyle name="Normal 2 7 18 3 3 2" xfId="20652"/>
    <cellStyle name="Normal 2 7 18 3 4" xfId="20653"/>
    <cellStyle name="Normal 2 7 18 4" xfId="20654"/>
    <cellStyle name="Normal 2 7 18 4 2" xfId="20655"/>
    <cellStyle name="Normal 2 7 18 4 2 2" xfId="20656"/>
    <cellStyle name="Normal 2 7 18 4 2 2 2" xfId="20657"/>
    <cellStyle name="Normal 2 7 18 4 2 3" xfId="20658"/>
    <cellStyle name="Normal 2 7 18 4 3" xfId="20659"/>
    <cellStyle name="Normal 2 7 18 4 3 2" xfId="20660"/>
    <cellStyle name="Normal 2 7 18 4 4" xfId="20661"/>
    <cellStyle name="Normal 2 7 18 5" xfId="20662"/>
    <cellStyle name="Normal 2 7 18 5 2" xfId="20663"/>
    <cellStyle name="Normal 2 7 18 5 2 2" xfId="20664"/>
    <cellStyle name="Normal 2 7 18 5 3" xfId="20665"/>
    <cellStyle name="Normal 2 7 18 6" xfId="20666"/>
    <cellStyle name="Normal 2 7 18 6 2" xfId="20667"/>
    <cellStyle name="Normal 2 7 18 7" xfId="20668"/>
    <cellStyle name="Normal 2 7 18 7 2" xfId="20669"/>
    <cellStyle name="Normal 2 7 18 8" xfId="20670"/>
    <cellStyle name="Normal 2 7 19" xfId="20671"/>
    <cellStyle name="Normal 2 7 19 2" xfId="20672"/>
    <cellStyle name="Normal 2 7 19 2 2" xfId="20673"/>
    <cellStyle name="Normal 2 7 19 2 2 2" xfId="20674"/>
    <cellStyle name="Normal 2 7 19 2 2 2 2" xfId="20675"/>
    <cellStyle name="Normal 2 7 19 2 2 3" xfId="20676"/>
    <cellStyle name="Normal 2 7 19 2 3" xfId="20677"/>
    <cellStyle name="Normal 2 7 19 2 3 2" xfId="20678"/>
    <cellStyle name="Normal 2 7 19 2 4" xfId="20679"/>
    <cellStyle name="Normal 2 7 19 3" xfId="20680"/>
    <cellStyle name="Normal 2 7 19 3 2" xfId="20681"/>
    <cellStyle name="Normal 2 7 19 3 2 2" xfId="20682"/>
    <cellStyle name="Normal 2 7 19 3 2 2 2" xfId="20683"/>
    <cellStyle name="Normal 2 7 19 3 2 3" xfId="20684"/>
    <cellStyle name="Normal 2 7 19 3 3" xfId="20685"/>
    <cellStyle name="Normal 2 7 19 3 3 2" xfId="20686"/>
    <cellStyle name="Normal 2 7 19 3 4" xfId="20687"/>
    <cellStyle name="Normal 2 7 19 4" xfId="20688"/>
    <cellStyle name="Normal 2 7 19 4 2" xfId="20689"/>
    <cellStyle name="Normal 2 7 19 4 2 2" xfId="20690"/>
    <cellStyle name="Normal 2 7 19 4 2 2 2" xfId="20691"/>
    <cellStyle name="Normal 2 7 19 4 2 3" xfId="20692"/>
    <cellStyle name="Normal 2 7 19 4 3" xfId="20693"/>
    <cellStyle name="Normal 2 7 19 4 3 2" xfId="20694"/>
    <cellStyle name="Normal 2 7 19 4 4" xfId="20695"/>
    <cellStyle name="Normal 2 7 19 5" xfId="20696"/>
    <cellStyle name="Normal 2 7 19 5 2" xfId="20697"/>
    <cellStyle name="Normal 2 7 19 5 2 2" xfId="20698"/>
    <cellStyle name="Normal 2 7 19 5 3" xfId="20699"/>
    <cellStyle name="Normal 2 7 19 6" xfId="20700"/>
    <cellStyle name="Normal 2 7 19 6 2" xfId="20701"/>
    <cellStyle name="Normal 2 7 19 7" xfId="20702"/>
    <cellStyle name="Normal 2 7 19 7 2" xfId="20703"/>
    <cellStyle name="Normal 2 7 19 8" xfId="20704"/>
    <cellStyle name="Normal 2 7 2" xfId="20705"/>
    <cellStyle name="Normal 2 7 2 2" xfId="20706"/>
    <cellStyle name="Normal 2 7 2 2 2" xfId="20707"/>
    <cellStyle name="Normal 2 7 2 2 2 2" xfId="20708"/>
    <cellStyle name="Normal 2 7 2 2 2 2 2" xfId="20709"/>
    <cellStyle name="Normal 2 7 2 2 2 3" xfId="20710"/>
    <cellStyle name="Normal 2 7 2 2 3" xfId="20711"/>
    <cellStyle name="Normal 2 7 2 2 3 2" xfId="20712"/>
    <cellStyle name="Normal 2 7 2 2 4" xfId="20713"/>
    <cellStyle name="Normal 2 7 2 3" xfId="20714"/>
    <cellStyle name="Normal 2 7 2 3 2" xfId="20715"/>
    <cellStyle name="Normal 2 7 2 3 2 2" xfId="20716"/>
    <cellStyle name="Normal 2 7 2 3 2 2 2" xfId="20717"/>
    <cellStyle name="Normal 2 7 2 3 2 3" xfId="20718"/>
    <cellStyle name="Normal 2 7 2 3 3" xfId="20719"/>
    <cellStyle name="Normal 2 7 2 3 3 2" xfId="20720"/>
    <cellStyle name="Normal 2 7 2 3 4" xfId="20721"/>
    <cellStyle name="Normal 2 7 2 4" xfId="20722"/>
    <cellStyle name="Normal 2 7 2 4 2" xfId="20723"/>
    <cellStyle name="Normal 2 7 2 4 2 2" xfId="20724"/>
    <cellStyle name="Normal 2 7 2 4 2 2 2" xfId="20725"/>
    <cellStyle name="Normal 2 7 2 4 2 3" xfId="20726"/>
    <cellStyle name="Normal 2 7 2 4 3" xfId="20727"/>
    <cellStyle name="Normal 2 7 2 4 3 2" xfId="20728"/>
    <cellStyle name="Normal 2 7 2 4 4" xfId="20729"/>
    <cellStyle name="Normal 2 7 2 5" xfId="20730"/>
    <cellStyle name="Normal 2 7 2 5 2" xfId="20731"/>
    <cellStyle name="Normal 2 7 2 5 2 2" xfId="20732"/>
    <cellStyle name="Normal 2 7 2 5 3" xfId="20733"/>
    <cellStyle name="Normal 2 7 2 6" xfId="20734"/>
    <cellStyle name="Normal 2 7 2 6 2" xfId="20735"/>
    <cellStyle name="Normal 2 7 2 7" xfId="20736"/>
    <cellStyle name="Normal 2 7 2 7 2" xfId="20737"/>
    <cellStyle name="Normal 2 7 2 8" xfId="20738"/>
    <cellStyle name="Normal 2 7 20" xfId="20739"/>
    <cellStyle name="Normal 2 7 20 2" xfId="20740"/>
    <cellStyle name="Normal 2 7 20 2 2" xfId="20741"/>
    <cellStyle name="Normal 2 7 20 2 2 2" xfId="20742"/>
    <cellStyle name="Normal 2 7 20 2 2 2 2" xfId="20743"/>
    <cellStyle name="Normal 2 7 20 2 2 3" xfId="20744"/>
    <cellStyle name="Normal 2 7 20 2 3" xfId="20745"/>
    <cellStyle name="Normal 2 7 20 2 3 2" xfId="20746"/>
    <cellStyle name="Normal 2 7 20 2 4" xfId="20747"/>
    <cellStyle name="Normal 2 7 20 3" xfId="20748"/>
    <cellStyle name="Normal 2 7 20 3 2" xfId="20749"/>
    <cellStyle name="Normal 2 7 20 3 2 2" xfId="20750"/>
    <cellStyle name="Normal 2 7 20 3 2 2 2" xfId="20751"/>
    <cellStyle name="Normal 2 7 20 3 2 3" xfId="20752"/>
    <cellStyle name="Normal 2 7 20 3 3" xfId="20753"/>
    <cellStyle name="Normal 2 7 20 3 3 2" xfId="20754"/>
    <cellStyle name="Normal 2 7 20 3 4" xfId="20755"/>
    <cellStyle name="Normal 2 7 20 4" xfId="20756"/>
    <cellStyle name="Normal 2 7 20 4 2" xfId="20757"/>
    <cellStyle name="Normal 2 7 20 4 2 2" xfId="20758"/>
    <cellStyle name="Normal 2 7 20 4 2 2 2" xfId="20759"/>
    <cellStyle name="Normal 2 7 20 4 2 3" xfId="20760"/>
    <cellStyle name="Normal 2 7 20 4 3" xfId="20761"/>
    <cellStyle name="Normal 2 7 20 4 3 2" xfId="20762"/>
    <cellStyle name="Normal 2 7 20 4 4" xfId="20763"/>
    <cellStyle name="Normal 2 7 20 5" xfId="20764"/>
    <cellStyle name="Normal 2 7 20 5 2" xfId="20765"/>
    <cellStyle name="Normal 2 7 20 5 2 2" xfId="20766"/>
    <cellStyle name="Normal 2 7 20 5 3" xfId="20767"/>
    <cellStyle name="Normal 2 7 20 6" xfId="20768"/>
    <cellStyle name="Normal 2 7 20 6 2" xfId="20769"/>
    <cellStyle name="Normal 2 7 20 7" xfId="20770"/>
    <cellStyle name="Normal 2 7 20 7 2" xfId="20771"/>
    <cellStyle name="Normal 2 7 20 8" xfId="20772"/>
    <cellStyle name="Normal 2 7 21" xfId="20773"/>
    <cellStyle name="Normal 2 7 21 2" xfId="20774"/>
    <cellStyle name="Normal 2 7 21 2 2" xfId="20775"/>
    <cellStyle name="Normal 2 7 21 2 2 2" xfId="20776"/>
    <cellStyle name="Normal 2 7 21 2 2 2 2" xfId="20777"/>
    <cellStyle name="Normal 2 7 21 2 2 3" xfId="20778"/>
    <cellStyle name="Normal 2 7 21 2 3" xfId="20779"/>
    <cellStyle name="Normal 2 7 21 2 3 2" xfId="20780"/>
    <cellStyle name="Normal 2 7 21 2 4" xfId="20781"/>
    <cellStyle name="Normal 2 7 21 3" xfId="20782"/>
    <cellStyle name="Normal 2 7 21 3 2" xfId="20783"/>
    <cellStyle name="Normal 2 7 21 3 2 2" xfId="20784"/>
    <cellStyle name="Normal 2 7 21 3 2 2 2" xfId="20785"/>
    <cellStyle name="Normal 2 7 21 3 2 3" xfId="20786"/>
    <cellStyle name="Normal 2 7 21 3 3" xfId="20787"/>
    <cellStyle name="Normal 2 7 21 3 3 2" xfId="20788"/>
    <cellStyle name="Normal 2 7 21 3 4" xfId="20789"/>
    <cellStyle name="Normal 2 7 21 4" xfId="20790"/>
    <cellStyle name="Normal 2 7 21 4 2" xfId="20791"/>
    <cellStyle name="Normal 2 7 21 4 2 2" xfId="20792"/>
    <cellStyle name="Normal 2 7 21 4 2 2 2" xfId="20793"/>
    <cellStyle name="Normal 2 7 21 4 2 3" xfId="20794"/>
    <cellStyle name="Normal 2 7 21 4 3" xfId="20795"/>
    <cellStyle name="Normal 2 7 21 4 3 2" xfId="20796"/>
    <cellStyle name="Normal 2 7 21 4 4" xfId="20797"/>
    <cellStyle name="Normal 2 7 21 5" xfId="20798"/>
    <cellStyle name="Normal 2 7 21 5 2" xfId="20799"/>
    <cellStyle name="Normal 2 7 21 5 2 2" xfId="20800"/>
    <cellStyle name="Normal 2 7 21 5 3" xfId="20801"/>
    <cellStyle name="Normal 2 7 21 6" xfId="20802"/>
    <cellStyle name="Normal 2 7 21 6 2" xfId="20803"/>
    <cellStyle name="Normal 2 7 21 7" xfId="20804"/>
    <cellStyle name="Normal 2 7 21 7 2" xfId="20805"/>
    <cellStyle name="Normal 2 7 21 8" xfId="20806"/>
    <cellStyle name="Normal 2 7 22" xfId="20807"/>
    <cellStyle name="Normal 2 7 22 2" xfId="20808"/>
    <cellStyle name="Normal 2 7 22 2 2" xfId="20809"/>
    <cellStyle name="Normal 2 7 22 2 2 2" xfId="20810"/>
    <cellStyle name="Normal 2 7 22 2 2 2 2" xfId="20811"/>
    <cellStyle name="Normal 2 7 22 2 2 3" xfId="20812"/>
    <cellStyle name="Normal 2 7 22 2 3" xfId="20813"/>
    <cellStyle name="Normal 2 7 22 2 3 2" xfId="20814"/>
    <cellStyle name="Normal 2 7 22 2 4" xfId="20815"/>
    <cellStyle name="Normal 2 7 22 3" xfId="20816"/>
    <cellStyle name="Normal 2 7 22 3 2" xfId="20817"/>
    <cellStyle name="Normal 2 7 22 3 2 2" xfId="20818"/>
    <cellStyle name="Normal 2 7 22 3 2 2 2" xfId="20819"/>
    <cellStyle name="Normal 2 7 22 3 2 3" xfId="20820"/>
    <cellStyle name="Normal 2 7 22 3 3" xfId="20821"/>
    <cellStyle name="Normal 2 7 22 3 3 2" xfId="20822"/>
    <cellStyle name="Normal 2 7 22 3 4" xfId="20823"/>
    <cellStyle name="Normal 2 7 22 4" xfId="20824"/>
    <cellStyle name="Normal 2 7 22 4 2" xfId="20825"/>
    <cellStyle name="Normal 2 7 22 4 2 2" xfId="20826"/>
    <cellStyle name="Normal 2 7 22 4 2 2 2" xfId="20827"/>
    <cellStyle name="Normal 2 7 22 4 2 3" xfId="20828"/>
    <cellStyle name="Normal 2 7 22 4 3" xfId="20829"/>
    <cellStyle name="Normal 2 7 22 4 3 2" xfId="20830"/>
    <cellStyle name="Normal 2 7 22 4 4" xfId="20831"/>
    <cellStyle name="Normal 2 7 22 5" xfId="20832"/>
    <cellStyle name="Normal 2 7 22 5 2" xfId="20833"/>
    <cellStyle name="Normal 2 7 22 5 2 2" xfId="20834"/>
    <cellStyle name="Normal 2 7 22 5 3" xfId="20835"/>
    <cellStyle name="Normal 2 7 22 6" xfId="20836"/>
    <cellStyle name="Normal 2 7 22 6 2" xfId="20837"/>
    <cellStyle name="Normal 2 7 22 7" xfId="20838"/>
    <cellStyle name="Normal 2 7 22 7 2" xfId="20839"/>
    <cellStyle name="Normal 2 7 22 8" xfId="20840"/>
    <cellStyle name="Normal 2 7 23" xfId="20841"/>
    <cellStyle name="Normal 2 7 23 2" xfId="20842"/>
    <cellStyle name="Normal 2 7 23 2 2" xfId="20843"/>
    <cellStyle name="Normal 2 7 23 2 2 2" xfId="20844"/>
    <cellStyle name="Normal 2 7 23 2 2 2 2" xfId="20845"/>
    <cellStyle name="Normal 2 7 23 2 2 3" xfId="20846"/>
    <cellStyle name="Normal 2 7 23 2 3" xfId="20847"/>
    <cellStyle name="Normal 2 7 23 2 3 2" xfId="20848"/>
    <cellStyle name="Normal 2 7 23 2 4" xfId="20849"/>
    <cellStyle name="Normal 2 7 23 3" xfId="20850"/>
    <cellStyle name="Normal 2 7 23 3 2" xfId="20851"/>
    <cellStyle name="Normal 2 7 23 3 2 2" xfId="20852"/>
    <cellStyle name="Normal 2 7 23 3 2 2 2" xfId="20853"/>
    <cellStyle name="Normal 2 7 23 3 2 3" xfId="20854"/>
    <cellStyle name="Normal 2 7 23 3 3" xfId="20855"/>
    <cellStyle name="Normal 2 7 23 3 3 2" xfId="20856"/>
    <cellStyle name="Normal 2 7 23 3 4" xfId="20857"/>
    <cellStyle name="Normal 2 7 23 4" xfId="20858"/>
    <cellStyle name="Normal 2 7 23 4 2" xfId="20859"/>
    <cellStyle name="Normal 2 7 23 4 2 2" xfId="20860"/>
    <cellStyle name="Normal 2 7 23 4 2 2 2" xfId="20861"/>
    <cellStyle name="Normal 2 7 23 4 2 3" xfId="20862"/>
    <cellStyle name="Normal 2 7 23 4 3" xfId="20863"/>
    <cellStyle name="Normal 2 7 23 4 3 2" xfId="20864"/>
    <cellStyle name="Normal 2 7 23 4 4" xfId="20865"/>
    <cellStyle name="Normal 2 7 23 5" xfId="20866"/>
    <cellStyle name="Normal 2 7 23 5 2" xfId="20867"/>
    <cellStyle name="Normal 2 7 23 5 2 2" xfId="20868"/>
    <cellStyle name="Normal 2 7 23 5 3" xfId="20869"/>
    <cellStyle name="Normal 2 7 23 6" xfId="20870"/>
    <cellStyle name="Normal 2 7 23 6 2" xfId="20871"/>
    <cellStyle name="Normal 2 7 23 7" xfId="20872"/>
    <cellStyle name="Normal 2 7 23 7 2" xfId="20873"/>
    <cellStyle name="Normal 2 7 23 8" xfId="20874"/>
    <cellStyle name="Normal 2 7 24" xfId="20875"/>
    <cellStyle name="Normal 2 7 24 2" xfId="20876"/>
    <cellStyle name="Normal 2 7 24 2 2" xfId="20877"/>
    <cellStyle name="Normal 2 7 24 2 2 2" xfId="20878"/>
    <cellStyle name="Normal 2 7 24 2 2 2 2" xfId="20879"/>
    <cellStyle name="Normal 2 7 24 2 2 3" xfId="20880"/>
    <cellStyle name="Normal 2 7 24 2 3" xfId="20881"/>
    <cellStyle name="Normal 2 7 24 2 3 2" xfId="20882"/>
    <cellStyle name="Normal 2 7 24 2 4" xfId="20883"/>
    <cellStyle name="Normal 2 7 24 3" xfId="20884"/>
    <cellStyle name="Normal 2 7 24 3 2" xfId="20885"/>
    <cellStyle name="Normal 2 7 24 3 2 2" xfId="20886"/>
    <cellStyle name="Normal 2 7 24 3 2 2 2" xfId="20887"/>
    <cellStyle name="Normal 2 7 24 3 2 3" xfId="20888"/>
    <cellStyle name="Normal 2 7 24 3 3" xfId="20889"/>
    <cellStyle name="Normal 2 7 24 3 3 2" xfId="20890"/>
    <cellStyle name="Normal 2 7 24 3 4" xfId="20891"/>
    <cellStyle name="Normal 2 7 24 4" xfId="20892"/>
    <cellStyle name="Normal 2 7 24 4 2" xfId="20893"/>
    <cellStyle name="Normal 2 7 24 4 2 2" xfId="20894"/>
    <cellStyle name="Normal 2 7 24 4 2 2 2" xfId="20895"/>
    <cellStyle name="Normal 2 7 24 4 2 3" xfId="20896"/>
    <cellStyle name="Normal 2 7 24 4 3" xfId="20897"/>
    <cellStyle name="Normal 2 7 24 4 3 2" xfId="20898"/>
    <cellStyle name="Normal 2 7 24 4 4" xfId="20899"/>
    <cellStyle name="Normal 2 7 24 5" xfId="20900"/>
    <cellStyle name="Normal 2 7 24 5 2" xfId="20901"/>
    <cellStyle name="Normal 2 7 24 5 2 2" xfId="20902"/>
    <cellStyle name="Normal 2 7 24 5 3" xfId="20903"/>
    <cellStyle name="Normal 2 7 24 6" xfId="20904"/>
    <cellStyle name="Normal 2 7 24 6 2" xfId="20905"/>
    <cellStyle name="Normal 2 7 24 7" xfId="20906"/>
    <cellStyle name="Normal 2 7 24 7 2" xfId="20907"/>
    <cellStyle name="Normal 2 7 24 8" xfId="20908"/>
    <cellStyle name="Normal 2 7 25" xfId="20909"/>
    <cellStyle name="Normal 2 7 25 2" xfId="20910"/>
    <cellStyle name="Normal 2 7 25 2 2" xfId="20911"/>
    <cellStyle name="Normal 2 7 25 2 2 2" xfId="20912"/>
    <cellStyle name="Normal 2 7 25 2 2 2 2" xfId="20913"/>
    <cellStyle name="Normal 2 7 25 2 2 3" xfId="20914"/>
    <cellStyle name="Normal 2 7 25 2 3" xfId="20915"/>
    <cellStyle name="Normal 2 7 25 2 3 2" xfId="20916"/>
    <cellStyle name="Normal 2 7 25 2 4" xfId="20917"/>
    <cellStyle name="Normal 2 7 25 3" xfId="20918"/>
    <cellStyle name="Normal 2 7 25 3 2" xfId="20919"/>
    <cellStyle name="Normal 2 7 25 3 2 2" xfId="20920"/>
    <cellStyle name="Normal 2 7 25 3 2 2 2" xfId="20921"/>
    <cellStyle name="Normal 2 7 25 3 2 3" xfId="20922"/>
    <cellStyle name="Normal 2 7 25 3 3" xfId="20923"/>
    <cellStyle name="Normal 2 7 25 3 3 2" xfId="20924"/>
    <cellStyle name="Normal 2 7 25 3 4" xfId="20925"/>
    <cellStyle name="Normal 2 7 25 4" xfId="20926"/>
    <cellStyle name="Normal 2 7 25 4 2" xfId="20927"/>
    <cellStyle name="Normal 2 7 25 4 2 2" xfId="20928"/>
    <cellStyle name="Normal 2 7 25 4 2 2 2" xfId="20929"/>
    <cellStyle name="Normal 2 7 25 4 2 3" xfId="20930"/>
    <cellStyle name="Normal 2 7 25 4 3" xfId="20931"/>
    <cellStyle name="Normal 2 7 25 4 3 2" xfId="20932"/>
    <cellStyle name="Normal 2 7 25 4 4" xfId="20933"/>
    <cellStyle name="Normal 2 7 25 5" xfId="20934"/>
    <cellStyle name="Normal 2 7 25 5 2" xfId="20935"/>
    <cellStyle name="Normal 2 7 25 5 2 2" xfId="20936"/>
    <cellStyle name="Normal 2 7 25 5 3" xfId="20937"/>
    <cellStyle name="Normal 2 7 25 6" xfId="20938"/>
    <cellStyle name="Normal 2 7 25 6 2" xfId="20939"/>
    <cellStyle name="Normal 2 7 25 7" xfId="20940"/>
    <cellStyle name="Normal 2 7 25 7 2" xfId="20941"/>
    <cellStyle name="Normal 2 7 25 8" xfId="20942"/>
    <cellStyle name="Normal 2 7 26" xfId="20943"/>
    <cellStyle name="Normal 2 7 26 2" xfId="20944"/>
    <cellStyle name="Normal 2 7 26 2 2" xfId="20945"/>
    <cellStyle name="Normal 2 7 26 2 2 2" xfId="20946"/>
    <cellStyle name="Normal 2 7 26 2 2 2 2" xfId="20947"/>
    <cellStyle name="Normal 2 7 26 2 2 3" xfId="20948"/>
    <cellStyle name="Normal 2 7 26 2 3" xfId="20949"/>
    <cellStyle name="Normal 2 7 26 2 3 2" xfId="20950"/>
    <cellStyle name="Normal 2 7 26 2 4" xfId="20951"/>
    <cellStyle name="Normal 2 7 26 3" xfId="20952"/>
    <cellStyle name="Normal 2 7 26 3 2" xfId="20953"/>
    <cellStyle name="Normal 2 7 26 3 2 2" xfId="20954"/>
    <cellStyle name="Normal 2 7 26 3 2 2 2" xfId="20955"/>
    <cellStyle name="Normal 2 7 26 3 2 3" xfId="20956"/>
    <cellStyle name="Normal 2 7 26 3 3" xfId="20957"/>
    <cellStyle name="Normal 2 7 26 3 3 2" xfId="20958"/>
    <cellStyle name="Normal 2 7 26 3 4" xfId="20959"/>
    <cellStyle name="Normal 2 7 26 4" xfId="20960"/>
    <cellStyle name="Normal 2 7 26 4 2" xfId="20961"/>
    <cellStyle name="Normal 2 7 26 4 2 2" xfId="20962"/>
    <cellStyle name="Normal 2 7 26 4 2 2 2" xfId="20963"/>
    <cellStyle name="Normal 2 7 26 4 2 3" xfId="20964"/>
    <cellStyle name="Normal 2 7 26 4 3" xfId="20965"/>
    <cellStyle name="Normal 2 7 26 4 3 2" xfId="20966"/>
    <cellStyle name="Normal 2 7 26 4 4" xfId="20967"/>
    <cellStyle name="Normal 2 7 26 5" xfId="20968"/>
    <cellStyle name="Normal 2 7 26 5 2" xfId="20969"/>
    <cellStyle name="Normal 2 7 26 5 2 2" xfId="20970"/>
    <cellStyle name="Normal 2 7 26 5 3" xfId="20971"/>
    <cellStyle name="Normal 2 7 26 6" xfId="20972"/>
    <cellStyle name="Normal 2 7 26 6 2" xfId="20973"/>
    <cellStyle name="Normal 2 7 26 7" xfId="20974"/>
    <cellStyle name="Normal 2 7 26 7 2" xfId="20975"/>
    <cellStyle name="Normal 2 7 26 8" xfId="20976"/>
    <cellStyle name="Normal 2 7 27" xfId="20977"/>
    <cellStyle name="Normal 2 7 27 2" xfId="20978"/>
    <cellStyle name="Normal 2 7 27 2 2" xfId="20979"/>
    <cellStyle name="Normal 2 7 27 2 2 2" xfId="20980"/>
    <cellStyle name="Normal 2 7 27 2 2 2 2" xfId="20981"/>
    <cellStyle name="Normal 2 7 27 2 2 3" xfId="20982"/>
    <cellStyle name="Normal 2 7 27 2 3" xfId="20983"/>
    <cellStyle name="Normal 2 7 27 2 3 2" xfId="20984"/>
    <cellStyle name="Normal 2 7 27 2 4" xfId="20985"/>
    <cellStyle name="Normal 2 7 27 3" xfId="20986"/>
    <cellStyle name="Normal 2 7 27 3 2" xfId="20987"/>
    <cellStyle name="Normal 2 7 27 3 2 2" xfId="20988"/>
    <cellStyle name="Normal 2 7 27 3 2 2 2" xfId="20989"/>
    <cellStyle name="Normal 2 7 27 3 2 3" xfId="20990"/>
    <cellStyle name="Normal 2 7 27 3 3" xfId="20991"/>
    <cellStyle name="Normal 2 7 27 3 3 2" xfId="20992"/>
    <cellStyle name="Normal 2 7 27 3 4" xfId="20993"/>
    <cellStyle name="Normal 2 7 27 4" xfId="20994"/>
    <cellStyle name="Normal 2 7 27 4 2" xfId="20995"/>
    <cellStyle name="Normal 2 7 27 4 2 2" xfId="20996"/>
    <cellStyle name="Normal 2 7 27 4 2 2 2" xfId="20997"/>
    <cellStyle name="Normal 2 7 27 4 2 3" xfId="20998"/>
    <cellStyle name="Normal 2 7 27 4 3" xfId="20999"/>
    <cellStyle name="Normal 2 7 27 4 3 2" xfId="21000"/>
    <cellStyle name="Normal 2 7 27 4 4" xfId="21001"/>
    <cellStyle name="Normal 2 7 27 5" xfId="21002"/>
    <cellStyle name="Normal 2 7 27 5 2" xfId="21003"/>
    <cellStyle name="Normal 2 7 27 5 2 2" xfId="21004"/>
    <cellStyle name="Normal 2 7 27 5 3" xfId="21005"/>
    <cellStyle name="Normal 2 7 27 6" xfId="21006"/>
    <cellStyle name="Normal 2 7 27 6 2" xfId="21007"/>
    <cellStyle name="Normal 2 7 27 7" xfId="21008"/>
    <cellStyle name="Normal 2 7 27 7 2" xfId="21009"/>
    <cellStyle name="Normal 2 7 27 8" xfId="21010"/>
    <cellStyle name="Normal 2 7 28" xfId="21011"/>
    <cellStyle name="Normal 2 7 28 2" xfId="21012"/>
    <cellStyle name="Normal 2 7 28 2 2" xfId="21013"/>
    <cellStyle name="Normal 2 7 28 2 2 2" xfId="21014"/>
    <cellStyle name="Normal 2 7 28 2 2 2 2" xfId="21015"/>
    <cellStyle name="Normal 2 7 28 2 2 3" xfId="21016"/>
    <cellStyle name="Normal 2 7 28 2 3" xfId="21017"/>
    <cellStyle name="Normal 2 7 28 2 3 2" xfId="21018"/>
    <cellStyle name="Normal 2 7 28 2 4" xfId="21019"/>
    <cellStyle name="Normal 2 7 28 3" xfId="21020"/>
    <cellStyle name="Normal 2 7 28 3 2" xfId="21021"/>
    <cellStyle name="Normal 2 7 28 3 2 2" xfId="21022"/>
    <cellStyle name="Normal 2 7 28 3 2 2 2" xfId="21023"/>
    <cellStyle name="Normal 2 7 28 3 2 3" xfId="21024"/>
    <cellStyle name="Normal 2 7 28 3 3" xfId="21025"/>
    <cellStyle name="Normal 2 7 28 3 3 2" xfId="21026"/>
    <cellStyle name="Normal 2 7 28 3 4" xfId="21027"/>
    <cellStyle name="Normal 2 7 28 4" xfId="21028"/>
    <cellStyle name="Normal 2 7 28 4 2" xfId="21029"/>
    <cellStyle name="Normal 2 7 28 4 2 2" xfId="21030"/>
    <cellStyle name="Normal 2 7 28 4 2 2 2" xfId="21031"/>
    <cellStyle name="Normal 2 7 28 4 2 3" xfId="21032"/>
    <cellStyle name="Normal 2 7 28 4 3" xfId="21033"/>
    <cellStyle name="Normal 2 7 28 4 3 2" xfId="21034"/>
    <cellStyle name="Normal 2 7 28 4 4" xfId="21035"/>
    <cellStyle name="Normal 2 7 28 5" xfId="21036"/>
    <cellStyle name="Normal 2 7 28 5 2" xfId="21037"/>
    <cellStyle name="Normal 2 7 28 5 2 2" xfId="21038"/>
    <cellStyle name="Normal 2 7 28 5 3" xfId="21039"/>
    <cellStyle name="Normal 2 7 28 6" xfId="21040"/>
    <cellStyle name="Normal 2 7 28 6 2" xfId="21041"/>
    <cellStyle name="Normal 2 7 28 7" xfId="21042"/>
    <cellStyle name="Normal 2 7 28 7 2" xfId="21043"/>
    <cellStyle name="Normal 2 7 28 8" xfId="21044"/>
    <cellStyle name="Normal 2 7 29" xfId="21045"/>
    <cellStyle name="Normal 2 7 29 2" xfId="21046"/>
    <cellStyle name="Normal 2 7 29 2 2" xfId="21047"/>
    <cellStyle name="Normal 2 7 29 2 2 2" xfId="21048"/>
    <cellStyle name="Normal 2 7 29 2 2 2 2" xfId="21049"/>
    <cellStyle name="Normal 2 7 29 2 2 3" xfId="21050"/>
    <cellStyle name="Normal 2 7 29 2 3" xfId="21051"/>
    <cellStyle name="Normal 2 7 29 2 3 2" xfId="21052"/>
    <cellStyle name="Normal 2 7 29 2 4" xfId="21053"/>
    <cellStyle name="Normal 2 7 29 3" xfId="21054"/>
    <cellStyle name="Normal 2 7 29 3 2" xfId="21055"/>
    <cellStyle name="Normal 2 7 29 3 2 2" xfId="21056"/>
    <cellStyle name="Normal 2 7 29 3 2 2 2" xfId="21057"/>
    <cellStyle name="Normal 2 7 29 3 2 3" xfId="21058"/>
    <cellStyle name="Normal 2 7 29 3 3" xfId="21059"/>
    <cellStyle name="Normal 2 7 29 3 3 2" xfId="21060"/>
    <cellStyle name="Normal 2 7 29 3 4" xfId="21061"/>
    <cellStyle name="Normal 2 7 29 4" xfId="21062"/>
    <cellStyle name="Normal 2 7 29 4 2" xfId="21063"/>
    <cellStyle name="Normal 2 7 29 4 2 2" xfId="21064"/>
    <cellStyle name="Normal 2 7 29 4 2 2 2" xfId="21065"/>
    <cellStyle name="Normal 2 7 29 4 2 3" xfId="21066"/>
    <cellStyle name="Normal 2 7 29 4 3" xfId="21067"/>
    <cellStyle name="Normal 2 7 29 4 3 2" xfId="21068"/>
    <cellStyle name="Normal 2 7 29 4 4" xfId="21069"/>
    <cellStyle name="Normal 2 7 29 5" xfId="21070"/>
    <cellStyle name="Normal 2 7 29 5 2" xfId="21071"/>
    <cellStyle name="Normal 2 7 29 5 2 2" xfId="21072"/>
    <cellStyle name="Normal 2 7 29 5 3" xfId="21073"/>
    <cellStyle name="Normal 2 7 29 6" xfId="21074"/>
    <cellStyle name="Normal 2 7 29 6 2" xfId="21075"/>
    <cellStyle name="Normal 2 7 29 7" xfId="21076"/>
    <cellStyle name="Normal 2 7 29 7 2" xfId="21077"/>
    <cellStyle name="Normal 2 7 29 8" xfId="21078"/>
    <cellStyle name="Normal 2 7 3" xfId="21079"/>
    <cellStyle name="Normal 2 7 3 2" xfId="21080"/>
    <cellStyle name="Normal 2 7 3 2 2" xfId="21081"/>
    <cellStyle name="Normal 2 7 3 2 2 2" xfId="21082"/>
    <cellStyle name="Normal 2 7 3 2 2 2 2" xfId="21083"/>
    <cellStyle name="Normal 2 7 3 2 2 3" xfId="21084"/>
    <cellStyle name="Normal 2 7 3 2 3" xfId="21085"/>
    <cellStyle name="Normal 2 7 3 2 3 2" xfId="21086"/>
    <cellStyle name="Normal 2 7 3 2 4" xfId="21087"/>
    <cellStyle name="Normal 2 7 3 3" xfId="21088"/>
    <cellStyle name="Normal 2 7 3 3 2" xfId="21089"/>
    <cellStyle name="Normal 2 7 3 3 2 2" xfId="21090"/>
    <cellStyle name="Normal 2 7 3 3 2 2 2" xfId="21091"/>
    <cellStyle name="Normal 2 7 3 3 2 3" xfId="21092"/>
    <cellStyle name="Normal 2 7 3 3 3" xfId="21093"/>
    <cellStyle name="Normal 2 7 3 3 3 2" xfId="21094"/>
    <cellStyle name="Normal 2 7 3 3 4" xfId="21095"/>
    <cellStyle name="Normal 2 7 3 4" xfId="21096"/>
    <cellStyle name="Normal 2 7 3 4 2" xfId="21097"/>
    <cellStyle name="Normal 2 7 3 4 2 2" xfId="21098"/>
    <cellStyle name="Normal 2 7 3 4 2 2 2" xfId="21099"/>
    <cellStyle name="Normal 2 7 3 4 2 3" xfId="21100"/>
    <cellStyle name="Normal 2 7 3 4 3" xfId="21101"/>
    <cellStyle name="Normal 2 7 3 4 3 2" xfId="21102"/>
    <cellStyle name="Normal 2 7 3 4 4" xfId="21103"/>
    <cellStyle name="Normal 2 7 3 5" xfId="21104"/>
    <cellStyle name="Normal 2 7 3 5 2" xfId="21105"/>
    <cellStyle name="Normal 2 7 3 5 2 2" xfId="21106"/>
    <cellStyle name="Normal 2 7 3 5 3" xfId="21107"/>
    <cellStyle name="Normal 2 7 3 6" xfId="21108"/>
    <cellStyle name="Normal 2 7 3 6 2" xfId="21109"/>
    <cellStyle name="Normal 2 7 3 7" xfId="21110"/>
    <cellStyle name="Normal 2 7 3 7 2" xfId="21111"/>
    <cellStyle name="Normal 2 7 3 8" xfId="21112"/>
    <cellStyle name="Normal 2 7 30" xfId="21113"/>
    <cellStyle name="Normal 2 7 30 2" xfId="21114"/>
    <cellStyle name="Normal 2 7 30 2 2" xfId="21115"/>
    <cellStyle name="Normal 2 7 30 2 2 2" xfId="21116"/>
    <cellStyle name="Normal 2 7 30 2 3" xfId="21117"/>
    <cellStyle name="Normal 2 7 30 3" xfId="21118"/>
    <cellStyle name="Normal 2 7 30 3 2" xfId="21119"/>
    <cellStyle name="Normal 2 7 30 4" xfId="21120"/>
    <cellStyle name="Normal 2 7 31" xfId="21121"/>
    <cellStyle name="Normal 2 7 31 2" xfId="21122"/>
    <cellStyle name="Normal 2 7 31 2 2" xfId="21123"/>
    <cellStyle name="Normal 2 7 31 2 2 2" xfId="21124"/>
    <cellStyle name="Normal 2 7 31 2 3" xfId="21125"/>
    <cellStyle name="Normal 2 7 31 3" xfId="21126"/>
    <cellStyle name="Normal 2 7 31 3 2" xfId="21127"/>
    <cellStyle name="Normal 2 7 31 4" xfId="21128"/>
    <cellStyle name="Normal 2 7 32" xfId="21129"/>
    <cellStyle name="Normal 2 7 32 2" xfId="21130"/>
    <cellStyle name="Normal 2 7 32 2 2" xfId="21131"/>
    <cellStyle name="Normal 2 7 32 2 2 2" xfId="21132"/>
    <cellStyle name="Normal 2 7 32 2 3" xfId="21133"/>
    <cellStyle name="Normal 2 7 32 3" xfId="21134"/>
    <cellStyle name="Normal 2 7 32 3 2" xfId="21135"/>
    <cellStyle name="Normal 2 7 32 4" xfId="21136"/>
    <cellStyle name="Normal 2 7 33" xfId="21137"/>
    <cellStyle name="Normal 2 7 33 2" xfId="21138"/>
    <cellStyle name="Normal 2 7 33 2 2" xfId="21139"/>
    <cellStyle name="Normal 2 7 33 3" xfId="21140"/>
    <cellStyle name="Normal 2 7 34" xfId="21141"/>
    <cellStyle name="Normal 2 7 34 2" xfId="21142"/>
    <cellStyle name="Normal 2 7 35" xfId="21143"/>
    <cellStyle name="Normal 2 7 35 2" xfId="21144"/>
    <cellStyle name="Normal 2 7 36" xfId="21145"/>
    <cellStyle name="Normal 2 7 4" xfId="21146"/>
    <cellStyle name="Normal 2 7 4 2" xfId="21147"/>
    <cellStyle name="Normal 2 7 4 2 2" xfId="21148"/>
    <cellStyle name="Normal 2 7 4 2 2 2" xfId="21149"/>
    <cellStyle name="Normal 2 7 4 2 2 2 2" xfId="21150"/>
    <cellStyle name="Normal 2 7 4 2 2 3" xfId="21151"/>
    <cellStyle name="Normal 2 7 4 2 3" xfId="21152"/>
    <cellStyle name="Normal 2 7 4 2 3 2" xfId="21153"/>
    <cellStyle name="Normal 2 7 4 2 4" xfId="21154"/>
    <cellStyle name="Normal 2 7 4 3" xfId="21155"/>
    <cellStyle name="Normal 2 7 4 3 2" xfId="21156"/>
    <cellStyle name="Normal 2 7 4 3 2 2" xfId="21157"/>
    <cellStyle name="Normal 2 7 4 3 2 2 2" xfId="21158"/>
    <cellStyle name="Normal 2 7 4 3 2 3" xfId="21159"/>
    <cellStyle name="Normal 2 7 4 3 3" xfId="21160"/>
    <cellStyle name="Normal 2 7 4 3 3 2" xfId="21161"/>
    <cellStyle name="Normal 2 7 4 3 4" xfId="21162"/>
    <cellStyle name="Normal 2 7 4 4" xfId="21163"/>
    <cellStyle name="Normal 2 7 4 4 2" xfId="21164"/>
    <cellStyle name="Normal 2 7 4 4 2 2" xfId="21165"/>
    <cellStyle name="Normal 2 7 4 4 2 2 2" xfId="21166"/>
    <cellStyle name="Normal 2 7 4 4 2 3" xfId="21167"/>
    <cellStyle name="Normal 2 7 4 4 3" xfId="21168"/>
    <cellStyle name="Normal 2 7 4 4 3 2" xfId="21169"/>
    <cellStyle name="Normal 2 7 4 4 4" xfId="21170"/>
    <cellStyle name="Normal 2 7 4 5" xfId="21171"/>
    <cellStyle name="Normal 2 7 4 5 2" xfId="21172"/>
    <cellStyle name="Normal 2 7 4 5 2 2" xfId="21173"/>
    <cellStyle name="Normal 2 7 4 5 3" xfId="21174"/>
    <cellStyle name="Normal 2 7 4 6" xfId="21175"/>
    <cellStyle name="Normal 2 7 4 6 2" xfId="21176"/>
    <cellStyle name="Normal 2 7 4 7" xfId="21177"/>
    <cellStyle name="Normal 2 7 4 7 2" xfId="21178"/>
    <cellStyle name="Normal 2 7 4 8" xfId="21179"/>
    <cellStyle name="Normal 2 7 5" xfId="21180"/>
    <cellStyle name="Normal 2 7 5 2" xfId="21181"/>
    <cellStyle name="Normal 2 7 5 2 2" xfId="21182"/>
    <cellStyle name="Normal 2 7 5 2 2 2" xfId="21183"/>
    <cellStyle name="Normal 2 7 5 2 2 2 2" xfId="21184"/>
    <cellStyle name="Normal 2 7 5 2 2 3" xfId="21185"/>
    <cellStyle name="Normal 2 7 5 2 3" xfId="21186"/>
    <cellStyle name="Normal 2 7 5 2 3 2" xfId="21187"/>
    <cellStyle name="Normal 2 7 5 2 4" xfId="21188"/>
    <cellStyle name="Normal 2 7 5 3" xfId="21189"/>
    <cellStyle name="Normal 2 7 5 3 2" xfId="21190"/>
    <cellStyle name="Normal 2 7 5 3 2 2" xfId="21191"/>
    <cellStyle name="Normal 2 7 5 3 2 2 2" xfId="21192"/>
    <cellStyle name="Normal 2 7 5 3 2 3" xfId="21193"/>
    <cellStyle name="Normal 2 7 5 3 3" xfId="21194"/>
    <cellStyle name="Normal 2 7 5 3 3 2" xfId="21195"/>
    <cellStyle name="Normal 2 7 5 3 4" xfId="21196"/>
    <cellStyle name="Normal 2 7 5 4" xfId="21197"/>
    <cellStyle name="Normal 2 7 5 4 2" xfId="21198"/>
    <cellStyle name="Normal 2 7 5 4 2 2" xfId="21199"/>
    <cellStyle name="Normal 2 7 5 4 2 2 2" xfId="21200"/>
    <cellStyle name="Normal 2 7 5 4 2 3" xfId="21201"/>
    <cellStyle name="Normal 2 7 5 4 3" xfId="21202"/>
    <cellStyle name="Normal 2 7 5 4 3 2" xfId="21203"/>
    <cellStyle name="Normal 2 7 5 4 4" xfId="21204"/>
    <cellStyle name="Normal 2 7 5 5" xfId="21205"/>
    <cellStyle name="Normal 2 7 5 5 2" xfId="21206"/>
    <cellStyle name="Normal 2 7 5 5 2 2" xfId="21207"/>
    <cellStyle name="Normal 2 7 5 5 3" xfId="21208"/>
    <cellStyle name="Normal 2 7 5 6" xfId="21209"/>
    <cellStyle name="Normal 2 7 5 6 2" xfId="21210"/>
    <cellStyle name="Normal 2 7 5 7" xfId="21211"/>
    <cellStyle name="Normal 2 7 5 7 2" xfId="21212"/>
    <cellStyle name="Normal 2 7 5 8" xfId="21213"/>
    <cellStyle name="Normal 2 7 6" xfId="21214"/>
    <cellStyle name="Normal 2 7 6 2" xfId="21215"/>
    <cellStyle name="Normal 2 7 6 2 2" xfId="21216"/>
    <cellStyle name="Normal 2 7 6 2 2 2" xfId="21217"/>
    <cellStyle name="Normal 2 7 6 2 2 2 2" xfId="21218"/>
    <cellStyle name="Normal 2 7 6 2 2 3" xfId="21219"/>
    <cellStyle name="Normal 2 7 6 2 3" xfId="21220"/>
    <cellStyle name="Normal 2 7 6 2 3 2" xfId="21221"/>
    <cellStyle name="Normal 2 7 6 2 4" xfId="21222"/>
    <cellStyle name="Normal 2 7 6 3" xfId="21223"/>
    <cellStyle name="Normal 2 7 6 3 2" xfId="21224"/>
    <cellStyle name="Normal 2 7 6 3 2 2" xfId="21225"/>
    <cellStyle name="Normal 2 7 6 3 2 2 2" xfId="21226"/>
    <cellStyle name="Normal 2 7 6 3 2 3" xfId="21227"/>
    <cellStyle name="Normal 2 7 6 3 3" xfId="21228"/>
    <cellStyle name="Normal 2 7 6 3 3 2" xfId="21229"/>
    <cellStyle name="Normal 2 7 6 3 4" xfId="21230"/>
    <cellStyle name="Normal 2 7 6 4" xfId="21231"/>
    <cellStyle name="Normal 2 7 6 4 2" xfId="21232"/>
    <cellStyle name="Normal 2 7 6 4 2 2" xfId="21233"/>
    <cellStyle name="Normal 2 7 6 4 2 2 2" xfId="21234"/>
    <cellStyle name="Normal 2 7 6 4 2 3" xfId="21235"/>
    <cellStyle name="Normal 2 7 6 4 3" xfId="21236"/>
    <cellStyle name="Normal 2 7 6 4 3 2" xfId="21237"/>
    <cellStyle name="Normal 2 7 6 4 4" xfId="21238"/>
    <cellStyle name="Normal 2 7 6 5" xfId="21239"/>
    <cellStyle name="Normal 2 7 6 5 2" xfId="21240"/>
    <cellStyle name="Normal 2 7 6 5 2 2" xfId="21241"/>
    <cellStyle name="Normal 2 7 6 5 3" xfId="21242"/>
    <cellStyle name="Normal 2 7 6 6" xfId="21243"/>
    <cellStyle name="Normal 2 7 6 6 2" xfId="21244"/>
    <cellStyle name="Normal 2 7 6 7" xfId="21245"/>
    <cellStyle name="Normal 2 7 6 7 2" xfId="21246"/>
    <cellStyle name="Normal 2 7 6 8" xfId="21247"/>
    <cellStyle name="Normal 2 7 7" xfId="21248"/>
    <cellStyle name="Normal 2 7 7 2" xfId="21249"/>
    <cellStyle name="Normal 2 7 7 2 2" xfId="21250"/>
    <cellStyle name="Normal 2 7 7 2 2 2" xfId="21251"/>
    <cellStyle name="Normal 2 7 7 2 2 2 2" xfId="21252"/>
    <cellStyle name="Normal 2 7 7 2 2 3" xfId="21253"/>
    <cellStyle name="Normal 2 7 7 2 3" xfId="21254"/>
    <cellStyle name="Normal 2 7 7 2 3 2" xfId="21255"/>
    <cellStyle name="Normal 2 7 7 2 4" xfId="21256"/>
    <cellStyle name="Normal 2 7 7 3" xfId="21257"/>
    <cellStyle name="Normal 2 7 7 3 2" xfId="21258"/>
    <cellStyle name="Normal 2 7 7 3 2 2" xfId="21259"/>
    <cellStyle name="Normal 2 7 7 3 2 2 2" xfId="21260"/>
    <cellStyle name="Normal 2 7 7 3 2 3" xfId="21261"/>
    <cellStyle name="Normal 2 7 7 3 3" xfId="21262"/>
    <cellStyle name="Normal 2 7 7 3 3 2" xfId="21263"/>
    <cellStyle name="Normal 2 7 7 3 4" xfId="21264"/>
    <cellStyle name="Normal 2 7 7 4" xfId="21265"/>
    <cellStyle name="Normal 2 7 7 4 2" xfId="21266"/>
    <cellStyle name="Normal 2 7 7 4 2 2" xfId="21267"/>
    <cellStyle name="Normal 2 7 7 4 2 2 2" xfId="21268"/>
    <cellStyle name="Normal 2 7 7 4 2 3" xfId="21269"/>
    <cellStyle name="Normal 2 7 7 4 3" xfId="21270"/>
    <cellStyle name="Normal 2 7 7 4 3 2" xfId="21271"/>
    <cellStyle name="Normal 2 7 7 4 4" xfId="21272"/>
    <cellStyle name="Normal 2 7 7 5" xfId="21273"/>
    <cellStyle name="Normal 2 7 7 5 2" xfId="21274"/>
    <cellStyle name="Normal 2 7 7 5 2 2" xfId="21275"/>
    <cellStyle name="Normal 2 7 7 5 3" xfId="21276"/>
    <cellStyle name="Normal 2 7 7 6" xfId="21277"/>
    <cellStyle name="Normal 2 7 7 6 2" xfId="21278"/>
    <cellStyle name="Normal 2 7 7 7" xfId="21279"/>
    <cellStyle name="Normal 2 7 7 7 2" xfId="21280"/>
    <cellStyle name="Normal 2 7 7 8" xfId="21281"/>
    <cellStyle name="Normal 2 7 8" xfId="21282"/>
    <cellStyle name="Normal 2 7 8 2" xfId="21283"/>
    <cellStyle name="Normal 2 7 8 2 2" xfId="21284"/>
    <cellStyle name="Normal 2 7 8 2 2 2" xfId="21285"/>
    <cellStyle name="Normal 2 7 8 2 2 2 2" xfId="21286"/>
    <cellStyle name="Normal 2 7 8 2 2 3" xfId="21287"/>
    <cellStyle name="Normal 2 7 8 2 3" xfId="21288"/>
    <cellStyle name="Normal 2 7 8 2 3 2" xfId="21289"/>
    <cellStyle name="Normal 2 7 8 2 4" xfId="21290"/>
    <cellStyle name="Normal 2 7 8 3" xfId="21291"/>
    <cellStyle name="Normal 2 7 8 3 2" xfId="21292"/>
    <cellStyle name="Normal 2 7 8 3 2 2" xfId="21293"/>
    <cellStyle name="Normal 2 7 8 3 2 2 2" xfId="21294"/>
    <cellStyle name="Normal 2 7 8 3 2 3" xfId="21295"/>
    <cellStyle name="Normal 2 7 8 3 3" xfId="21296"/>
    <cellStyle name="Normal 2 7 8 3 3 2" xfId="21297"/>
    <cellStyle name="Normal 2 7 8 3 4" xfId="21298"/>
    <cellStyle name="Normal 2 7 8 4" xfId="21299"/>
    <cellStyle name="Normal 2 7 8 4 2" xfId="21300"/>
    <cellStyle name="Normal 2 7 8 4 2 2" xfId="21301"/>
    <cellStyle name="Normal 2 7 8 4 2 2 2" xfId="21302"/>
    <cellStyle name="Normal 2 7 8 4 2 3" xfId="21303"/>
    <cellStyle name="Normal 2 7 8 4 3" xfId="21304"/>
    <cellStyle name="Normal 2 7 8 4 3 2" xfId="21305"/>
    <cellStyle name="Normal 2 7 8 4 4" xfId="21306"/>
    <cellStyle name="Normal 2 7 8 5" xfId="21307"/>
    <cellStyle name="Normal 2 7 8 5 2" xfId="21308"/>
    <cellStyle name="Normal 2 7 8 5 2 2" xfId="21309"/>
    <cellStyle name="Normal 2 7 8 5 3" xfId="21310"/>
    <cellStyle name="Normal 2 7 8 6" xfId="21311"/>
    <cellStyle name="Normal 2 7 8 6 2" xfId="21312"/>
    <cellStyle name="Normal 2 7 8 7" xfId="21313"/>
    <cellStyle name="Normal 2 7 8 7 2" xfId="21314"/>
    <cellStyle name="Normal 2 7 8 8" xfId="21315"/>
    <cellStyle name="Normal 2 7 9" xfId="21316"/>
    <cellStyle name="Normal 2 7 9 2" xfId="21317"/>
    <cellStyle name="Normal 2 7 9 2 2" xfId="21318"/>
    <cellStyle name="Normal 2 7 9 2 2 2" xfId="21319"/>
    <cellStyle name="Normal 2 7 9 2 2 2 2" xfId="21320"/>
    <cellStyle name="Normal 2 7 9 2 2 3" xfId="21321"/>
    <cellStyle name="Normal 2 7 9 2 3" xfId="21322"/>
    <cellStyle name="Normal 2 7 9 2 3 2" xfId="21323"/>
    <cellStyle name="Normal 2 7 9 2 4" xfId="21324"/>
    <cellStyle name="Normal 2 7 9 3" xfId="21325"/>
    <cellStyle name="Normal 2 7 9 3 2" xfId="21326"/>
    <cellStyle name="Normal 2 7 9 3 2 2" xfId="21327"/>
    <cellStyle name="Normal 2 7 9 3 2 2 2" xfId="21328"/>
    <cellStyle name="Normal 2 7 9 3 2 3" xfId="21329"/>
    <cellStyle name="Normal 2 7 9 3 3" xfId="21330"/>
    <cellStyle name="Normal 2 7 9 3 3 2" xfId="21331"/>
    <cellStyle name="Normal 2 7 9 3 4" xfId="21332"/>
    <cellStyle name="Normal 2 7 9 4" xfId="21333"/>
    <cellStyle name="Normal 2 7 9 4 2" xfId="21334"/>
    <cellStyle name="Normal 2 7 9 4 2 2" xfId="21335"/>
    <cellStyle name="Normal 2 7 9 4 2 2 2" xfId="21336"/>
    <cellStyle name="Normal 2 7 9 4 2 3" xfId="21337"/>
    <cellStyle name="Normal 2 7 9 4 3" xfId="21338"/>
    <cellStyle name="Normal 2 7 9 4 3 2" xfId="21339"/>
    <cellStyle name="Normal 2 7 9 4 4" xfId="21340"/>
    <cellStyle name="Normal 2 7 9 5" xfId="21341"/>
    <cellStyle name="Normal 2 7 9 5 2" xfId="21342"/>
    <cellStyle name="Normal 2 7 9 5 2 2" xfId="21343"/>
    <cellStyle name="Normal 2 7 9 5 3" xfId="21344"/>
    <cellStyle name="Normal 2 7 9 6" xfId="21345"/>
    <cellStyle name="Normal 2 7 9 6 2" xfId="21346"/>
    <cellStyle name="Normal 2 7 9 7" xfId="21347"/>
    <cellStyle name="Normal 2 7 9 7 2" xfId="21348"/>
    <cellStyle name="Normal 2 7 9 8" xfId="21349"/>
    <cellStyle name="Normal 2 8" xfId="21350"/>
    <cellStyle name="Normal 2 8 10" xfId="21351"/>
    <cellStyle name="Normal 2 8 10 2" xfId="21352"/>
    <cellStyle name="Normal 2 8 10 2 2" xfId="21353"/>
    <cellStyle name="Normal 2 8 10 2 2 2" xfId="21354"/>
    <cellStyle name="Normal 2 8 10 2 2 2 2" xfId="21355"/>
    <cellStyle name="Normal 2 8 10 2 2 3" xfId="21356"/>
    <cellStyle name="Normal 2 8 10 2 3" xfId="21357"/>
    <cellStyle name="Normal 2 8 10 2 3 2" xfId="21358"/>
    <cellStyle name="Normal 2 8 10 2 4" xfId="21359"/>
    <cellStyle name="Normal 2 8 10 3" xfId="21360"/>
    <cellStyle name="Normal 2 8 10 3 2" xfId="21361"/>
    <cellStyle name="Normal 2 8 10 3 2 2" xfId="21362"/>
    <cellStyle name="Normal 2 8 10 3 2 2 2" xfId="21363"/>
    <cellStyle name="Normal 2 8 10 3 2 3" xfId="21364"/>
    <cellStyle name="Normal 2 8 10 3 3" xfId="21365"/>
    <cellStyle name="Normal 2 8 10 3 3 2" xfId="21366"/>
    <cellStyle name="Normal 2 8 10 3 4" xfId="21367"/>
    <cellStyle name="Normal 2 8 10 4" xfId="21368"/>
    <cellStyle name="Normal 2 8 10 4 2" xfId="21369"/>
    <cellStyle name="Normal 2 8 10 4 2 2" xfId="21370"/>
    <cellStyle name="Normal 2 8 10 4 2 2 2" xfId="21371"/>
    <cellStyle name="Normal 2 8 10 4 2 3" xfId="21372"/>
    <cellStyle name="Normal 2 8 10 4 3" xfId="21373"/>
    <cellStyle name="Normal 2 8 10 4 3 2" xfId="21374"/>
    <cellStyle name="Normal 2 8 10 4 4" xfId="21375"/>
    <cellStyle name="Normal 2 8 10 5" xfId="21376"/>
    <cellStyle name="Normal 2 8 10 5 2" xfId="21377"/>
    <cellStyle name="Normal 2 8 10 5 2 2" xfId="21378"/>
    <cellStyle name="Normal 2 8 10 5 3" xfId="21379"/>
    <cellStyle name="Normal 2 8 10 6" xfId="21380"/>
    <cellStyle name="Normal 2 8 10 6 2" xfId="21381"/>
    <cellStyle name="Normal 2 8 10 7" xfId="21382"/>
    <cellStyle name="Normal 2 8 10 7 2" xfId="21383"/>
    <cellStyle name="Normal 2 8 10 8" xfId="21384"/>
    <cellStyle name="Normal 2 8 11" xfId="21385"/>
    <cellStyle name="Normal 2 8 11 2" xfId="21386"/>
    <cellStyle name="Normal 2 8 11 2 2" xfId="21387"/>
    <cellStyle name="Normal 2 8 11 2 2 2" xfId="21388"/>
    <cellStyle name="Normal 2 8 11 2 2 2 2" xfId="21389"/>
    <cellStyle name="Normal 2 8 11 2 2 3" xfId="21390"/>
    <cellStyle name="Normal 2 8 11 2 3" xfId="21391"/>
    <cellStyle name="Normal 2 8 11 2 3 2" xfId="21392"/>
    <cellStyle name="Normal 2 8 11 2 4" xfId="21393"/>
    <cellStyle name="Normal 2 8 11 3" xfId="21394"/>
    <cellStyle name="Normal 2 8 11 3 2" xfId="21395"/>
    <cellStyle name="Normal 2 8 11 3 2 2" xfId="21396"/>
    <cellStyle name="Normal 2 8 11 3 2 2 2" xfId="21397"/>
    <cellStyle name="Normal 2 8 11 3 2 3" xfId="21398"/>
    <cellStyle name="Normal 2 8 11 3 3" xfId="21399"/>
    <cellStyle name="Normal 2 8 11 3 3 2" xfId="21400"/>
    <cellStyle name="Normal 2 8 11 3 4" xfId="21401"/>
    <cellStyle name="Normal 2 8 11 4" xfId="21402"/>
    <cellStyle name="Normal 2 8 11 4 2" xfId="21403"/>
    <cellStyle name="Normal 2 8 11 4 2 2" xfId="21404"/>
    <cellStyle name="Normal 2 8 11 4 2 2 2" xfId="21405"/>
    <cellStyle name="Normal 2 8 11 4 2 3" xfId="21406"/>
    <cellStyle name="Normal 2 8 11 4 3" xfId="21407"/>
    <cellStyle name="Normal 2 8 11 4 3 2" xfId="21408"/>
    <cellStyle name="Normal 2 8 11 4 4" xfId="21409"/>
    <cellStyle name="Normal 2 8 11 5" xfId="21410"/>
    <cellStyle name="Normal 2 8 11 5 2" xfId="21411"/>
    <cellStyle name="Normal 2 8 11 5 2 2" xfId="21412"/>
    <cellStyle name="Normal 2 8 11 5 3" xfId="21413"/>
    <cellStyle name="Normal 2 8 11 6" xfId="21414"/>
    <cellStyle name="Normal 2 8 11 6 2" xfId="21415"/>
    <cellStyle name="Normal 2 8 11 7" xfId="21416"/>
    <cellStyle name="Normal 2 8 11 7 2" xfId="21417"/>
    <cellStyle name="Normal 2 8 11 8" xfId="21418"/>
    <cellStyle name="Normal 2 8 12" xfId="21419"/>
    <cellStyle name="Normal 2 8 12 2" xfId="21420"/>
    <cellStyle name="Normal 2 8 12 2 2" xfId="21421"/>
    <cellStyle name="Normal 2 8 12 2 2 2" xfId="21422"/>
    <cellStyle name="Normal 2 8 12 2 2 2 2" xfId="21423"/>
    <cellStyle name="Normal 2 8 12 2 2 3" xfId="21424"/>
    <cellStyle name="Normal 2 8 12 2 3" xfId="21425"/>
    <cellStyle name="Normal 2 8 12 2 3 2" xfId="21426"/>
    <cellStyle name="Normal 2 8 12 2 4" xfId="21427"/>
    <cellStyle name="Normal 2 8 12 3" xfId="21428"/>
    <cellStyle name="Normal 2 8 12 3 2" xfId="21429"/>
    <cellStyle name="Normal 2 8 12 3 2 2" xfId="21430"/>
    <cellStyle name="Normal 2 8 12 3 2 2 2" xfId="21431"/>
    <cellStyle name="Normal 2 8 12 3 2 3" xfId="21432"/>
    <cellStyle name="Normal 2 8 12 3 3" xfId="21433"/>
    <cellStyle name="Normal 2 8 12 3 3 2" xfId="21434"/>
    <cellStyle name="Normal 2 8 12 3 4" xfId="21435"/>
    <cellStyle name="Normal 2 8 12 4" xfId="21436"/>
    <cellStyle name="Normal 2 8 12 4 2" xfId="21437"/>
    <cellStyle name="Normal 2 8 12 4 2 2" xfId="21438"/>
    <cellStyle name="Normal 2 8 12 4 2 2 2" xfId="21439"/>
    <cellStyle name="Normal 2 8 12 4 2 3" xfId="21440"/>
    <cellStyle name="Normal 2 8 12 4 3" xfId="21441"/>
    <cellStyle name="Normal 2 8 12 4 3 2" xfId="21442"/>
    <cellStyle name="Normal 2 8 12 4 4" xfId="21443"/>
    <cellStyle name="Normal 2 8 12 5" xfId="21444"/>
    <cellStyle name="Normal 2 8 12 5 2" xfId="21445"/>
    <cellStyle name="Normal 2 8 12 5 2 2" xfId="21446"/>
    <cellStyle name="Normal 2 8 12 5 3" xfId="21447"/>
    <cellStyle name="Normal 2 8 12 6" xfId="21448"/>
    <cellStyle name="Normal 2 8 12 6 2" xfId="21449"/>
    <cellStyle name="Normal 2 8 12 7" xfId="21450"/>
    <cellStyle name="Normal 2 8 12 7 2" xfId="21451"/>
    <cellStyle name="Normal 2 8 12 8" xfId="21452"/>
    <cellStyle name="Normal 2 8 13" xfId="21453"/>
    <cellStyle name="Normal 2 8 13 2" xfId="21454"/>
    <cellStyle name="Normal 2 8 13 2 2" xfId="21455"/>
    <cellStyle name="Normal 2 8 13 2 2 2" xfId="21456"/>
    <cellStyle name="Normal 2 8 13 2 2 2 2" xfId="21457"/>
    <cellStyle name="Normal 2 8 13 2 2 3" xfId="21458"/>
    <cellStyle name="Normal 2 8 13 2 3" xfId="21459"/>
    <cellStyle name="Normal 2 8 13 2 3 2" xfId="21460"/>
    <cellStyle name="Normal 2 8 13 2 4" xfId="21461"/>
    <cellStyle name="Normal 2 8 13 3" xfId="21462"/>
    <cellStyle name="Normal 2 8 13 3 2" xfId="21463"/>
    <cellStyle name="Normal 2 8 13 3 2 2" xfId="21464"/>
    <cellStyle name="Normal 2 8 13 3 2 2 2" xfId="21465"/>
    <cellStyle name="Normal 2 8 13 3 2 3" xfId="21466"/>
    <cellStyle name="Normal 2 8 13 3 3" xfId="21467"/>
    <cellStyle name="Normal 2 8 13 3 3 2" xfId="21468"/>
    <cellStyle name="Normal 2 8 13 3 4" xfId="21469"/>
    <cellStyle name="Normal 2 8 13 4" xfId="21470"/>
    <cellStyle name="Normal 2 8 13 4 2" xfId="21471"/>
    <cellStyle name="Normal 2 8 13 4 2 2" xfId="21472"/>
    <cellStyle name="Normal 2 8 13 4 2 2 2" xfId="21473"/>
    <cellStyle name="Normal 2 8 13 4 2 3" xfId="21474"/>
    <cellStyle name="Normal 2 8 13 4 3" xfId="21475"/>
    <cellStyle name="Normal 2 8 13 4 3 2" xfId="21476"/>
    <cellStyle name="Normal 2 8 13 4 4" xfId="21477"/>
    <cellStyle name="Normal 2 8 13 5" xfId="21478"/>
    <cellStyle name="Normal 2 8 13 5 2" xfId="21479"/>
    <cellStyle name="Normal 2 8 13 5 2 2" xfId="21480"/>
    <cellStyle name="Normal 2 8 13 5 3" xfId="21481"/>
    <cellStyle name="Normal 2 8 13 6" xfId="21482"/>
    <cellStyle name="Normal 2 8 13 6 2" xfId="21483"/>
    <cellStyle name="Normal 2 8 13 7" xfId="21484"/>
    <cellStyle name="Normal 2 8 13 7 2" xfId="21485"/>
    <cellStyle name="Normal 2 8 13 8" xfId="21486"/>
    <cellStyle name="Normal 2 8 14" xfId="21487"/>
    <cellStyle name="Normal 2 8 14 2" xfId="21488"/>
    <cellStyle name="Normal 2 8 14 2 2" xfId="21489"/>
    <cellStyle name="Normal 2 8 14 2 2 2" xfId="21490"/>
    <cellStyle name="Normal 2 8 14 2 2 2 2" xfId="21491"/>
    <cellStyle name="Normal 2 8 14 2 2 3" xfId="21492"/>
    <cellStyle name="Normal 2 8 14 2 3" xfId="21493"/>
    <cellStyle name="Normal 2 8 14 2 3 2" xfId="21494"/>
    <cellStyle name="Normal 2 8 14 2 4" xfId="21495"/>
    <cellStyle name="Normal 2 8 14 3" xfId="21496"/>
    <cellStyle name="Normal 2 8 14 3 2" xfId="21497"/>
    <cellStyle name="Normal 2 8 14 3 2 2" xfId="21498"/>
    <cellStyle name="Normal 2 8 14 3 2 2 2" xfId="21499"/>
    <cellStyle name="Normal 2 8 14 3 2 3" xfId="21500"/>
    <cellStyle name="Normal 2 8 14 3 3" xfId="21501"/>
    <cellStyle name="Normal 2 8 14 3 3 2" xfId="21502"/>
    <cellStyle name="Normal 2 8 14 3 4" xfId="21503"/>
    <cellStyle name="Normal 2 8 14 4" xfId="21504"/>
    <cellStyle name="Normal 2 8 14 4 2" xfId="21505"/>
    <cellStyle name="Normal 2 8 14 4 2 2" xfId="21506"/>
    <cellStyle name="Normal 2 8 14 4 2 2 2" xfId="21507"/>
    <cellStyle name="Normal 2 8 14 4 2 3" xfId="21508"/>
    <cellStyle name="Normal 2 8 14 4 3" xfId="21509"/>
    <cellStyle name="Normal 2 8 14 4 3 2" xfId="21510"/>
    <cellStyle name="Normal 2 8 14 4 4" xfId="21511"/>
    <cellStyle name="Normal 2 8 14 5" xfId="21512"/>
    <cellStyle name="Normal 2 8 14 5 2" xfId="21513"/>
    <cellStyle name="Normal 2 8 14 5 2 2" xfId="21514"/>
    <cellStyle name="Normal 2 8 14 5 3" xfId="21515"/>
    <cellStyle name="Normal 2 8 14 6" xfId="21516"/>
    <cellStyle name="Normal 2 8 14 6 2" xfId="21517"/>
    <cellStyle name="Normal 2 8 14 7" xfId="21518"/>
    <cellStyle name="Normal 2 8 14 7 2" xfId="21519"/>
    <cellStyle name="Normal 2 8 14 8" xfId="21520"/>
    <cellStyle name="Normal 2 8 15" xfId="21521"/>
    <cellStyle name="Normal 2 8 15 2" xfId="21522"/>
    <cellStyle name="Normal 2 8 15 2 2" xfId="21523"/>
    <cellStyle name="Normal 2 8 15 2 2 2" xfId="21524"/>
    <cellStyle name="Normal 2 8 15 2 2 2 2" xfId="21525"/>
    <cellStyle name="Normal 2 8 15 2 2 3" xfId="21526"/>
    <cellStyle name="Normal 2 8 15 2 3" xfId="21527"/>
    <cellStyle name="Normal 2 8 15 2 3 2" xfId="21528"/>
    <cellStyle name="Normal 2 8 15 2 4" xfId="21529"/>
    <cellStyle name="Normal 2 8 15 3" xfId="21530"/>
    <cellStyle name="Normal 2 8 15 3 2" xfId="21531"/>
    <cellStyle name="Normal 2 8 15 3 2 2" xfId="21532"/>
    <cellStyle name="Normal 2 8 15 3 2 2 2" xfId="21533"/>
    <cellStyle name="Normal 2 8 15 3 2 3" xfId="21534"/>
    <cellStyle name="Normal 2 8 15 3 3" xfId="21535"/>
    <cellStyle name="Normal 2 8 15 3 3 2" xfId="21536"/>
    <cellStyle name="Normal 2 8 15 3 4" xfId="21537"/>
    <cellStyle name="Normal 2 8 15 4" xfId="21538"/>
    <cellStyle name="Normal 2 8 15 4 2" xfId="21539"/>
    <cellStyle name="Normal 2 8 15 4 2 2" xfId="21540"/>
    <cellStyle name="Normal 2 8 15 4 2 2 2" xfId="21541"/>
    <cellStyle name="Normal 2 8 15 4 2 3" xfId="21542"/>
    <cellStyle name="Normal 2 8 15 4 3" xfId="21543"/>
    <cellStyle name="Normal 2 8 15 4 3 2" xfId="21544"/>
    <cellStyle name="Normal 2 8 15 4 4" xfId="21545"/>
    <cellStyle name="Normal 2 8 15 5" xfId="21546"/>
    <cellStyle name="Normal 2 8 15 5 2" xfId="21547"/>
    <cellStyle name="Normal 2 8 15 5 2 2" xfId="21548"/>
    <cellStyle name="Normal 2 8 15 5 3" xfId="21549"/>
    <cellStyle name="Normal 2 8 15 6" xfId="21550"/>
    <cellStyle name="Normal 2 8 15 6 2" xfId="21551"/>
    <cellStyle name="Normal 2 8 15 7" xfId="21552"/>
    <cellStyle name="Normal 2 8 15 7 2" xfId="21553"/>
    <cellStyle name="Normal 2 8 15 8" xfId="21554"/>
    <cellStyle name="Normal 2 8 16" xfId="21555"/>
    <cellStyle name="Normal 2 8 16 2" xfId="21556"/>
    <cellStyle name="Normal 2 8 16 2 2" xfId="21557"/>
    <cellStyle name="Normal 2 8 16 2 2 2" xfId="21558"/>
    <cellStyle name="Normal 2 8 16 2 2 2 2" xfId="21559"/>
    <cellStyle name="Normal 2 8 16 2 2 3" xfId="21560"/>
    <cellStyle name="Normal 2 8 16 2 3" xfId="21561"/>
    <cellStyle name="Normal 2 8 16 2 3 2" xfId="21562"/>
    <cellStyle name="Normal 2 8 16 2 4" xfId="21563"/>
    <cellStyle name="Normal 2 8 16 3" xfId="21564"/>
    <cellStyle name="Normal 2 8 16 3 2" xfId="21565"/>
    <cellStyle name="Normal 2 8 16 3 2 2" xfId="21566"/>
    <cellStyle name="Normal 2 8 16 3 2 2 2" xfId="21567"/>
    <cellStyle name="Normal 2 8 16 3 2 3" xfId="21568"/>
    <cellStyle name="Normal 2 8 16 3 3" xfId="21569"/>
    <cellStyle name="Normal 2 8 16 3 3 2" xfId="21570"/>
    <cellStyle name="Normal 2 8 16 3 4" xfId="21571"/>
    <cellStyle name="Normal 2 8 16 4" xfId="21572"/>
    <cellStyle name="Normal 2 8 16 4 2" xfId="21573"/>
    <cellStyle name="Normal 2 8 16 4 2 2" xfId="21574"/>
    <cellStyle name="Normal 2 8 16 4 2 2 2" xfId="21575"/>
    <cellStyle name="Normal 2 8 16 4 2 3" xfId="21576"/>
    <cellStyle name="Normal 2 8 16 4 3" xfId="21577"/>
    <cellStyle name="Normal 2 8 16 4 3 2" xfId="21578"/>
    <cellStyle name="Normal 2 8 16 4 4" xfId="21579"/>
    <cellStyle name="Normal 2 8 16 5" xfId="21580"/>
    <cellStyle name="Normal 2 8 16 5 2" xfId="21581"/>
    <cellStyle name="Normal 2 8 16 5 2 2" xfId="21582"/>
    <cellStyle name="Normal 2 8 16 5 3" xfId="21583"/>
    <cellStyle name="Normal 2 8 16 6" xfId="21584"/>
    <cellStyle name="Normal 2 8 16 6 2" xfId="21585"/>
    <cellStyle name="Normal 2 8 16 7" xfId="21586"/>
    <cellStyle name="Normal 2 8 16 7 2" xfId="21587"/>
    <cellStyle name="Normal 2 8 16 8" xfId="21588"/>
    <cellStyle name="Normal 2 8 17" xfId="21589"/>
    <cellStyle name="Normal 2 8 17 2" xfId="21590"/>
    <cellStyle name="Normal 2 8 17 2 2" xfId="21591"/>
    <cellStyle name="Normal 2 8 17 2 2 2" xfId="21592"/>
    <cellStyle name="Normal 2 8 17 2 2 2 2" xfId="21593"/>
    <cellStyle name="Normal 2 8 17 2 2 3" xfId="21594"/>
    <cellStyle name="Normal 2 8 17 2 3" xfId="21595"/>
    <cellStyle name="Normal 2 8 17 2 3 2" xfId="21596"/>
    <cellStyle name="Normal 2 8 17 2 4" xfId="21597"/>
    <cellStyle name="Normal 2 8 17 3" xfId="21598"/>
    <cellStyle name="Normal 2 8 17 3 2" xfId="21599"/>
    <cellStyle name="Normal 2 8 17 3 2 2" xfId="21600"/>
    <cellStyle name="Normal 2 8 17 3 2 2 2" xfId="21601"/>
    <cellStyle name="Normal 2 8 17 3 2 3" xfId="21602"/>
    <cellStyle name="Normal 2 8 17 3 3" xfId="21603"/>
    <cellStyle name="Normal 2 8 17 3 3 2" xfId="21604"/>
    <cellStyle name="Normal 2 8 17 3 4" xfId="21605"/>
    <cellStyle name="Normal 2 8 17 4" xfId="21606"/>
    <cellStyle name="Normal 2 8 17 4 2" xfId="21607"/>
    <cellStyle name="Normal 2 8 17 4 2 2" xfId="21608"/>
    <cellStyle name="Normal 2 8 17 4 2 2 2" xfId="21609"/>
    <cellStyle name="Normal 2 8 17 4 2 3" xfId="21610"/>
    <cellStyle name="Normal 2 8 17 4 3" xfId="21611"/>
    <cellStyle name="Normal 2 8 17 4 3 2" xfId="21612"/>
    <cellStyle name="Normal 2 8 17 4 4" xfId="21613"/>
    <cellStyle name="Normal 2 8 17 5" xfId="21614"/>
    <cellStyle name="Normal 2 8 17 5 2" xfId="21615"/>
    <cellStyle name="Normal 2 8 17 5 2 2" xfId="21616"/>
    <cellStyle name="Normal 2 8 17 5 3" xfId="21617"/>
    <cellStyle name="Normal 2 8 17 6" xfId="21618"/>
    <cellStyle name="Normal 2 8 17 6 2" xfId="21619"/>
    <cellStyle name="Normal 2 8 17 7" xfId="21620"/>
    <cellStyle name="Normal 2 8 17 7 2" xfId="21621"/>
    <cellStyle name="Normal 2 8 17 8" xfId="21622"/>
    <cellStyle name="Normal 2 8 18" xfId="21623"/>
    <cellStyle name="Normal 2 8 18 2" xfId="21624"/>
    <cellStyle name="Normal 2 8 18 2 2" xfId="21625"/>
    <cellStyle name="Normal 2 8 18 2 2 2" xfId="21626"/>
    <cellStyle name="Normal 2 8 18 2 2 2 2" xfId="21627"/>
    <cellStyle name="Normal 2 8 18 2 2 3" xfId="21628"/>
    <cellStyle name="Normal 2 8 18 2 3" xfId="21629"/>
    <cellStyle name="Normal 2 8 18 2 3 2" xfId="21630"/>
    <cellStyle name="Normal 2 8 18 2 4" xfId="21631"/>
    <cellStyle name="Normal 2 8 18 3" xfId="21632"/>
    <cellStyle name="Normal 2 8 18 3 2" xfId="21633"/>
    <cellStyle name="Normal 2 8 18 3 2 2" xfId="21634"/>
    <cellStyle name="Normal 2 8 18 3 2 2 2" xfId="21635"/>
    <cellStyle name="Normal 2 8 18 3 2 3" xfId="21636"/>
    <cellStyle name="Normal 2 8 18 3 3" xfId="21637"/>
    <cellStyle name="Normal 2 8 18 3 3 2" xfId="21638"/>
    <cellStyle name="Normal 2 8 18 3 4" xfId="21639"/>
    <cellStyle name="Normal 2 8 18 4" xfId="21640"/>
    <cellStyle name="Normal 2 8 18 4 2" xfId="21641"/>
    <cellStyle name="Normal 2 8 18 4 2 2" xfId="21642"/>
    <cellStyle name="Normal 2 8 18 4 2 2 2" xfId="21643"/>
    <cellStyle name="Normal 2 8 18 4 2 3" xfId="21644"/>
    <cellStyle name="Normal 2 8 18 4 3" xfId="21645"/>
    <cellStyle name="Normal 2 8 18 4 3 2" xfId="21646"/>
    <cellStyle name="Normal 2 8 18 4 4" xfId="21647"/>
    <cellStyle name="Normal 2 8 18 5" xfId="21648"/>
    <cellStyle name="Normal 2 8 18 5 2" xfId="21649"/>
    <cellStyle name="Normal 2 8 18 5 2 2" xfId="21650"/>
    <cellStyle name="Normal 2 8 18 5 3" xfId="21651"/>
    <cellStyle name="Normal 2 8 18 6" xfId="21652"/>
    <cellStyle name="Normal 2 8 18 6 2" xfId="21653"/>
    <cellStyle name="Normal 2 8 18 7" xfId="21654"/>
    <cellStyle name="Normal 2 8 18 7 2" xfId="21655"/>
    <cellStyle name="Normal 2 8 18 8" xfId="21656"/>
    <cellStyle name="Normal 2 8 19" xfId="21657"/>
    <cellStyle name="Normal 2 8 19 2" xfId="21658"/>
    <cellStyle name="Normal 2 8 19 2 2" xfId="21659"/>
    <cellStyle name="Normal 2 8 19 2 2 2" xfId="21660"/>
    <cellStyle name="Normal 2 8 19 2 2 2 2" xfId="21661"/>
    <cellStyle name="Normal 2 8 19 2 2 3" xfId="21662"/>
    <cellStyle name="Normal 2 8 19 2 3" xfId="21663"/>
    <cellStyle name="Normal 2 8 19 2 3 2" xfId="21664"/>
    <cellStyle name="Normal 2 8 19 2 4" xfId="21665"/>
    <cellStyle name="Normal 2 8 19 3" xfId="21666"/>
    <cellStyle name="Normal 2 8 19 3 2" xfId="21667"/>
    <cellStyle name="Normal 2 8 19 3 2 2" xfId="21668"/>
    <cellStyle name="Normal 2 8 19 3 2 2 2" xfId="21669"/>
    <cellStyle name="Normal 2 8 19 3 2 3" xfId="21670"/>
    <cellStyle name="Normal 2 8 19 3 3" xfId="21671"/>
    <cellStyle name="Normal 2 8 19 3 3 2" xfId="21672"/>
    <cellStyle name="Normal 2 8 19 3 4" xfId="21673"/>
    <cellStyle name="Normal 2 8 19 4" xfId="21674"/>
    <cellStyle name="Normal 2 8 19 4 2" xfId="21675"/>
    <cellStyle name="Normal 2 8 19 4 2 2" xfId="21676"/>
    <cellStyle name="Normal 2 8 19 4 2 2 2" xfId="21677"/>
    <cellStyle name="Normal 2 8 19 4 2 3" xfId="21678"/>
    <cellStyle name="Normal 2 8 19 4 3" xfId="21679"/>
    <cellStyle name="Normal 2 8 19 4 3 2" xfId="21680"/>
    <cellStyle name="Normal 2 8 19 4 4" xfId="21681"/>
    <cellStyle name="Normal 2 8 19 5" xfId="21682"/>
    <cellStyle name="Normal 2 8 19 5 2" xfId="21683"/>
    <cellStyle name="Normal 2 8 19 5 2 2" xfId="21684"/>
    <cellStyle name="Normal 2 8 19 5 3" xfId="21685"/>
    <cellStyle name="Normal 2 8 19 6" xfId="21686"/>
    <cellStyle name="Normal 2 8 19 6 2" xfId="21687"/>
    <cellStyle name="Normal 2 8 19 7" xfId="21688"/>
    <cellStyle name="Normal 2 8 19 7 2" xfId="21689"/>
    <cellStyle name="Normal 2 8 19 8" xfId="21690"/>
    <cellStyle name="Normal 2 8 2" xfId="21691"/>
    <cellStyle name="Normal 2 8 2 2" xfId="21692"/>
    <cellStyle name="Normal 2 8 2 2 2" xfId="21693"/>
    <cellStyle name="Normal 2 8 2 2 2 2" xfId="21694"/>
    <cellStyle name="Normal 2 8 2 2 2 2 2" xfId="21695"/>
    <cellStyle name="Normal 2 8 2 2 2 3" xfId="21696"/>
    <cellStyle name="Normal 2 8 2 2 3" xfId="21697"/>
    <cellStyle name="Normal 2 8 2 2 3 2" xfId="21698"/>
    <cellStyle name="Normal 2 8 2 2 4" xfId="21699"/>
    <cellStyle name="Normal 2 8 2 3" xfId="21700"/>
    <cellStyle name="Normal 2 8 2 3 2" xfId="21701"/>
    <cellStyle name="Normal 2 8 2 3 2 2" xfId="21702"/>
    <cellStyle name="Normal 2 8 2 3 2 2 2" xfId="21703"/>
    <cellStyle name="Normal 2 8 2 3 2 3" xfId="21704"/>
    <cellStyle name="Normal 2 8 2 3 3" xfId="21705"/>
    <cellStyle name="Normal 2 8 2 3 3 2" xfId="21706"/>
    <cellStyle name="Normal 2 8 2 3 4" xfId="21707"/>
    <cellStyle name="Normal 2 8 2 4" xfId="21708"/>
    <cellStyle name="Normal 2 8 2 4 2" xfId="21709"/>
    <cellStyle name="Normal 2 8 2 4 2 2" xfId="21710"/>
    <cellStyle name="Normal 2 8 2 4 2 2 2" xfId="21711"/>
    <cellStyle name="Normal 2 8 2 4 2 3" xfId="21712"/>
    <cellStyle name="Normal 2 8 2 4 3" xfId="21713"/>
    <cellStyle name="Normal 2 8 2 4 3 2" xfId="21714"/>
    <cellStyle name="Normal 2 8 2 4 4" xfId="21715"/>
    <cellStyle name="Normal 2 8 2 5" xfId="21716"/>
    <cellStyle name="Normal 2 8 2 5 2" xfId="21717"/>
    <cellStyle name="Normal 2 8 2 5 2 2" xfId="21718"/>
    <cellStyle name="Normal 2 8 2 5 3" xfId="21719"/>
    <cellStyle name="Normal 2 8 2 6" xfId="21720"/>
    <cellStyle name="Normal 2 8 2 6 2" xfId="21721"/>
    <cellStyle name="Normal 2 8 2 7" xfId="21722"/>
    <cellStyle name="Normal 2 8 2 7 2" xfId="21723"/>
    <cellStyle name="Normal 2 8 2 8" xfId="21724"/>
    <cellStyle name="Normal 2 8 20" xfId="21725"/>
    <cellStyle name="Normal 2 8 20 2" xfId="21726"/>
    <cellStyle name="Normal 2 8 20 2 2" xfId="21727"/>
    <cellStyle name="Normal 2 8 20 2 2 2" xfId="21728"/>
    <cellStyle name="Normal 2 8 20 2 2 2 2" xfId="21729"/>
    <cellStyle name="Normal 2 8 20 2 2 3" xfId="21730"/>
    <cellStyle name="Normal 2 8 20 2 3" xfId="21731"/>
    <cellStyle name="Normal 2 8 20 2 3 2" xfId="21732"/>
    <cellStyle name="Normal 2 8 20 2 4" xfId="21733"/>
    <cellStyle name="Normal 2 8 20 3" xfId="21734"/>
    <cellStyle name="Normal 2 8 20 3 2" xfId="21735"/>
    <cellStyle name="Normal 2 8 20 3 2 2" xfId="21736"/>
    <cellStyle name="Normal 2 8 20 3 2 2 2" xfId="21737"/>
    <cellStyle name="Normal 2 8 20 3 2 3" xfId="21738"/>
    <cellStyle name="Normal 2 8 20 3 3" xfId="21739"/>
    <cellStyle name="Normal 2 8 20 3 3 2" xfId="21740"/>
    <cellStyle name="Normal 2 8 20 3 4" xfId="21741"/>
    <cellStyle name="Normal 2 8 20 4" xfId="21742"/>
    <cellStyle name="Normal 2 8 20 4 2" xfId="21743"/>
    <cellStyle name="Normal 2 8 20 4 2 2" xfId="21744"/>
    <cellStyle name="Normal 2 8 20 4 2 2 2" xfId="21745"/>
    <cellStyle name="Normal 2 8 20 4 2 3" xfId="21746"/>
    <cellStyle name="Normal 2 8 20 4 3" xfId="21747"/>
    <cellStyle name="Normal 2 8 20 4 3 2" xfId="21748"/>
    <cellStyle name="Normal 2 8 20 4 4" xfId="21749"/>
    <cellStyle name="Normal 2 8 20 5" xfId="21750"/>
    <cellStyle name="Normal 2 8 20 5 2" xfId="21751"/>
    <cellStyle name="Normal 2 8 20 5 2 2" xfId="21752"/>
    <cellStyle name="Normal 2 8 20 5 3" xfId="21753"/>
    <cellStyle name="Normal 2 8 20 6" xfId="21754"/>
    <cellStyle name="Normal 2 8 20 6 2" xfId="21755"/>
    <cellStyle name="Normal 2 8 20 7" xfId="21756"/>
    <cellStyle name="Normal 2 8 20 7 2" xfId="21757"/>
    <cellStyle name="Normal 2 8 20 8" xfId="21758"/>
    <cellStyle name="Normal 2 8 21" xfId="21759"/>
    <cellStyle name="Normal 2 8 21 2" xfId="21760"/>
    <cellStyle name="Normal 2 8 21 2 2" xfId="21761"/>
    <cellStyle name="Normal 2 8 21 2 2 2" xfId="21762"/>
    <cellStyle name="Normal 2 8 21 2 2 2 2" xfId="21763"/>
    <cellStyle name="Normal 2 8 21 2 2 3" xfId="21764"/>
    <cellStyle name="Normal 2 8 21 2 3" xfId="21765"/>
    <cellStyle name="Normal 2 8 21 2 3 2" xfId="21766"/>
    <cellStyle name="Normal 2 8 21 2 4" xfId="21767"/>
    <cellStyle name="Normal 2 8 21 3" xfId="21768"/>
    <cellStyle name="Normal 2 8 21 3 2" xfId="21769"/>
    <cellStyle name="Normal 2 8 21 3 2 2" xfId="21770"/>
    <cellStyle name="Normal 2 8 21 3 2 2 2" xfId="21771"/>
    <cellStyle name="Normal 2 8 21 3 2 3" xfId="21772"/>
    <cellStyle name="Normal 2 8 21 3 3" xfId="21773"/>
    <cellStyle name="Normal 2 8 21 3 3 2" xfId="21774"/>
    <cellStyle name="Normal 2 8 21 3 4" xfId="21775"/>
    <cellStyle name="Normal 2 8 21 4" xfId="21776"/>
    <cellStyle name="Normal 2 8 21 4 2" xfId="21777"/>
    <cellStyle name="Normal 2 8 21 4 2 2" xfId="21778"/>
    <cellStyle name="Normal 2 8 21 4 2 2 2" xfId="21779"/>
    <cellStyle name="Normal 2 8 21 4 2 3" xfId="21780"/>
    <cellStyle name="Normal 2 8 21 4 3" xfId="21781"/>
    <cellStyle name="Normal 2 8 21 4 3 2" xfId="21782"/>
    <cellStyle name="Normal 2 8 21 4 4" xfId="21783"/>
    <cellStyle name="Normal 2 8 21 5" xfId="21784"/>
    <cellStyle name="Normal 2 8 21 5 2" xfId="21785"/>
    <cellStyle name="Normal 2 8 21 5 2 2" xfId="21786"/>
    <cellStyle name="Normal 2 8 21 5 3" xfId="21787"/>
    <cellStyle name="Normal 2 8 21 6" xfId="21788"/>
    <cellStyle name="Normal 2 8 21 6 2" xfId="21789"/>
    <cellStyle name="Normal 2 8 21 7" xfId="21790"/>
    <cellStyle name="Normal 2 8 21 7 2" xfId="21791"/>
    <cellStyle name="Normal 2 8 21 8" xfId="21792"/>
    <cellStyle name="Normal 2 8 22" xfId="21793"/>
    <cellStyle name="Normal 2 8 22 2" xfId="21794"/>
    <cellStyle name="Normal 2 8 22 2 2" xfId="21795"/>
    <cellStyle name="Normal 2 8 22 2 2 2" xfId="21796"/>
    <cellStyle name="Normal 2 8 22 2 2 2 2" xfId="21797"/>
    <cellStyle name="Normal 2 8 22 2 2 3" xfId="21798"/>
    <cellStyle name="Normal 2 8 22 2 3" xfId="21799"/>
    <cellStyle name="Normal 2 8 22 2 3 2" xfId="21800"/>
    <cellStyle name="Normal 2 8 22 2 4" xfId="21801"/>
    <cellStyle name="Normal 2 8 22 3" xfId="21802"/>
    <cellStyle name="Normal 2 8 22 3 2" xfId="21803"/>
    <cellStyle name="Normal 2 8 22 3 2 2" xfId="21804"/>
    <cellStyle name="Normal 2 8 22 3 2 2 2" xfId="21805"/>
    <cellStyle name="Normal 2 8 22 3 2 3" xfId="21806"/>
    <cellStyle name="Normal 2 8 22 3 3" xfId="21807"/>
    <cellStyle name="Normal 2 8 22 3 3 2" xfId="21808"/>
    <cellStyle name="Normal 2 8 22 3 4" xfId="21809"/>
    <cellStyle name="Normal 2 8 22 4" xfId="21810"/>
    <cellStyle name="Normal 2 8 22 4 2" xfId="21811"/>
    <cellStyle name="Normal 2 8 22 4 2 2" xfId="21812"/>
    <cellStyle name="Normal 2 8 22 4 2 2 2" xfId="21813"/>
    <cellStyle name="Normal 2 8 22 4 2 3" xfId="21814"/>
    <cellStyle name="Normal 2 8 22 4 3" xfId="21815"/>
    <cellStyle name="Normal 2 8 22 4 3 2" xfId="21816"/>
    <cellStyle name="Normal 2 8 22 4 4" xfId="21817"/>
    <cellStyle name="Normal 2 8 22 5" xfId="21818"/>
    <cellStyle name="Normal 2 8 22 5 2" xfId="21819"/>
    <cellStyle name="Normal 2 8 22 5 2 2" xfId="21820"/>
    <cellStyle name="Normal 2 8 22 5 3" xfId="21821"/>
    <cellStyle name="Normal 2 8 22 6" xfId="21822"/>
    <cellStyle name="Normal 2 8 22 6 2" xfId="21823"/>
    <cellStyle name="Normal 2 8 22 7" xfId="21824"/>
    <cellStyle name="Normal 2 8 22 7 2" xfId="21825"/>
    <cellStyle name="Normal 2 8 22 8" xfId="21826"/>
    <cellStyle name="Normal 2 8 23" xfId="21827"/>
    <cellStyle name="Normal 2 8 23 2" xfId="21828"/>
    <cellStyle name="Normal 2 8 23 2 2" xfId="21829"/>
    <cellStyle name="Normal 2 8 23 2 2 2" xfId="21830"/>
    <cellStyle name="Normal 2 8 23 2 2 2 2" xfId="21831"/>
    <cellStyle name="Normal 2 8 23 2 2 3" xfId="21832"/>
    <cellStyle name="Normal 2 8 23 2 3" xfId="21833"/>
    <cellStyle name="Normal 2 8 23 2 3 2" xfId="21834"/>
    <cellStyle name="Normal 2 8 23 2 4" xfId="21835"/>
    <cellStyle name="Normal 2 8 23 3" xfId="21836"/>
    <cellStyle name="Normal 2 8 23 3 2" xfId="21837"/>
    <cellStyle name="Normal 2 8 23 3 2 2" xfId="21838"/>
    <cellStyle name="Normal 2 8 23 3 2 2 2" xfId="21839"/>
    <cellStyle name="Normal 2 8 23 3 2 3" xfId="21840"/>
    <cellStyle name="Normal 2 8 23 3 3" xfId="21841"/>
    <cellStyle name="Normal 2 8 23 3 3 2" xfId="21842"/>
    <cellStyle name="Normal 2 8 23 3 4" xfId="21843"/>
    <cellStyle name="Normal 2 8 23 4" xfId="21844"/>
    <cellStyle name="Normal 2 8 23 4 2" xfId="21845"/>
    <cellStyle name="Normal 2 8 23 4 2 2" xfId="21846"/>
    <cellStyle name="Normal 2 8 23 4 2 2 2" xfId="21847"/>
    <cellStyle name="Normal 2 8 23 4 2 3" xfId="21848"/>
    <cellStyle name="Normal 2 8 23 4 3" xfId="21849"/>
    <cellStyle name="Normal 2 8 23 4 3 2" xfId="21850"/>
    <cellStyle name="Normal 2 8 23 4 4" xfId="21851"/>
    <cellStyle name="Normal 2 8 23 5" xfId="21852"/>
    <cellStyle name="Normal 2 8 23 5 2" xfId="21853"/>
    <cellStyle name="Normal 2 8 23 5 2 2" xfId="21854"/>
    <cellStyle name="Normal 2 8 23 5 3" xfId="21855"/>
    <cellStyle name="Normal 2 8 23 6" xfId="21856"/>
    <cellStyle name="Normal 2 8 23 6 2" xfId="21857"/>
    <cellStyle name="Normal 2 8 23 7" xfId="21858"/>
    <cellStyle name="Normal 2 8 23 7 2" xfId="21859"/>
    <cellStyle name="Normal 2 8 23 8" xfId="21860"/>
    <cellStyle name="Normal 2 8 24" xfId="21861"/>
    <cellStyle name="Normal 2 8 24 2" xfId="21862"/>
    <cellStyle name="Normal 2 8 24 2 2" xfId="21863"/>
    <cellStyle name="Normal 2 8 24 2 2 2" xfId="21864"/>
    <cellStyle name="Normal 2 8 24 2 2 2 2" xfId="21865"/>
    <cellStyle name="Normal 2 8 24 2 2 3" xfId="21866"/>
    <cellStyle name="Normal 2 8 24 2 3" xfId="21867"/>
    <cellStyle name="Normal 2 8 24 2 3 2" xfId="21868"/>
    <cellStyle name="Normal 2 8 24 2 4" xfId="21869"/>
    <cellStyle name="Normal 2 8 24 3" xfId="21870"/>
    <cellStyle name="Normal 2 8 24 3 2" xfId="21871"/>
    <cellStyle name="Normal 2 8 24 3 2 2" xfId="21872"/>
    <cellStyle name="Normal 2 8 24 3 2 2 2" xfId="21873"/>
    <cellStyle name="Normal 2 8 24 3 2 3" xfId="21874"/>
    <cellStyle name="Normal 2 8 24 3 3" xfId="21875"/>
    <cellStyle name="Normal 2 8 24 3 3 2" xfId="21876"/>
    <cellStyle name="Normal 2 8 24 3 4" xfId="21877"/>
    <cellStyle name="Normal 2 8 24 4" xfId="21878"/>
    <cellStyle name="Normal 2 8 24 4 2" xfId="21879"/>
    <cellStyle name="Normal 2 8 24 4 2 2" xfId="21880"/>
    <cellStyle name="Normal 2 8 24 4 2 2 2" xfId="21881"/>
    <cellStyle name="Normal 2 8 24 4 2 3" xfId="21882"/>
    <cellStyle name="Normal 2 8 24 4 3" xfId="21883"/>
    <cellStyle name="Normal 2 8 24 4 3 2" xfId="21884"/>
    <cellStyle name="Normal 2 8 24 4 4" xfId="21885"/>
    <cellStyle name="Normal 2 8 24 5" xfId="21886"/>
    <cellStyle name="Normal 2 8 24 5 2" xfId="21887"/>
    <cellStyle name="Normal 2 8 24 5 2 2" xfId="21888"/>
    <cellStyle name="Normal 2 8 24 5 3" xfId="21889"/>
    <cellStyle name="Normal 2 8 24 6" xfId="21890"/>
    <cellStyle name="Normal 2 8 24 6 2" xfId="21891"/>
    <cellStyle name="Normal 2 8 24 7" xfId="21892"/>
    <cellStyle name="Normal 2 8 24 7 2" xfId="21893"/>
    <cellStyle name="Normal 2 8 24 8" xfId="21894"/>
    <cellStyle name="Normal 2 8 25" xfId="21895"/>
    <cellStyle name="Normal 2 8 25 2" xfId="21896"/>
    <cellStyle name="Normal 2 8 25 2 2" xfId="21897"/>
    <cellStyle name="Normal 2 8 25 2 2 2" xfId="21898"/>
    <cellStyle name="Normal 2 8 25 2 2 2 2" xfId="21899"/>
    <cellStyle name="Normal 2 8 25 2 2 3" xfId="21900"/>
    <cellStyle name="Normal 2 8 25 2 3" xfId="21901"/>
    <cellStyle name="Normal 2 8 25 2 3 2" xfId="21902"/>
    <cellStyle name="Normal 2 8 25 2 4" xfId="21903"/>
    <cellStyle name="Normal 2 8 25 3" xfId="21904"/>
    <cellStyle name="Normal 2 8 25 3 2" xfId="21905"/>
    <cellStyle name="Normal 2 8 25 3 2 2" xfId="21906"/>
    <cellStyle name="Normal 2 8 25 3 2 2 2" xfId="21907"/>
    <cellStyle name="Normal 2 8 25 3 2 3" xfId="21908"/>
    <cellStyle name="Normal 2 8 25 3 3" xfId="21909"/>
    <cellStyle name="Normal 2 8 25 3 3 2" xfId="21910"/>
    <cellStyle name="Normal 2 8 25 3 4" xfId="21911"/>
    <cellStyle name="Normal 2 8 25 4" xfId="21912"/>
    <cellStyle name="Normal 2 8 25 4 2" xfId="21913"/>
    <cellStyle name="Normal 2 8 25 4 2 2" xfId="21914"/>
    <cellStyle name="Normal 2 8 25 4 2 2 2" xfId="21915"/>
    <cellStyle name="Normal 2 8 25 4 2 3" xfId="21916"/>
    <cellStyle name="Normal 2 8 25 4 3" xfId="21917"/>
    <cellStyle name="Normal 2 8 25 4 3 2" xfId="21918"/>
    <cellStyle name="Normal 2 8 25 4 4" xfId="21919"/>
    <cellStyle name="Normal 2 8 25 5" xfId="21920"/>
    <cellStyle name="Normal 2 8 25 5 2" xfId="21921"/>
    <cellStyle name="Normal 2 8 25 5 2 2" xfId="21922"/>
    <cellStyle name="Normal 2 8 25 5 3" xfId="21923"/>
    <cellStyle name="Normal 2 8 25 6" xfId="21924"/>
    <cellStyle name="Normal 2 8 25 6 2" xfId="21925"/>
    <cellStyle name="Normal 2 8 25 7" xfId="21926"/>
    <cellStyle name="Normal 2 8 25 7 2" xfId="21927"/>
    <cellStyle name="Normal 2 8 25 8" xfId="21928"/>
    <cellStyle name="Normal 2 8 26" xfId="21929"/>
    <cellStyle name="Normal 2 8 26 2" xfId="21930"/>
    <cellStyle name="Normal 2 8 26 2 2" xfId="21931"/>
    <cellStyle name="Normal 2 8 26 2 2 2" xfId="21932"/>
    <cellStyle name="Normal 2 8 26 2 2 2 2" xfId="21933"/>
    <cellStyle name="Normal 2 8 26 2 2 3" xfId="21934"/>
    <cellStyle name="Normal 2 8 26 2 3" xfId="21935"/>
    <cellStyle name="Normal 2 8 26 2 3 2" xfId="21936"/>
    <cellStyle name="Normal 2 8 26 2 4" xfId="21937"/>
    <cellStyle name="Normal 2 8 26 3" xfId="21938"/>
    <cellStyle name="Normal 2 8 26 3 2" xfId="21939"/>
    <cellStyle name="Normal 2 8 26 3 2 2" xfId="21940"/>
    <cellStyle name="Normal 2 8 26 3 2 2 2" xfId="21941"/>
    <cellStyle name="Normal 2 8 26 3 2 3" xfId="21942"/>
    <cellStyle name="Normal 2 8 26 3 3" xfId="21943"/>
    <cellStyle name="Normal 2 8 26 3 3 2" xfId="21944"/>
    <cellStyle name="Normal 2 8 26 3 4" xfId="21945"/>
    <cellStyle name="Normal 2 8 26 4" xfId="21946"/>
    <cellStyle name="Normal 2 8 26 4 2" xfId="21947"/>
    <cellStyle name="Normal 2 8 26 4 2 2" xfId="21948"/>
    <cellStyle name="Normal 2 8 26 4 2 2 2" xfId="21949"/>
    <cellStyle name="Normal 2 8 26 4 2 3" xfId="21950"/>
    <cellStyle name="Normal 2 8 26 4 3" xfId="21951"/>
    <cellStyle name="Normal 2 8 26 4 3 2" xfId="21952"/>
    <cellStyle name="Normal 2 8 26 4 4" xfId="21953"/>
    <cellStyle name="Normal 2 8 26 5" xfId="21954"/>
    <cellStyle name="Normal 2 8 26 5 2" xfId="21955"/>
    <cellStyle name="Normal 2 8 26 5 2 2" xfId="21956"/>
    <cellStyle name="Normal 2 8 26 5 3" xfId="21957"/>
    <cellStyle name="Normal 2 8 26 6" xfId="21958"/>
    <cellStyle name="Normal 2 8 26 6 2" xfId="21959"/>
    <cellStyle name="Normal 2 8 26 7" xfId="21960"/>
    <cellStyle name="Normal 2 8 26 7 2" xfId="21961"/>
    <cellStyle name="Normal 2 8 26 8" xfId="21962"/>
    <cellStyle name="Normal 2 8 27" xfId="21963"/>
    <cellStyle name="Normal 2 8 27 2" xfId="21964"/>
    <cellStyle name="Normal 2 8 27 2 2" xfId="21965"/>
    <cellStyle name="Normal 2 8 27 2 2 2" xfId="21966"/>
    <cellStyle name="Normal 2 8 27 2 2 2 2" xfId="21967"/>
    <cellStyle name="Normal 2 8 27 2 2 3" xfId="21968"/>
    <cellStyle name="Normal 2 8 27 2 3" xfId="21969"/>
    <cellStyle name="Normal 2 8 27 2 3 2" xfId="21970"/>
    <cellStyle name="Normal 2 8 27 2 4" xfId="21971"/>
    <cellStyle name="Normal 2 8 27 3" xfId="21972"/>
    <cellStyle name="Normal 2 8 27 3 2" xfId="21973"/>
    <cellStyle name="Normal 2 8 27 3 2 2" xfId="21974"/>
    <cellStyle name="Normal 2 8 27 3 2 2 2" xfId="21975"/>
    <cellStyle name="Normal 2 8 27 3 2 3" xfId="21976"/>
    <cellStyle name="Normal 2 8 27 3 3" xfId="21977"/>
    <cellStyle name="Normal 2 8 27 3 3 2" xfId="21978"/>
    <cellStyle name="Normal 2 8 27 3 4" xfId="21979"/>
    <cellStyle name="Normal 2 8 27 4" xfId="21980"/>
    <cellStyle name="Normal 2 8 27 4 2" xfId="21981"/>
    <cellStyle name="Normal 2 8 27 4 2 2" xfId="21982"/>
    <cellStyle name="Normal 2 8 27 4 2 2 2" xfId="21983"/>
    <cellStyle name="Normal 2 8 27 4 2 3" xfId="21984"/>
    <cellStyle name="Normal 2 8 27 4 3" xfId="21985"/>
    <cellStyle name="Normal 2 8 27 4 3 2" xfId="21986"/>
    <cellStyle name="Normal 2 8 27 4 4" xfId="21987"/>
    <cellStyle name="Normal 2 8 27 5" xfId="21988"/>
    <cellStyle name="Normal 2 8 27 5 2" xfId="21989"/>
    <cellStyle name="Normal 2 8 27 5 2 2" xfId="21990"/>
    <cellStyle name="Normal 2 8 27 5 3" xfId="21991"/>
    <cellStyle name="Normal 2 8 27 6" xfId="21992"/>
    <cellStyle name="Normal 2 8 27 6 2" xfId="21993"/>
    <cellStyle name="Normal 2 8 27 7" xfId="21994"/>
    <cellStyle name="Normal 2 8 27 7 2" xfId="21995"/>
    <cellStyle name="Normal 2 8 27 8" xfId="21996"/>
    <cellStyle name="Normal 2 8 28" xfId="21997"/>
    <cellStyle name="Normal 2 8 28 2" xfId="21998"/>
    <cellStyle name="Normal 2 8 28 2 2" xfId="21999"/>
    <cellStyle name="Normal 2 8 28 2 2 2" xfId="22000"/>
    <cellStyle name="Normal 2 8 28 2 2 2 2" xfId="22001"/>
    <cellStyle name="Normal 2 8 28 2 2 3" xfId="22002"/>
    <cellStyle name="Normal 2 8 28 2 3" xfId="22003"/>
    <cellStyle name="Normal 2 8 28 2 3 2" xfId="22004"/>
    <cellStyle name="Normal 2 8 28 2 4" xfId="22005"/>
    <cellStyle name="Normal 2 8 28 3" xfId="22006"/>
    <cellStyle name="Normal 2 8 28 3 2" xfId="22007"/>
    <cellStyle name="Normal 2 8 28 3 2 2" xfId="22008"/>
    <cellStyle name="Normal 2 8 28 3 2 2 2" xfId="22009"/>
    <cellStyle name="Normal 2 8 28 3 2 3" xfId="22010"/>
    <cellStyle name="Normal 2 8 28 3 3" xfId="22011"/>
    <cellStyle name="Normal 2 8 28 3 3 2" xfId="22012"/>
    <cellStyle name="Normal 2 8 28 3 4" xfId="22013"/>
    <cellStyle name="Normal 2 8 28 4" xfId="22014"/>
    <cellStyle name="Normal 2 8 28 4 2" xfId="22015"/>
    <cellStyle name="Normal 2 8 28 4 2 2" xfId="22016"/>
    <cellStyle name="Normal 2 8 28 4 2 2 2" xfId="22017"/>
    <cellStyle name="Normal 2 8 28 4 2 3" xfId="22018"/>
    <cellStyle name="Normal 2 8 28 4 3" xfId="22019"/>
    <cellStyle name="Normal 2 8 28 4 3 2" xfId="22020"/>
    <cellStyle name="Normal 2 8 28 4 4" xfId="22021"/>
    <cellStyle name="Normal 2 8 28 5" xfId="22022"/>
    <cellStyle name="Normal 2 8 28 5 2" xfId="22023"/>
    <cellStyle name="Normal 2 8 28 5 2 2" xfId="22024"/>
    <cellStyle name="Normal 2 8 28 5 3" xfId="22025"/>
    <cellStyle name="Normal 2 8 28 6" xfId="22026"/>
    <cellStyle name="Normal 2 8 28 6 2" xfId="22027"/>
    <cellStyle name="Normal 2 8 28 7" xfId="22028"/>
    <cellStyle name="Normal 2 8 28 7 2" xfId="22029"/>
    <cellStyle name="Normal 2 8 28 8" xfId="22030"/>
    <cellStyle name="Normal 2 8 29" xfId="22031"/>
    <cellStyle name="Normal 2 8 29 2" xfId="22032"/>
    <cellStyle name="Normal 2 8 29 2 2" xfId="22033"/>
    <cellStyle name="Normal 2 8 29 2 2 2" xfId="22034"/>
    <cellStyle name="Normal 2 8 29 2 2 2 2" xfId="22035"/>
    <cellStyle name="Normal 2 8 29 2 2 3" xfId="22036"/>
    <cellStyle name="Normal 2 8 29 2 3" xfId="22037"/>
    <cellStyle name="Normal 2 8 29 2 3 2" xfId="22038"/>
    <cellStyle name="Normal 2 8 29 2 4" xfId="22039"/>
    <cellStyle name="Normal 2 8 29 3" xfId="22040"/>
    <cellStyle name="Normal 2 8 29 3 2" xfId="22041"/>
    <cellStyle name="Normal 2 8 29 3 2 2" xfId="22042"/>
    <cellStyle name="Normal 2 8 29 3 2 2 2" xfId="22043"/>
    <cellStyle name="Normal 2 8 29 3 2 3" xfId="22044"/>
    <cellStyle name="Normal 2 8 29 3 3" xfId="22045"/>
    <cellStyle name="Normal 2 8 29 3 3 2" xfId="22046"/>
    <cellStyle name="Normal 2 8 29 3 4" xfId="22047"/>
    <cellStyle name="Normal 2 8 29 4" xfId="22048"/>
    <cellStyle name="Normal 2 8 29 4 2" xfId="22049"/>
    <cellStyle name="Normal 2 8 29 4 2 2" xfId="22050"/>
    <cellStyle name="Normal 2 8 29 4 2 2 2" xfId="22051"/>
    <cellStyle name="Normal 2 8 29 4 2 3" xfId="22052"/>
    <cellStyle name="Normal 2 8 29 4 3" xfId="22053"/>
    <cellStyle name="Normal 2 8 29 4 3 2" xfId="22054"/>
    <cellStyle name="Normal 2 8 29 4 4" xfId="22055"/>
    <cellStyle name="Normal 2 8 29 5" xfId="22056"/>
    <cellStyle name="Normal 2 8 29 5 2" xfId="22057"/>
    <cellStyle name="Normal 2 8 29 5 2 2" xfId="22058"/>
    <cellStyle name="Normal 2 8 29 5 3" xfId="22059"/>
    <cellStyle name="Normal 2 8 29 6" xfId="22060"/>
    <cellStyle name="Normal 2 8 29 6 2" xfId="22061"/>
    <cellStyle name="Normal 2 8 29 7" xfId="22062"/>
    <cellStyle name="Normal 2 8 29 7 2" xfId="22063"/>
    <cellStyle name="Normal 2 8 29 8" xfId="22064"/>
    <cellStyle name="Normal 2 8 3" xfId="22065"/>
    <cellStyle name="Normal 2 8 3 2" xfId="22066"/>
    <cellStyle name="Normal 2 8 3 2 2" xfId="22067"/>
    <cellStyle name="Normal 2 8 3 2 2 2" xfId="22068"/>
    <cellStyle name="Normal 2 8 3 2 2 2 2" xfId="22069"/>
    <cellStyle name="Normal 2 8 3 2 2 3" xfId="22070"/>
    <cellStyle name="Normal 2 8 3 2 3" xfId="22071"/>
    <cellStyle name="Normal 2 8 3 2 3 2" xfId="22072"/>
    <cellStyle name="Normal 2 8 3 2 4" xfId="22073"/>
    <cellStyle name="Normal 2 8 3 3" xfId="22074"/>
    <cellStyle name="Normal 2 8 3 3 2" xfId="22075"/>
    <cellStyle name="Normal 2 8 3 3 2 2" xfId="22076"/>
    <cellStyle name="Normal 2 8 3 3 2 2 2" xfId="22077"/>
    <cellStyle name="Normal 2 8 3 3 2 3" xfId="22078"/>
    <cellStyle name="Normal 2 8 3 3 3" xfId="22079"/>
    <cellStyle name="Normal 2 8 3 3 3 2" xfId="22080"/>
    <cellStyle name="Normal 2 8 3 3 4" xfId="22081"/>
    <cellStyle name="Normal 2 8 3 4" xfId="22082"/>
    <cellStyle name="Normal 2 8 3 4 2" xfId="22083"/>
    <cellStyle name="Normal 2 8 3 4 2 2" xfId="22084"/>
    <cellStyle name="Normal 2 8 3 4 2 2 2" xfId="22085"/>
    <cellStyle name="Normal 2 8 3 4 2 3" xfId="22086"/>
    <cellStyle name="Normal 2 8 3 4 3" xfId="22087"/>
    <cellStyle name="Normal 2 8 3 4 3 2" xfId="22088"/>
    <cellStyle name="Normal 2 8 3 4 4" xfId="22089"/>
    <cellStyle name="Normal 2 8 3 5" xfId="22090"/>
    <cellStyle name="Normal 2 8 3 5 2" xfId="22091"/>
    <cellStyle name="Normal 2 8 3 5 2 2" xfId="22092"/>
    <cellStyle name="Normal 2 8 3 5 3" xfId="22093"/>
    <cellStyle name="Normal 2 8 3 6" xfId="22094"/>
    <cellStyle name="Normal 2 8 3 6 2" xfId="22095"/>
    <cellStyle name="Normal 2 8 3 7" xfId="22096"/>
    <cellStyle name="Normal 2 8 3 7 2" xfId="22097"/>
    <cellStyle name="Normal 2 8 3 8" xfId="22098"/>
    <cellStyle name="Normal 2 8 30" xfId="22099"/>
    <cellStyle name="Normal 2 8 30 2" xfId="22100"/>
    <cellStyle name="Normal 2 8 30 2 2" xfId="22101"/>
    <cellStyle name="Normal 2 8 30 2 2 2" xfId="22102"/>
    <cellStyle name="Normal 2 8 30 2 3" xfId="22103"/>
    <cellStyle name="Normal 2 8 30 3" xfId="22104"/>
    <cellStyle name="Normal 2 8 30 3 2" xfId="22105"/>
    <cellStyle name="Normal 2 8 30 4" xfId="22106"/>
    <cellStyle name="Normal 2 8 31" xfId="22107"/>
    <cellStyle name="Normal 2 8 31 2" xfId="22108"/>
    <cellStyle name="Normal 2 8 31 2 2" xfId="22109"/>
    <cellStyle name="Normal 2 8 31 2 2 2" xfId="22110"/>
    <cellStyle name="Normal 2 8 31 2 3" xfId="22111"/>
    <cellStyle name="Normal 2 8 31 3" xfId="22112"/>
    <cellStyle name="Normal 2 8 31 3 2" xfId="22113"/>
    <cellStyle name="Normal 2 8 31 4" xfId="22114"/>
    <cellStyle name="Normal 2 8 32" xfId="22115"/>
    <cellStyle name="Normal 2 8 32 2" xfId="22116"/>
    <cellStyle name="Normal 2 8 32 2 2" xfId="22117"/>
    <cellStyle name="Normal 2 8 32 2 2 2" xfId="22118"/>
    <cellStyle name="Normal 2 8 32 2 3" xfId="22119"/>
    <cellStyle name="Normal 2 8 32 3" xfId="22120"/>
    <cellStyle name="Normal 2 8 32 3 2" xfId="22121"/>
    <cellStyle name="Normal 2 8 32 4" xfId="22122"/>
    <cellStyle name="Normal 2 8 33" xfId="22123"/>
    <cellStyle name="Normal 2 8 33 2" xfId="22124"/>
    <cellStyle name="Normal 2 8 33 2 2" xfId="22125"/>
    <cellStyle name="Normal 2 8 33 3" xfId="22126"/>
    <cellStyle name="Normal 2 8 34" xfId="22127"/>
    <cellStyle name="Normal 2 8 34 2" xfId="22128"/>
    <cellStyle name="Normal 2 8 35" xfId="22129"/>
    <cellStyle name="Normal 2 8 35 2" xfId="22130"/>
    <cellStyle name="Normal 2 8 36" xfId="22131"/>
    <cellStyle name="Normal 2 8 4" xfId="22132"/>
    <cellStyle name="Normal 2 8 4 2" xfId="22133"/>
    <cellStyle name="Normal 2 8 4 2 2" xfId="22134"/>
    <cellStyle name="Normal 2 8 4 2 2 2" xfId="22135"/>
    <cellStyle name="Normal 2 8 4 2 2 2 2" xfId="22136"/>
    <cellStyle name="Normal 2 8 4 2 2 3" xfId="22137"/>
    <cellStyle name="Normal 2 8 4 2 3" xfId="22138"/>
    <cellStyle name="Normal 2 8 4 2 3 2" xfId="22139"/>
    <cellStyle name="Normal 2 8 4 2 4" xfId="22140"/>
    <cellStyle name="Normal 2 8 4 3" xfId="22141"/>
    <cellStyle name="Normal 2 8 4 3 2" xfId="22142"/>
    <cellStyle name="Normal 2 8 4 3 2 2" xfId="22143"/>
    <cellStyle name="Normal 2 8 4 3 2 2 2" xfId="22144"/>
    <cellStyle name="Normal 2 8 4 3 2 3" xfId="22145"/>
    <cellStyle name="Normal 2 8 4 3 3" xfId="22146"/>
    <cellStyle name="Normal 2 8 4 3 3 2" xfId="22147"/>
    <cellStyle name="Normal 2 8 4 3 4" xfId="22148"/>
    <cellStyle name="Normal 2 8 4 4" xfId="22149"/>
    <cellStyle name="Normal 2 8 4 4 2" xfId="22150"/>
    <cellStyle name="Normal 2 8 4 4 2 2" xfId="22151"/>
    <cellStyle name="Normal 2 8 4 4 2 2 2" xfId="22152"/>
    <cellStyle name="Normal 2 8 4 4 2 3" xfId="22153"/>
    <cellStyle name="Normal 2 8 4 4 3" xfId="22154"/>
    <cellStyle name="Normal 2 8 4 4 3 2" xfId="22155"/>
    <cellStyle name="Normal 2 8 4 4 4" xfId="22156"/>
    <cellStyle name="Normal 2 8 4 5" xfId="22157"/>
    <cellStyle name="Normal 2 8 4 5 2" xfId="22158"/>
    <cellStyle name="Normal 2 8 4 5 2 2" xfId="22159"/>
    <cellStyle name="Normal 2 8 4 5 3" xfId="22160"/>
    <cellStyle name="Normal 2 8 4 6" xfId="22161"/>
    <cellStyle name="Normal 2 8 4 6 2" xfId="22162"/>
    <cellStyle name="Normal 2 8 4 7" xfId="22163"/>
    <cellStyle name="Normal 2 8 4 7 2" xfId="22164"/>
    <cellStyle name="Normal 2 8 4 8" xfId="22165"/>
    <cellStyle name="Normal 2 8 5" xfId="22166"/>
    <cellStyle name="Normal 2 8 5 2" xfId="22167"/>
    <cellStyle name="Normal 2 8 5 2 2" xfId="22168"/>
    <cellStyle name="Normal 2 8 5 2 2 2" xfId="22169"/>
    <cellStyle name="Normal 2 8 5 2 2 2 2" xfId="22170"/>
    <cellStyle name="Normal 2 8 5 2 2 3" xfId="22171"/>
    <cellStyle name="Normal 2 8 5 2 3" xfId="22172"/>
    <cellStyle name="Normal 2 8 5 2 3 2" xfId="22173"/>
    <cellStyle name="Normal 2 8 5 2 4" xfId="22174"/>
    <cellStyle name="Normal 2 8 5 3" xfId="22175"/>
    <cellStyle name="Normal 2 8 5 3 2" xfId="22176"/>
    <cellStyle name="Normal 2 8 5 3 2 2" xfId="22177"/>
    <cellStyle name="Normal 2 8 5 3 2 2 2" xfId="22178"/>
    <cellStyle name="Normal 2 8 5 3 2 3" xfId="22179"/>
    <cellStyle name="Normal 2 8 5 3 3" xfId="22180"/>
    <cellStyle name="Normal 2 8 5 3 3 2" xfId="22181"/>
    <cellStyle name="Normal 2 8 5 3 4" xfId="22182"/>
    <cellStyle name="Normal 2 8 5 4" xfId="22183"/>
    <cellStyle name="Normal 2 8 5 4 2" xfId="22184"/>
    <cellStyle name="Normal 2 8 5 4 2 2" xfId="22185"/>
    <cellStyle name="Normal 2 8 5 4 2 2 2" xfId="22186"/>
    <cellStyle name="Normal 2 8 5 4 2 3" xfId="22187"/>
    <cellStyle name="Normal 2 8 5 4 3" xfId="22188"/>
    <cellStyle name="Normal 2 8 5 4 3 2" xfId="22189"/>
    <cellStyle name="Normal 2 8 5 4 4" xfId="22190"/>
    <cellStyle name="Normal 2 8 5 5" xfId="22191"/>
    <cellStyle name="Normal 2 8 5 5 2" xfId="22192"/>
    <cellStyle name="Normal 2 8 5 5 2 2" xfId="22193"/>
    <cellStyle name="Normal 2 8 5 5 3" xfId="22194"/>
    <cellStyle name="Normal 2 8 5 6" xfId="22195"/>
    <cellStyle name="Normal 2 8 5 6 2" xfId="22196"/>
    <cellStyle name="Normal 2 8 5 7" xfId="22197"/>
    <cellStyle name="Normal 2 8 5 7 2" xfId="22198"/>
    <cellStyle name="Normal 2 8 5 8" xfId="22199"/>
    <cellStyle name="Normal 2 8 6" xfId="22200"/>
    <cellStyle name="Normal 2 8 6 2" xfId="22201"/>
    <cellStyle name="Normal 2 8 6 2 2" xfId="22202"/>
    <cellStyle name="Normal 2 8 6 2 2 2" xfId="22203"/>
    <cellStyle name="Normal 2 8 6 2 2 2 2" xfId="22204"/>
    <cellStyle name="Normal 2 8 6 2 2 3" xfId="22205"/>
    <cellStyle name="Normal 2 8 6 2 3" xfId="22206"/>
    <cellStyle name="Normal 2 8 6 2 3 2" xfId="22207"/>
    <cellStyle name="Normal 2 8 6 2 4" xfId="22208"/>
    <cellStyle name="Normal 2 8 6 3" xfId="22209"/>
    <cellStyle name="Normal 2 8 6 3 2" xfId="22210"/>
    <cellStyle name="Normal 2 8 6 3 2 2" xfId="22211"/>
    <cellStyle name="Normal 2 8 6 3 2 2 2" xfId="22212"/>
    <cellStyle name="Normal 2 8 6 3 2 3" xfId="22213"/>
    <cellStyle name="Normal 2 8 6 3 3" xfId="22214"/>
    <cellStyle name="Normal 2 8 6 3 3 2" xfId="22215"/>
    <cellStyle name="Normal 2 8 6 3 4" xfId="22216"/>
    <cellStyle name="Normal 2 8 6 4" xfId="22217"/>
    <cellStyle name="Normal 2 8 6 4 2" xfId="22218"/>
    <cellStyle name="Normal 2 8 6 4 2 2" xfId="22219"/>
    <cellStyle name="Normal 2 8 6 4 2 2 2" xfId="22220"/>
    <cellStyle name="Normal 2 8 6 4 2 3" xfId="22221"/>
    <cellStyle name="Normal 2 8 6 4 3" xfId="22222"/>
    <cellStyle name="Normal 2 8 6 4 3 2" xfId="22223"/>
    <cellStyle name="Normal 2 8 6 4 4" xfId="22224"/>
    <cellStyle name="Normal 2 8 6 5" xfId="22225"/>
    <cellStyle name="Normal 2 8 6 5 2" xfId="22226"/>
    <cellStyle name="Normal 2 8 6 5 2 2" xfId="22227"/>
    <cellStyle name="Normal 2 8 6 5 3" xfId="22228"/>
    <cellStyle name="Normal 2 8 6 6" xfId="22229"/>
    <cellStyle name="Normal 2 8 6 6 2" xfId="22230"/>
    <cellStyle name="Normal 2 8 6 7" xfId="22231"/>
    <cellStyle name="Normal 2 8 6 7 2" xfId="22232"/>
    <cellStyle name="Normal 2 8 6 8" xfId="22233"/>
    <cellStyle name="Normal 2 8 7" xfId="22234"/>
    <cellStyle name="Normal 2 8 7 2" xfId="22235"/>
    <cellStyle name="Normal 2 8 7 2 2" xfId="22236"/>
    <cellStyle name="Normal 2 8 7 2 2 2" xfId="22237"/>
    <cellStyle name="Normal 2 8 7 2 2 2 2" xfId="22238"/>
    <cellStyle name="Normal 2 8 7 2 2 3" xfId="22239"/>
    <cellStyle name="Normal 2 8 7 2 3" xfId="22240"/>
    <cellStyle name="Normal 2 8 7 2 3 2" xfId="22241"/>
    <cellStyle name="Normal 2 8 7 2 4" xfId="22242"/>
    <cellStyle name="Normal 2 8 7 3" xfId="22243"/>
    <cellStyle name="Normal 2 8 7 3 2" xfId="22244"/>
    <cellStyle name="Normal 2 8 7 3 2 2" xfId="22245"/>
    <cellStyle name="Normal 2 8 7 3 2 2 2" xfId="22246"/>
    <cellStyle name="Normal 2 8 7 3 2 3" xfId="22247"/>
    <cellStyle name="Normal 2 8 7 3 3" xfId="22248"/>
    <cellStyle name="Normal 2 8 7 3 3 2" xfId="22249"/>
    <cellStyle name="Normal 2 8 7 3 4" xfId="22250"/>
    <cellStyle name="Normal 2 8 7 4" xfId="22251"/>
    <cellStyle name="Normal 2 8 7 4 2" xfId="22252"/>
    <cellStyle name="Normal 2 8 7 4 2 2" xfId="22253"/>
    <cellStyle name="Normal 2 8 7 4 2 2 2" xfId="22254"/>
    <cellStyle name="Normal 2 8 7 4 2 3" xfId="22255"/>
    <cellStyle name="Normal 2 8 7 4 3" xfId="22256"/>
    <cellStyle name="Normal 2 8 7 4 3 2" xfId="22257"/>
    <cellStyle name="Normal 2 8 7 4 4" xfId="22258"/>
    <cellStyle name="Normal 2 8 7 5" xfId="22259"/>
    <cellStyle name="Normal 2 8 7 5 2" xfId="22260"/>
    <cellStyle name="Normal 2 8 7 5 2 2" xfId="22261"/>
    <cellStyle name="Normal 2 8 7 5 3" xfId="22262"/>
    <cellStyle name="Normal 2 8 7 6" xfId="22263"/>
    <cellStyle name="Normal 2 8 7 6 2" xfId="22264"/>
    <cellStyle name="Normal 2 8 7 7" xfId="22265"/>
    <cellStyle name="Normal 2 8 7 7 2" xfId="22266"/>
    <cellStyle name="Normal 2 8 7 8" xfId="22267"/>
    <cellStyle name="Normal 2 8 8" xfId="22268"/>
    <cellStyle name="Normal 2 8 8 2" xfId="22269"/>
    <cellStyle name="Normal 2 8 8 2 2" xfId="22270"/>
    <cellStyle name="Normal 2 8 8 2 2 2" xfId="22271"/>
    <cellStyle name="Normal 2 8 8 2 2 2 2" xfId="22272"/>
    <cellStyle name="Normal 2 8 8 2 2 3" xfId="22273"/>
    <cellStyle name="Normal 2 8 8 2 3" xfId="22274"/>
    <cellStyle name="Normal 2 8 8 2 3 2" xfId="22275"/>
    <cellStyle name="Normal 2 8 8 2 4" xfId="22276"/>
    <cellStyle name="Normal 2 8 8 3" xfId="22277"/>
    <cellStyle name="Normal 2 8 8 3 2" xfId="22278"/>
    <cellStyle name="Normal 2 8 8 3 2 2" xfId="22279"/>
    <cellStyle name="Normal 2 8 8 3 2 2 2" xfId="22280"/>
    <cellStyle name="Normal 2 8 8 3 2 3" xfId="22281"/>
    <cellStyle name="Normal 2 8 8 3 3" xfId="22282"/>
    <cellStyle name="Normal 2 8 8 3 3 2" xfId="22283"/>
    <cellStyle name="Normal 2 8 8 3 4" xfId="22284"/>
    <cellStyle name="Normal 2 8 8 4" xfId="22285"/>
    <cellStyle name="Normal 2 8 8 4 2" xfId="22286"/>
    <cellStyle name="Normal 2 8 8 4 2 2" xfId="22287"/>
    <cellStyle name="Normal 2 8 8 4 2 2 2" xfId="22288"/>
    <cellStyle name="Normal 2 8 8 4 2 3" xfId="22289"/>
    <cellStyle name="Normal 2 8 8 4 3" xfId="22290"/>
    <cellStyle name="Normal 2 8 8 4 3 2" xfId="22291"/>
    <cellStyle name="Normal 2 8 8 4 4" xfId="22292"/>
    <cellStyle name="Normal 2 8 8 5" xfId="22293"/>
    <cellStyle name="Normal 2 8 8 5 2" xfId="22294"/>
    <cellStyle name="Normal 2 8 8 5 2 2" xfId="22295"/>
    <cellStyle name="Normal 2 8 8 5 3" xfId="22296"/>
    <cellStyle name="Normal 2 8 8 6" xfId="22297"/>
    <cellStyle name="Normal 2 8 8 6 2" xfId="22298"/>
    <cellStyle name="Normal 2 8 8 7" xfId="22299"/>
    <cellStyle name="Normal 2 8 8 7 2" xfId="22300"/>
    <cellStyle name="Normal 2 8 8 8" xfId="22301"/>
    <cellStyle name="Normal 2 8 9" xfId="22302"/>
    <cellStyle name="Normal 2 8 9 2" xfId="22303"/>
    <cellStyle name="Normal 2 8 9 2 2" xfId="22304"/>
    <cellStyle name="Normal 2 8 9 2 2 2" xfId="22305"/>
    <cellStyle name="Normal 2 8 9 2 2 2 2" xfId="22306"/>
    <cellStyle name="Normal 2 8 9 2 2 3" xfId="22307"/>
    <cellStyle name="Normal 2 8 9 2 3" xfId="22308"/>
    <cellStyle name="Normal 2 8 9 2 3 2" xfId="22309"/>
    <cellStyle name="Normal 2 8 9 2 4" xfId="22310"/>
    <cellStyle name="Normal 2 8 9 3" xfId="22311"/>
    <cellStyle name="Normal 2 8 9 3 2" xfId="22312"/>
    <cellStyle name="Normal 2 8 9 3 2 2" xfId="22313"/>
    <cellStyle name="Normal 2 8 9 3 2 2 2" xfId="22314"/>
    <cellStyle name="Normal 2 8 9 3 2 3" xfId="22315"/>
    <cellStyle name="Normal 2 8 9 3 3" xfId="22316"/>
    <cellStyle name="Normal 2 8 9 3 3 2" xfId="22317"/>
    <cellStyle name="Normal 2 8 9 3 4" xfId="22318"/>
    <cellStyle name="Normal 2 8 9 4" xfId="22319"/>
    <cellStyle name="Normal 2 8 9 4 2" xfId="22320"/>
    <cellStyle name="Normal 2 8 9 4 2 2" xfId="22321"/>
    <cellStyle name="Normal 2 8 9 4 2 2 2" xfId="22322"/>
    <cellStyle name="Normal 2 8 9 4 2 3" xfId="22323"/>
    <cellStyle name="Normal 2 8 9 4 3" xfId="22324"/>
    <cellStyle name="Normal 2 8 9 4 3 2" xfId="22325"/>
    <cellStyle name="Normal 2 8 9 4 4" xfId="22326"/>
    <cellStyle name="Normal 2 8 9 5" xfId="22327"/>
    <cellStyle name="Normal 2 8 9 5 2" xfId="22328"/>
    <cellStyle name="Normal 2 8 9 5 2 2" xfId="22329"/>
    <cellStyle name="Normal 2 8 9 5 3" xfId="22330"/>
    <cellStyle name="Normal 2 8 9 6" xfId="22331"/>
    <cellStyle name="Normal 2 8 9 6 2" xfId="22332"/>
    <cellStyle name="Normal 2 8 9 7" xfId="22333"/>
    <cellStyle name="Normal 2 8 9 7 2" xfId="22334"/>
    <cellStyle name="Normal 2 8 9 8" xfId="22335"/>
    <cellStyle name="Normal 2 9" xfId="22336"/>
    <cellStyle name="Normal 2 9 2" xfId="22337"/>
    <cellStyle name="Normal 2 9 2 2" xfId="22338"/>
    <cellStyle name="Normal 2 9 2 2 2" xfId="22339"/>
    <cellStyle name="Normal 2 9 2 2 2 2" xfId="22340"/>
    <cellStyle name="Normal 2 9 2 2 3" xfId="22341"/>
    <cellStyle name="Normal 2 9 2 3" xfId="22342"/>
    <cellStyle name="Normal 2 9 2 3 2" xfId="22343"/>
    <cellStyle name="Normal 2 9 2 4" xfId="22344"/>
    <cellStyle name="Normal 2 9 3" xfId="22345"/>
    <cellStyle name="Normal 2 9 3 2" xfId="22346"/>
    <cellStyle name="Normal 2 9 3 2 2" xfId="22347"/>
    <cellStyle name="Normal 2 9 3 2 2 2" xfId="22348"/>
    <cellStyle name="Normal 2 9 3 2 3" xfId="22349"/>
    <cellStyle name="Normal 2 9 3 3" xfId="22350"/>
    <cellStyle name="Normal 2 9 3 3 2" xfId="22351"/>
    <cellStyle name="Normal 2 9 3 4" xfId="22352"/>
    <cellStyle name="Normal 2 9 4" xfId="22353"/>
    <cellStyle name="Normal 2 9 4 2" xfId="22354"/>
    <cellStyle name="Normal 2 9 4 2 2" xfId="22355"/>
    <cellStyle name="Normal 2 9 4 2 2 2" xfId="22356"/>
    <cellStyle name="Normal 2 9 4 2 3" xfId="22357"/>
    <cellStyle name="Normal 2 9 4 3" xfId="22358"/>
    <cellStyle name="Normal 2 9 4 3 2" xfId="22359"/>
    <cellStyle name="Normal 2 9 4 4" xfId="22360"/>
    <cellStyle name="Normal 2 9 5" xfId="22361"/>
    <cellStyle name="Normal 2 9 5 2" xfId="22362"/>
    <cellStyle name="Normal 2 9 5 2 2" xfId="22363"/>
    <cellStyle name="Normal 2 9 5 3" xfId="22364"/>
    <cellStyle name="Normal 2 9 6" xfId="22365"/>
    <cellStyle name="Normal 2 9 6 2" xfId="22366"/>
    <cellStyle name="Normal 2 9 7" xfId="22367"/>
    <cellStyle name="Normal 2 9 7 2" xfId="22368"/>
    <cellStyle name="Normal 2 9 8" xfId="22369"/>
    <cellStyle name="Normal_ASUS" xfId="22370"/>
    <cellStyle name="Normal1" xfId="22371"/>
    <cellStyle name="Normal1 2" xfId="22372"/>
    <cellStyle name="normбlnм_laroux" xfId="22373"/>
    <cellStyle name="Note 10" xfId="22374"/>
    <cellStyle name="Note 10 2" xfId="22375"/>
    <cellStyle name="Note 11" xfId="22376"/>
    <cellStyle name="Note 11 2" xfId="22377"/>
    <cellStyle name="Note 12" xfId="22378"/>
    <cellStyle name="Note 12 2" xfId="22379"/>
    <cellStyle name="Note 13" xfId="22380"/>
    <cellStyle name="Note 13 2" xfId="22381"/>
    <cellStyle name="Note 2" xfId="22382"/>
    <cellStyle name="Note 2 2" xfId="22383"/>
    <cellStyle name="Note 3" xfId="22384"/>
    <cellStyle name="Note 3 2" xfId="22385"/>
    <cellStyle name="Note 4" xfId="22386"/>
    <cellStyle name="Note 4 2" xfId="22387"/>
    <cellStyle name="Note 5" xfId="22388"/>
    <cellStyle name="Note 5 2" xfId="22389"/>
    <cellStyle name="Note 6" xfId="22390"/>
    <cellStyle name="Note 6 2" xfId="22391"/>
    <cellStyle name="Note 7" xfId="22392"/>
    <cellStyle name="Note 7 2" xfId="22393"/>
    <cellStyle name="Note 8" xfId="22394"/>
    <cellStyle name="Note 8 2" xfId="22395"/>
    <cellStyle name="Note 9" xfId="22396"/>
    <cellStyle name="Note 9 2" xfId="22397"/>
    <cellStyle name="Output 10" xfId="22398"/>
    <cellStyle name="Output 10 2" xfId="22399"/>
    <cellStyle name="Output 11" xfId="22400"/>
    <cellStyle name="Output 11 2" xfId="22401"/>
    <cellStyle name="Output 12" xfId="22402"/>
    <cellStyle name="Output 12 2" xfId="22403"/>
    <cellStyle name="Output 13" xfId="22404"/>
    <cellStyle name="Output 13 2" xfId="22405"/>
    <cellStyle name="Output 2" xfId="22406"/>
    <cellStyle name="Output 2 2" xfId="22407"/>
    <cellStyle name="Output 3" xfId="22408"/>
    <cellStyle name="Output 3 2" xfId="22409"/>
    <cellStyle name="Output 4" xfId="22410"/>
    <cellStyle name="Output 4 2" xfId="22411"/>
    <cellStyle name="Output 5" xfId="22412"/>
    <cellStyle name="Output 5 2" xfId="22413"/>
    <cellStyle name="Output 6" xfId="22414"/>
    <cellStyle name="Output 6 2" xfId="22415"/>
    <cellStyle name="Output 7" xfId="22416"/>
    <cellStyle name="Output 7 2" xfId="22417"/>
    <cellStyle name="Output 8" xfId="22418"/>
    <cellStyle name="Output 8 2" xfId="22419"/>
    <cellStyle name="Output 9" xfId="22420"/>
    <cellStyle name="Output 9 2" xfId="22421"/>
    <cellStyle name="Price_Body" xfId="22422"/>
    <cellStyle name="Rubles" xfId="22423"/>
    <cellStyle name="SAPBEXaggData" xfId="22424"/>
    <cellStyle name="SAPBEXaggDataEmph" xfId="22425"/>
    <cellStyle name="SAPBEXaggItem" xfId="22426"/>
    <cellStyle name="SAPBEXaggItemX" xfId="22427"/>
    <cellStyle name="SAPBEXaggItemX 2" xfId="22428"/>
    <cellStyle name="SAPBEXchaText" xfId="22429"/>
    <cellStyle name="SAPBEXexcBad7" xfId="22430"/>
    <cellStyle name="SAPBEXexcBad8" xfId="22431"/>
    <cellStyle name="SAPBEXexcBad9" xfId="22432"/>
    <cellStyle name="SAPBEXexcCritical4" xfId="22433"/>
    <cellStyle name="SAPBEXexcCritical5" xfId="22434"/>
    <cellStyle name="SAPBEXexcCritical6" xfId="22435"/>
    <cellStyle name="SAPBEXexcGood1" xfId="22436"/>
    <cellStyle name="SAPBEXexcGood2" xfId="22437"/>
    <cellStyle name="SAPBEXexcGood3" xfId="22438"/>
    <cellStyle name="SAPBEXfilterDrill" xfId="22439"/>
    <cellStyle name="SAPBEXfilterItem" xfId="22440"/>
    <cellStyle name="SAPBEXfilterText" xfId="22441"/>
    <cellStyle name="SAPBEXformats" xfId="22442"/>
    <cellStyle name="SAPBEXheaderItem" xfId="22443"/>
    <cellStyle name="SAPBEXheaderItem 2" xfId="22444"/>
    <cellStyle name="SAPBEXheaderText" xfId="22445"/>
    <cellStyle name="SAPBEXheaderText 2" xfId="22446"/>
    <cellStyle name="SAPBEXHLevel0" xfId="22447"/>
    <cellStyle name="SAPBEXHLevel0 2" xfId="22448"/>
    <cellStyle name="SAPBEXHLevel0X" xfId="22449"/>
    <cellStyle name="SAPBEXHLevel0X 2" xfId="22450"/>
    <cellStyle name="SAPBEXHLevel1" xfId="22451"/>
    <cellStyle name="SAPBEXHLevel1 2" xfId="22452"/>
    <cellStyle name="SAPBEXHLevel1X" xfId="22453"/>
    <cellStyle name="SAPBEXHLevel1X 2" xfId="22454"/>
    <cellStyle name="SAPBEXHLevel2" xfId="22455"/>
    <cellStyle name="SAPBEXHLevel2 2" xfId="22456"/>
    <cellStyle name="SAPBEXHLevel2X" xfId="22457"/>
    <cellStyle name="SAPBEXHLevel2X 2" xfId="22458"/>
    <cellStyle name="SAPBEXHLevel3" xfId="22459"/>
    <cellStyle name="SAPBEXHLevel3 2" xfId="22460"/>
    <cellStyle name="SAPBEXHLevel3X" xfId="22461"/>
    <cellStyle name="SAPBEXHLevel3X 2" xfId="22462"/>
    <cellStyle name="SAPBEXinputData" xfId="22463"/>
    <cellStyle name="SAPBEXinputData 2" xfId="22464"/>
    <cellStyle name="SAPBEXresData" xfId="22465"/>
    <cellStyle name="SAPBEXresDataEmph" xfId="22466"/>
    <cellStyle name="SAPBEXresItem" xfId="22467"/>
    <cellStyle name="SAPBEXresItemX" xfId="22468"/>
    <cellStyle name="SAPBEXresItemX 2" xfId="22469"/>
    <cellStyle name="SAPBEXstdData" xfId="22470"/>
    <cellStyle name="SAPBEXstdDataEmph" xfId="22471"/>
    <cellStyle name="SAPBEXstdItem" xfId="22472"/>
    <cellStyle name="SAPBEXstdItemX" xfId="22473"/>
    <cellStyle name="SAPBEXstdItemX 2" xfId="22474"/>
    <cellStyle name="SAPBEXtitle" xfId="22475"/>
    <cellStyle name="SAPBEXundefined" xfId="22476"/>
    <cellStyle name="SEM-BPS-data" xfId="22477"/>
    <cellStyle name="SEM-BPS-data 2" xfId="22478"/>
    <cellStyle name="SEM-BPS-head" xfId="22479"/>
    <cellStyle name="SEM-BPS-headdata" xfId="22480"/>
    <cellStyle name="SEM-BPS-headkey" xfId="22481"/>
    <cellStyle name="SEM-BPS-input-on" xfId="22482"/>
    <cellStyle name="SEM-BPS-input-on 2" xfId="22483"/>
    <cellStyle name="SEM-BPS-key" xfId="22484"/>
    <cellStyle name="SEM-BPS-key 2" xfId="22485"/>
    <cellStyle name="SEM-BPS-sub1" xfId="22486"/>
    <cellStyle name="SEM-BPS-sub1 2" xfId="22487"/>
    <cellStyle name="SEM-BPS-sub2" xfId="22488"/>
    <cellStyle name="SEM-BPS-sub2 2" xfId="22489"/>
    <cellStyle name="SEM-BPS-total" xfId="22490"/>
    <cellStyle name="SEM-BPS-total 2" xfId="22491"/>
    <cellStyle name="Title 10" xfId="22492"/>
    <cellStyle name="Title 10 2" xfId="22493"/>
    <cellStyle name="Title 11" xfId="22494"/>
    <cellStyle name="Title 11 2" xfId="22495"/>
    <cellStyle name="Title 12" xfId="22496"/>
    <cellStyle name="Title 12 2" xfId="22497"/>
    <cellStyle name="Title 13" xfId="22498"/>
    <cellStyle name="Title 13 2" xfId="22499"/>
    <cellStyle name="Title 2" xfId="22500"/>
    <cellStyle name="Title 2 2" xfId="22501"/>
    <cellStyle name="Title 3" xfId="22502"/>
    <cellStyle name="Title 3 2" xfId="22503"/>
    <cellStyle name="Title 4" xfId="22504"/>
    <cellStyle name="Title 4 2" xfId="22505"/>
    <cellStyle name="Title 5" xfId="22506"/>
    <cellStyle name="Title 5 2" xfId="22507"/>
    <cellStyle name="Title 6" xfId="22508"/>
    <cellStyle name="Title 6 2" xfId="22509"/>
    <cellStyle name="Title 7" xfId="22510"/>
    <cellStyle name="Title 7 2" xfId="22511"/>
    <cellStyle name="Title 8" xfId="22512"/>
    <cellStyle name="Title 8 2" xfId="22513"/>
    <cellStyle name="Title 9" xfId="22514"/>
    <cellStyle name="Title 9 2" xfId="22515"/>
    <cellStyle name="Total 10" xfId="22516"/>
    <cellStyle name="Total 10 2" xfId="22517"/>
    <cellStyle name="Total 11" xfId="22518"/>
    <cellStyle name="Total 11 2" xfId="22519"/>
    <cellStyle name="Total 12" xfId="22520"/>
    <cellStyle name="Total 12 2" xfId="22521"/>
    <cellStyle name="Total 13" xfId="22522"/>
    <cellStyle name="Total 13 2" xfId="22523"/>
    <cellStyle name="Total 2" xfId="22524"/>
    <cellStyle name="Total 2 2" xfId="22525"/>
    <cellStyle name="Total 3" xfId="22526"/>
    <cellStyle name="Total 3 2" xfId="22527"/>
    <cellStyle name="Total 4" xfId="22528"/>
    <cellStyle name="Total 4 2" xfId="22529"/>
    <cellStyle name="Total 5" xfId="22530"/>
    <cellStyle name="Total 5 2" xfId="22531"/>
    <cellStyle name="Total 6" xfId="22532"/>
    <cellStyle name="Total 6 2" xfId="22533"/>
    <cellStyle name="Total 7" xfId="22534"/>
    <cellStyle name="Total 7 2" xfId="22535"/>
    <cellStyle name="Total 8" xfId="22536"/>
    <cellStyle name="Total 8 2" xfId="22537"/>
    <cellStyle name="Total 9" xfId="22538"/>
    <cellStyle name="Total 9 2" xfId="22539"/>
    <cellStyle name="Warning Text 10" xfId="22540"/>
    <cellStyle name="Warning Text 10 2" xfId="22541"/>
    <cellStyle name="Warning Text 11" xfId="22542"/>
    <cellStyle name="Warning Text 11 2" xfId="22543"/>
    <cellStyle name="Warning Text 12" xfId="22544"/>
    <cellStyle name="Warning Text 12 2" xfId="22545"/>
    <cellStyle name="Warning Text 13" xfId="22546"/>
    <cellStyle name="Warning Text 13 2" xfId="22547"/>
    <cellStyle name="Warning Text 2" xfId="22548"/>
    <cellStyle name="Warning Text 2 2" xfId="22549"/>
    <cellStyle name="Warning Text 3" xfId="22550"/>
    <cellStyle name="Warning Text 3 2" xfId="22551"/>
    <cellStyle name="Warning Text 4" xfId="22552"/>
    <cellStyle name="Warning Text 4 2" xfId="22553"/>
    <cellStyle name="Warning Text 5" xfId="22554"/>
    <cellStyle name="Warning Text 5 2" xfId="22555"/>
    <cellStyle name="Warning Text 6" xfId="22556"/>
    <cellStyle name="Warning Text 6 2" xfId="22557"/>
    <cellStyle name="Warning Text 7" xfId="22558"/>
    <cellStyle name="Warning Text 7 2" xfId="22559"/>
    <cellStyle name="Warning Text 8" xfId="22560"/>
    <cellStyle name="Warning Text 8 2" xfId="22561"/>
    <cellStyle name="Warning Text 9" xfId="22562"/>
    <cellStyle name="Warning Text 9 2" xfId="22563"/>
    <cellStyle name="Акцент1 2" xfId="22564"/>
    <cellStyle name="Акцент1 2 10" xfId="22565"/>
    <cellStyle name="Акцент1 2 10 2" xfId="22566"/>
    <cellStyle name="Акцент1 2 11" xfId="22567"/>
    <cellStyle name="Акцент1 2 11 2" xfId="22568"/>
    <cellStyle name="Акцент1 2 12" xfId="22569"/>
    <cellStyle name="Акцент1 2 12 2" xfId="22570"/>
    <cellStyle name="Акцент1 2 13" xfId="22571"/>
    <cellStyle name="Акцент1 2 13 2" xfId="22572"/>
    <cellStyle name="Акцент1 2 14" xfId="22573"/>
    <cellStyle name="Акцент1 2 14 2" xfId="22574"/>
    <cellStyle name="Акцент1 2 15" xfId="22575"/>
    <cellStyle name="Акцент1 2 15 2" xfId="22576"/>
    <cellStyle name="Акцент1 2 16" xfId="22577"/>
    <cellStyle name="Акцент1 2 16 2" xfId="22578"/>
    <cellStyle name="Акцент1 2 17" xfId="22579"/>
    <cellStyle name="Акцент1 2 17 2" xfId="22580"/>
    <cellStyle name="Акцент1 2 18" xfId="22581"/>
    <cellStyle name="Акцент1 2 18 2" xfId="22582"/>
    <cellStyle name="Акцент1 2 19" xfId="22583"/>
    <cellStyle name="Акцент1 2 19 2" xfId="22584"/>
    <cellStyle name="Акцент1 2 2" xfId="22585"/>
    <cellStyle name="Акцент1 2 2 2" xfId="22586"/>
    <cellStyle name="Акцент1 2 20" xfId="22587"/>
    <cellStyle name="Акцент1 2 20 2" xfId="22588"/>
    <cellStyle name="Акцент1 2 21" xfId="22589"/>
    <cellStyle name="Акцент1 2 21 2" xfId="22590"/>
    <cellStyle name="Акцент1 2 22" xfId="22591"/>
    <cellStyle name="Акцент1 2 22 2" xfId="22592"/>
    <cellStyle name="Акцент1 2 23" xfId="22593"/>
    <cellStyle name="Акцент1 2 23 2" xfId="22594"/>
    <cellStyle name="Акцент1 2 24" xfId="22595"/>
    <cellStyle name="Акцент1 2 3" xfId="22596"/>
    <cellStyle name="Акцент1 2 3 2" xfId="22597"/>
    <cellStyle name="Акцент1 2 4" xfId="22598"/>
    <cellStyle name="Акцент1 2 4 2" xfId="22599"/>
    <cellStyle name="Акцент1 2 5" xfId="22600"/>
    <cellStyle name="Акцент1 2 5 2" xfId="22601"/>
    <cellStyle name="Акцент1 2 6" xfId="22602"/>
    <cellStyle name="Акцент1 2 6 2" xfId="22603"/>
    <cellStyle name="Акцент1 2 7" xfId="22604"/>
    <cellStyle name="Акцент1 2 7 2" xfId="22605"/>
    <cellStyle name="Акцент1 2 8" xfId="22606"/>
    <cellStyle name="Акцент1 2 8 2" xfId="22607"/>
    <cellStyle name="Акцент1 2 9" xfId="22608"/>
    <cellStyle name="Акцент1 2 9 2" xfId="22609"/>
    <cellStyle name="Акцент1 3" xfId="22610"/>
    <cellStyle name="Акцент1 3 10" xfId="22611"/>
    <cellStyle name="Акцент1 3 10 2" xfId="22612"/>
    <cellStyle name="Акцент1 3 11" xfId="22613"/>
    <cellStyle name="Акцент1 3 11 2" xfId="22614"/>
    <cellStyle name="Акцент1 3 12" xfId="22615"/>
    <cellStyle name="Акцент1 3 12 2" xfId="22616"/>
    <cellStyle name="Акцент1 3 13" xfId="22617"/>
    <cellStyle name="Акцент1 3 13 2" xfId="22618"/>
    <cellStyle name="Акцент1 3 14" xfId="22619"/>
    <cellStyle name="Акцент1 3 14 2" xfId="22620"/>
    <cellStyle name="Акцент1 3 15" xfId="22621"/>
    <cellStyle name="Акцент1 3 15 2" xfId="22622"/>
    <cellStyle name="Акцент1 3 16" xfId="22623"/>
    <cellStyle name="Акцент1 3 16 2" xfId="22624"/>
    <cellStyle name="Акцент1 3 17" xfId="22625"/>
    <cellStyle name="Акцент1 3 17 2" xfId="22626"/>
    <cellStyle name="Акцент1 3 18" xfId="22627"/>
    <cellStyle name="Акцент1 3 18 2" xfId="22628"/>
    <cellStyle name="Акцент1 3 19" xfId="22629"/>
    <cellStyle name="Акцент1 3 19 2" xfId="22630"/>
    <cellStyle name="Акцент1 3 2" xfId="22631"/>
    <cellStyle name="Акцент1 3 2 2" xfId="22632"/>
    <cellStyle name="Акцент1 3 20" xfId="22633"/>
    <cellStyle name="Акцент1 3 20 2" xfId="22634"/>
    <cellStyle name="Акцент1 3 21" xfId="22635"/>
    <cellStyle name="Акцент1 3 21 2" xfId="22636"/>
    <cellStyle name="Акцент1 3 22" xfId="22637"/>
    <cellStyle name="Акцент1 3 22 2" xfId="22638"/>
    <cellStyle name="Акцент1 3 23" xfId="22639"/>
    <cellStyle name="Акцент1 3 23 2" xfId="22640"/>
    <cellStyle name="Акцент1 3 24" xfId="22641"/>
    <cellStyle name="Акцент1 3 3" xfId="22642"/>
    <cellStyle name="Акцент1 3 3 2" xfId="22643"/>
    <cellStyle name="Акцент1 3 4" xfId="22644"/>
    <cellStyle name="Акцент1 3 4 2" xfId="22645"/>
    <cellStyle name="Акцент1 3 5" xfId="22646"/>
    <cellStyle name="Акцент1 3 5 2" xfId="22647"/>
    <cellStyle name="Акцент1 3 6" xfId="22648"/>
    <cellStyle name="Акцент1 3 6 2" xfId="22649"/>
    <cellStyle name="Акцент1 3 7" xfId="22650"/>
    <cellStyle name="Акцент1 3 7 2" xfId="22651"/>
    <cellStyle name="Акцент1 3 8" xfId="22652"/>
    <cellStyle name="Акцент1 3 8 2" xfId="22653"/>
    <cellStyle name="Акцент1 3 9" xfId="22654"/>
    <cellStyle name="Акцент1 3 9 2" xfId="22655"/>
    <cellStyle name="Акцент1 4" xfId="22656"/>
    <cellStyle name="Акцент1 4 2" xfId="22657"/>
    <cellStyle name="Акцент1 5" xfId="22658"/>
    <cellStyle name="Акцент1 5 2" xfId="22659"/>
    <cellStyle name="Акцент1 6" xfId="22660"/>
    <cellStyle name="Акцент1 6 2" xfId="22661"/>
    <cellStyle name="Акцент1 7" xfId="22662"/>
    <cellStyle name="Акцент2 2" xfId="22663"/>
    <cellStyle name="Акцент2 2 10" xfId="22664"/>
    <cellStyle name="Акцент2 2 10 2" xfId="22665"/>
    <cellStyle name="Акцент2 2 11" xfId="22666"/>
    <cellStyle name="Акцент2 2 11 2" xfId="22667"/>
    <cellStyle name="Акцент2 2 12" xfId="22668"/>
    <cellStyle name="Акцент2 2 12 2" xfId="22669"/>
    <cellStyle name="Акцент2 2 13" xfId="22670"/>
    <cellStyle name="Акцент2 2 13 2" xfId="22671"/>
    <cellStyle name="Акцент2 2 14" xfId="22672"/>
    <cellStyle name="Акцент2 2 14 2" xfId="22673"/>
    <cellStyle name="Акцент2 2 15" xfId="22674"/>
    <cellStyle name="Акцент2 2 15 2" xfId="22675"/>
    <cellStyle name="Акцент2 2 16" xfId="22676"/>
    <cellStyle name="Акцент2 2 16 2" xfId="22677"/>
    <cellStyle name="Акцент2 2 17" xfId="22678"/>
    <cellStyle name="Акцент2 2 17 2" xfId="22679"/>
    <cellStyle name="Акцент2 2 18" xfId="22680"/>
    <cellStyle name="Акцент2 2 18 2" xfId="22681"/>
    <cellStyle name="Акцент2 2 19" xfId="22682"/>
    <cellStyle name="Акцент2 2 19 2" xfId="22683"/>
    <cellStyle name="Акцент2 2 2" xfId="22684"/>
    <cellStyle name="Акцент2 2 2 2" xfId="22685"/>
    <cellStyle name="Акцент2 2 20" xfId="22686"/>
    <cellStyle name="Акцент2 2 20 2" xfId="22687"/>
    <cellStyle name="Акцент2 2 21" xfId="22688"/>
    <cellStyle name="Акцент2 2 21 2" xfId="22689"/>
    <cellStyle name="Акцент2 2 22" xfId="22690"/>
    <cellStyle name="Акцент2 2 22 2" xfId="22691"/>
    <cellStyle name="Акцент2 2 23" xfId="22692"/>
    <cellStyle name="Акцент2 2 23 2" xfId="22693"/>
    <cellStyle name="Акцент2 2 24" xfId="22694"/>
    <cellStyle name="Акцент2 2 3" xfId="22695"/>
    <cellStyle name="Акцент2 2 3 2" xfId="22696"/>
    <cellStyle name="Акцент2 2 4" xfId="22697"/>
    <cellStyle name="Акцент2 2 4 2" xfId="22698"/>
    <cellStyle name="Акцент2 2 5" xfId="22699"/>
    <cellStyle name="Акцент2 2 5 2" xfId="22700"/>
    <cellStyle name="Акцент2 2 6" xfId="22701"/>
    <cellStyle name="Акцент2 2 6 2" xfId="22702"/>
    <cellStyle name="Акцент2 2 7" xfId="22703"/>
    <cellStyle name="Акцент2 2 7 2" xfId="22704"/>
    <cellStyle name="Акцент2 2 8" xfId="22705"/>
    <cellStyle name="Акцент2 2 8 2" xfId="22706"/>
    <cellStyle name="Акцент2 2 9" xfId="22707"/>
    <cellStyle name="Акцент2 2 9 2" xfId="22708"/>
    <cellStyle name="Акцент2 3" xfId="22709"/>
    <cellStyle name="Акцент2 3 10" xfId="22710"/>
    <cellStyle name="Акцент2 3 10 2" xfId="22711"/>
    <cellStyle name="Акцент2 3 11" xfId="22712"/>
    <cellStyle name="Акцент2 3 11 2" xfId="22713"/>
    <cellStyle name="Акцент2 3 12" xfId="22714"/>
    <cellStyle name="Акцент2 3 12 2" xfId="22715"/>
    <cellStyle name="Акцент2 3 13" xfId="22716"/>
    <cellStyle name="Акцент2 3 13 2" xfId="22717"/>
    <cellStyle name="Акцент2 3 14" xfId="22718"/>
    <cellStyle name="Акцент2 3 14 2" xfId="22719"/>
    <cellStyle name="Акцент2 3 15" xfId="22720"/>
    <cellStyle name="Акцент2 3 15 2" xfId="22721"/>
    <cellStyle name="Акцент2 3 16" xfId="22722"/>
    <cellStyle name="Акцент2 3 16 2" xfId="22723"/>
    <cellStyle name="Акцент2 3 17" xfId="22724"/>
    <cellStyle name="Акцент2 3 17 2" xfId="22725"/>
    <cellStyle name="Акцент2 3 18" xfId="22726"/>
    <cellStyle name="Акцент2 3 18 2" xfId="22727"/>
    <cellStyle name="Акцент2 3 19" xfId="22728"/>
    <cellStyle name="Акцент2 3 19 2" xfId="22729"/>
    <cellStyle name="Акцент2 3 2" xfId="22730"/>
    <cellStyle name="Акцент2 3 2 2" xfId="22731"/>
    <cellStyle name="Акцент2 3 20" xfId="22732"/>
    <cellStyle name="Акцент2 3 20 2" xfId="22733"/>
    <cellStyle name="Акцент2 3 21" xfId="22734"/>
    <cellStyle name="Акцент2 3 21 2" xfId="22735"/>
    <cellStyle name="Акцент2 3 22" xfId="22736"/>
    <cellStyle name="Акцент2 3 22 2" xfId="22737"/>
    <cellStyle name="Акцент2 3 23" xfId="22738"/>
    <cellStyle name="Акцент2 3 23 2" xfId="22739"/>
    <cellStyle name="Акцент2 3 24" xfId="22740"/>
    <cellStyle name="Акцент2 3 3" xfId="22741"/>
    <cellStyle name="Акцент2 3 3 2" xfId="22742"/>
    <cellStyle name="Акцент2 3 4" xfId="22743"/>
    <cellStyle name="Акцент2 3 4 2" xfId="22744"/>
    <cellStyle name="Акцент2 3 5" xfId="22745"/>
    <cellStyle name="Акцент2 3 5 2" xfId="22746"/>
    <cellStyle name="Акцент2 3 6" xfId="22747"/>
    <cellStyle name="Акцент2 3 6 2" xfId="22748"/>
    <cellStyle name="Акцент2 3 7" xfId="22749"/>
    <cellStyle name="Акцент2 3 7 2" xfId="22750"/>
    <cellStyle name="Акцент2 3 8" xfId="22751"/>
    <cellStyle name="Акцент2 3 8 2" xfId="22752"/>
    <cellStyle name="Акцент2 3 9" xfId="22753"/>
    <cellStyle name="Акцент2 3 9 2" xfId="22754"/>
    <cellStyle name="Акцент2 4" xfId="22755"/>
    <cellStyle name="Акцент2 4 2" xfId="22756"/>
    <cellStyle name="Акцент2 5" xfId="22757"/>
    <cellStyle name="Акцент2 5 2" xfId="22758"/>
    <cellStyle name="Акцент2 6" xfId="22759"/>
    <cellStyle name="Акцент2 6 2" xfId="22760"/>
    <cellStyle name="Акцент2 7" xfId="22761"/>
    <cellStyle name="Акцент3 2" xfId="22762"/>
    <cellStyle name="Акцент3 2 10" xfId="22763"/>
    <cellStyle name="Акцент3 2 10 2" xfId="22764"/>
    <cellStyle name="Акцент3 2 11" xfId="22765"/>
    <cellStyle name="Акцент3 2 11 2" xfId="22766"/>
    <cellStyle name="Акцент3 2 12" xfId="22767"/>
    <cellStyle name="Акцент3 2 12 2" xfId="22768"/>
    <cellStyle name="Акцент3 2 13" xfId="22769"/>
    <cellStyle name="Акцент3 2 13 2" xfId="22770"/>
    <cellStyle name="Акцент3 2 14" xfId="22771"/>
    <cellStyle name="Акцент3 2 14 2" xfId="22772"/>
    <cellStyle name="Акцент3 2 15" xfId="22773"/>
    <cellStyle name="Акцент3 2 15 2" xfId="22774"/>
    <cellStyle name="Акцент3 2 16" xfId="22775"/>
    <cellStyle name="Акцент3 2 16 2" xfId="22776"/>
    <cellStyle name="Акцент3 2 17" xfId="22777"/>
    <cellStyle name="Акцент3 2 17 2" xfId="22778"/>
    <cellStyle name="Акцент3 2 18" xfId="22779"/>
    <cellStyle name="Акцент3 2 18 2" xfId="22780"/>
    <cellStyle name="Акцент3 2 19" xfId="22781"/>
    <cellStyle name="Акцент3 2 19 2" xfId="22782"/>
    <cellStyle name="Акцент3 2 2" xfId="22783"/>
    <cellStyle name="Акцент3 2 2 2" xfId="22784"/>
    <cellStyle name="Акцент3 2 20" xfId="22785"/>
    <cellStyle name="Акцент3 2 20 2" xfId="22786"/>
    <cellStyle name="Акцент3 2 21" xfId="22787"/>
    <cellStyle name="Акцент3 2 21 2" xfId="22788"/>
    <cellStyle name="Акцент3 2 22" xfId="22789"/>
    <cellStyle name="Акцент3 2 22 2" xfId="22790"/>
    <cellStyle name="Акцент3 2 23" xfId="22791"/>
    <cellStyle name="Акцент3 2 23 2" xfId="22792"/>
    <cellStyle name="Акцент3 2 24" xfId="22793"/>
    <cellStyle name="Акцент3 2 3" xfId="22794"/>
    <cellStyle name="Акцент3 2 3 2" xfId="22795"/>
    <cellStyle name="Акцент3 2 4" xfId="22796"/>
    <cellStyle name="Акцент3 2 4 2" xfId="22797"/>
    <cellStyle name="Акцент3 2 5" xfId="22798"/>
    <cellStyle name="Акцент3 2 5 2" xfId="22799"/>
    <cellStyle name="Акцент3 2 6" xfId="22800"/>
    <cellStyle name="Акцент3 2 6 2" xfId="22801"/>
    <cellStyle name="Акцент3 2 7" xfId="22802"/>
    <cellStyle name="Акцент3 2 7 2" xfId="22803"/>
    <cellStyle name="Акцент3 2 8" xfId="22804"/>
    <cellStyle name="Акцент3 2 8 2" xfId="22805"/>
    <cellStyle name="Акцент3 2 9" xfId="22806"/>
    <cellStyle name="Акцент3 2 9 2" xfId="22807"/>
    <cellStyle name="Акцент3 3" xfId="22808"/>
    <cellStyle name="Акцент3 3 10" xfId="22809"/>
    <cellStyle name="Акцент3 3 10 2" xfId="22810"/>
    <cellStyle name="Акцент3 3 11" xfId="22811"/>
    <cellStyle name="Акцент3 3 11 2" xfId="22812"/>
    <cellStyle name="Акцент3 3 12" xfId="22813"/>
    <cellStyle name="Акцент3 3 12 2" xfId="22814"/>
    <cellStyle name="Акцент3 3 13" xfId="22815"/>
    <cellStyle name="Акцент3 3 13 2" xfId="22816"/>
    <cellStyle name="Акцент3 3 14" xfId="22817"/>
    <cellStyle name="Акцент3 3 14 2" xfId="22818"/>
    <cellStyle name="Акцент3 3 15" xfId="22819"/>
    <cellStyle name="Акцент3 3 15 2" xfId="22820"/>
    <cellStyle name="Акцент3 3 16" xfId="22821"/>
    <cellStyle name="Акцент3 3 16 2" xfId="22822"/>
    <cellStyle name="Акцент3 3 17" xfId="22823"/>
    <cellStyle name="Акцент3 3 17 2" xfId="22824"/>
    <cellStyle name="Акцент3 3 18" xfId="22825"/>
    <cellStyle name="Акцент3 3 18 2" xfId="22826"/>
    <cellStyle name="Акцент3 3 19" xfId="22827"/>
    <cellStyle name="Акцент3 3 19 2" xfId="22828"/>
    <cellStyle name="Акцент3 3 2" xfId="22829"/>
    <cellStyle name="Акцент3 3 2 2" xfId="22830"/>
    <cellStyle name="Акцент3 3 20" xfId="22831"/>
    <cellStyle name="Акцент3 3 20 2" xfId="22832"/>
    <cellStyle name="Акцент3 3 21" xfId="22833"/>
    <cellStyle name="Акцент3 3 21 2" xfId="22834"/>
    <cellStyle name="Акцент3 3 22" xfId="22835"/>
    <cellStyle name="Акцент3 3 22 2" xfId="22836"/>
    <cellStyle name="Акцент3 3 23" xfId="22837"/>
    <cellStyle name="Акцент3 3 23 2" xfId="22838"/>
    <cellStyle name="Акцент3 3 24" xfId="22839"/>
    <cellStyle name="Акцент3 3 3" xfId="22840"/>
    <cellStyle name="Акцент3 3 3 2" xfId="22841"/>
    <cellStyle name="Акцент3 3 4" xfId="22842"/>
    <cellStyle name="Акцент3 3 4 2" xfId="22843"/>
    <cellStyle name="Акцент3 3 5" xfId="22844"/>
    <cellStyle name="Акцент3 3 5 2" xfId="22845"/>
    <cellStyle name="Акцент3 3 6" xfId="22846"/>
    <cellStyle name="Акцент3 3 6 2" xfId="22847"/>
    <cellStyle name="Акцент3 3 7" xfId="22848"/>
    <cellStyle name="Акцент3 3 7 2" xfId="22849"/>
    <cellStyle name="Акцент3 3 8" xfId="22850"/>
    <cellStyle name="Акцент3 3 8 2" xfId="22851"/>
    <cellStyle name="Акцент3 3 9" xfId="22852"/>
    <cellStyle name="Акцент3 3 9 2" xfId="22853"/>
    <cellStyle name="Акцент3 4" xfId="22854"/>
    <cellStyle name="Акцент3 4 2" xfId="22855"/>
    <cellStyle name="Акцент3 5" xfId="22856"/>
    <cellStyle name="Акцент3 5 2" xfId="22857"/>
    <cellStyle name="Акцент3 6" xfId="22858"/>
    <cellStyle name="Акцент3 6 2" xfId="22859"/>
    <cellStyle name="Акцент3 7" xfId="22860"/>
    <cellStyle name="Акцент4 2" xfId="22861"/>
    <cellStyle name="Акцент4 2 10" xfId="22862"/>
    <cellStyle name="Акцент4 2 10 2" xfId="22863"/>
    <cellStyle name="Акцент4 2 11" xfId="22864"/>
    <cellStyle name="Акцент4 2 11 2" xfId="22865"/>
    <cellStyle name="Акцент4 2 12" xfId="22866"/>
    <cellStyle name="Акцент4 2 12 2" xfId="22867"/>
    <cellStyle name="Акцент4 2 13" xfId="22868"/>
    <cellStyle name="Акцент4 2 13 2" xfId="22869"/>
    <cellStyle name="Акцент4 2 14" xfId="22870"/>
    <cellStyle name="Акцент4 2 14 2" xfId="22871"/>
    <cellStyle name="Акцент4 2 15" xfId="22872"/>
    <cellStyle name="Акцент4 2 15 2" xfId="22873"/>
    <cellStyle name="Акцент4 2 16" xfId="22874"/>
    <cellStyle name="Акцент4 2 16 2" xfId="22875"/>
    <cellStyle name="Акцент4 2 17" xfId="22876"/>
    <cellStyle name="Акцент4 2 17 2" xfId="22877"/>
    <cellStyle name="Акцент4 2 18" xfId="22878"/>
    <cellStyle name="Акцент4 2 18 2" xfId="22879"/>
    <cellStyle name="Акцент4 2 19" xfId="22880"/>
    <cellStyle name="Акцент4 2 19 2" xfId="22881"/>
    <cellStyle name="Акцент4 2 2" xfId="22882"/>
    <cellStyle name="Акцент4 2 2 2" xfId="22883"/>
    <cellStyle name="Акцент4 2 20" xfId="22884"/>
    <cellStyle name="Акцент4 2 20 2" xfId="22885"/>
    <cellStyle name="Акцент4 2 21" xfId="22886"/>
    <cellStyle name="Акцент4 2 21 2" xfId="22887"/>
    <cellStyle name="Акцент4 2 22" xfId="22888"/>
    <cellStyle name="Акцент4 2 22 2" xfId="22889"/>
    <cellStyle name="Акцент4 2 23" xfId="22890"/>
    <cellStyle name="Акцент4 2 23 2" xfId="22891"/>
    <cellStyle name="Акцент4 2 24" xfId="22892"/>
    <cellStyle name="Акцент4 2 3" xfId="22893"/>
    <cellStyle name="Акцент4 2 3 2" xfId="22894"/>
    <cellStyle name="Акцент4 2 4" xfId="22895"/>
    <cellStyle name="Акцент4 2 4 2" xfId="22896"/>
    <cellStyle name="Акцент4 2 5" xfId="22897"/>
    <cellStyle name="Акцент4 2 5 2" xfId="22898"/>
    <cellStyle name="Акцент4 2 6" xfId="22899"/>
    <cellStyle name="Акцент4 2 6 2" xfId="22900"/>
    <cellStyle name="Акцент4 2 7" xfId="22901"/>
    <cellStyle name="Акцент4 2 7 2" xfId="22902"/>
    <cellStyle name="Акцент4 2 8" xfId="22903"/>
    <cellStyle name="Акцент4 2 8 2" xfId="22904"/>
    <cellStyle name="Акцент4 2 9" xfId="22905"/>
    <cellStyle name="Акцент4 2 9 2" xfId="22906"/>
    <cellStyle name="Акцент4 3" xfId="22907"/>
    <cellStyle name="Акцент4 3 10" xfId="22908"/>
    <cellStyle name="Акцент4 3 10 2" xfId="22909"/>
    <cellStyle name="Акцент4 3 11" xfId="22910"/>
    <cellStyle name="Акцент4 3 11 2" xfId="22911"/>
    <cellStyle name="Акцент4 3 12" xfId="22912"/>
    <cellStyle name="Акцент4 3 12 2" xfId="22913"/>
    <cellStyle name="Акцент4 3 13" xfId="22914"/>
    <cellStyle name="Акцент4 3 13 2" xfId="22915"/>
    <cellStyle name="Акцент4 3 14" xfId="22916"/>
    <cellStyle name="Акцент4 3 14 2" xfId="22917"/>
    <cellStyle name="Акцент4 3 15" xfId="22918"/>
    <cellStyle name="Акцент4 3 15 2" xfId="22919"/>
    <cellStyle name="Акцент4 3 16" xfId="22920"/>
    <cellStyle name="Акцент4 3 16 2" xfId="22921"/>
    <cellStyle name="Акцент4 3 17" xfId="22922"/>
    <cellStyle name="Акцент4 3 17 2" xfId="22923"/>
    <cellStyle name="Акцент4 3 18" xfId="22924"/>
    <cellStyle name="Акцент4 3 18 2" xfId="22925"/>
    <cellStyle name="Акцент4 3 19" xfId="22926"/>
    <cellStyle name="Акцент4 3 19 2" xfId="22927"/>
    <cellStyle name="Акцент4 3 2" xfId="22928"/>
    <cellStyle name="Акцент4 3 2 2" xfId="22929"/>
    <cellStyle name="Акцент4 3 20" xfId="22930"/>
    <cellStyle name="Акцент4 3 20 2" xfId="22931"/>
    <cellStyle name="Акцент4 3 21" xfId="22932"/>
    <cellStyle name="Акцент4 3 21 2" xfId="22933"/>
    <cellStyle name="Акцент4 3 22" xfId="22934"/>
    <cellStyle name="Акцент4 3 22 2" xfId="22935"/>
    <cellStyle name="Акцент4 3 23" xfId="22936"/>
    <cellStyle name="Акцент4 3 23 2" xfId="22937"/>
    <cellStyle name="Акцент4 3 24" xfId="22938"/>
    <cellStyle name="Акцент4 3 3" xfId="22939"/>
    <cellStyle name="Акцент4 3 3 2" xfId="22940"/>
    <cellStyle name="Акцент4 3 4" xfId="22941"/>
    <cellStyle name="Акцент4 3 4 2" xfId="22942"/>
    <cellStyle name="Акцент4 3 5" xfId="22943"/>
    <cellStyle name="Акцент4 3 5 2" xfId="22944"/>
    <cellStyle name="Акцент4 3 6" xfId="22945"/>
    <cellStyle name="Акцент4 3 6 2" xfId="22946"/>
    <cellStyle name="Акцент4 3 7" xfId="22947"/>
    <cellStyle name="Акцент4 3 7 2" xfId="22948"/>
    <cellStyle name="Акцент4 3 8" xfId="22949"/>
    <cellStyle name="Акцент4 3 8 2" xfId="22950"/>
    <cellStyle name="Акцент4 3 9" xfId="22951"/>
    <cellStyle name="Акцент4 3 9 2" xfId="22952"/>
    <cellStyle name="Акцент4 4" xfId="22953"/>
    <cellStyle name="Акцент4 4 2" xfId="22954"/>
    <cellStyle name="Акцент4 5" xfId="22955"/>
    <cellStyle name="Акцент4 5 2" xfId="22956"/>
    <cellStyle name="Акцент4 6" xfId="22957"/>
    <cellStyle name="Акцент4 6 2" xfId="22958"/>
    <cellStyle name="Акцент4 7" xfId="22959"/>
    <cellStyle name="Акцент5 2" xfId="22960"/>
    <cellStyle name="Акцент5 2 10" xfId="22961"/>
    <cellStyle name="Акцент5 2 10 2" xfId="22962"/>
    <cellStyle name="Акцент5 2 11" xfId="22963"/>
    <cellStyle name="Акцент5 2 11 2" xfId="22964"/>
    <cellStyle name="Акцент5 2 12" xfId="22965"/>
    <cellStyle name="Акцент5 2 12 2" xfId="22966"/>
    <cellStyle name="Акцент5 2 13" xfId="22967"/>
    <cellStyle name="Акцент5 2 13 2" xfId="22968"/>
    <cellStyle name="Акцент5 2 14" xfId="22969"/>
    <cellStyle name="Акцент5 2 14 2" xfId="22970"/>
    <cellStyle name="Акцент5 2 15" xfId="22971"/>
    <cellStyle name="Акцент5 2 15 2" xfId="22972"/>
    <cellStyle name="Акцент5 2 16" xfId="22973"/>
    <cellStyle name="Акцент5 2 16 2" xfId="22974"/>
    <cellStyle name="Акцент5 2 17" xfId="22975"/>
    <cellStyle name="Акцент5 2 17 2" xfId="22976"/>
    <cellStyle name="Акцент5 2 18" xfId="22977"/>
    <cellStyle name="Акцент5 2 18 2" xfId="22978"/>
    <cellStyle name="Акцент5 2 19" xfId="22979"/>
    <cellStyle name="Акцент5 2 19 2" xfId="22980"/>
    <cellStyle name="Акцент5 2 2" xfId="22981"/>
    <cellStyle name="Акцент5 2 2 2" xfId="22982"/>
    <cellStyle name="Акцент5 2 20" xfId="22983"/>
    <cellStyle name="Акцент5 2 20 2" xfId="22984"/>
    <cellStyle name="Акцент5 2 21" xfId="22985"/>
    <cellStyle name="Акцент5 2 21 2" xfId="22986"/>
    <cellStyle name="Акцент5 2 22" xfId="22987"/>
    <cellStyle name="Акцент5 2 22 2" xfId="22988"/>
    <cellStyle name="Акцент5 2 23" xfId="22989"/>
    <cellStyle name="Акцент5 2 23 2" xfId="22990"/>
    <cellStyle name="Акцент5 2 24" xfId="22991"/>
    <cellStyle name="Акцент5 2 3" xfId="22992"/>
    <cellStyle name="Акцент5 2 3 2" xfId="22993"/>
    <cellStyle name="Акцент5 2 4" xfId="22994"/>
    <cellStyle name="Акцент5 2 4 2" xfId="22995"/>
    <cellStyle name="Акцент5 2 5" xfId="22996"/>
    <cellStyle name="Акцент5 2 5 2" xfId="22997"/>
    <cellStyle name="Акцент5 2 6" xfId="22998"/>
    <cellStyle name="Акцент5 2 6 2" xfId="22999"/>
    <cellStyle name="Акцент5 2 7" xfId="23000"/>
    <cellStyle name="Акцент5 2 7 2" xfId="23001"/>
    <cellStyle name="Акцент5 2 8" xfId="23002"/>
    <cellStyle name="Акцент5 2 8 2" xfId="23003"/>
    <cellStyle name="Акцент5 2 9" xfId="23004"/>
    <cellStyle name="Акцент5 2 9 2" xfId="23005"/>
    <cellStyle name="Акцент5 3" xfId="23006"/>
    <cellStyle name="Акцент5 3 10" xfId="23007"/>
    <cellStyle name="Акцент5 3 10 2" xfId="23008"/>
    <cellStyle name="Акцент5 3 11" xfId="23009"/>
    <cellStyle name="Акцент5 3 11 2" xfId="23010"/>
    <cellStyle name="Акцент5 3 12" xfId="23011"/>
    <cellStyle name="Акцент5 3 12 2" xfId="23012"/>
    <cellStyle name="Акцент5 3 13" xfId="23013"/>
    <cellStyle name="Акцент5 3 13 2" xfId="23014"/>
    <cellStyle name="Акцент5 3 14" xfId="23015"/>
    <cellStyle name="Акцент5 3 14 2" xfId="23016"/>
    <cellStyle name="Акцент5 3 15" xfId="23017"/>
    <cellStyle name="Акцент5 3 15 2" xfId="23018"/>
    <cellStyle name="Акцент5 3 16" xfId="23019"/>
    <cellStyle name="Акцент5 3 16 2" xfId="23020"/>
    <cellStyle name="Акцент5 3 17" xfId="23021"/>
    <cellStyle name="Акцент5 3 17 2" xfId="23022"/>
    <cellStyle name="Акцент5 3 18" xfId="23023"/>
    <cellStyle name="Акцент5 3 18 2" xfId="23024"/>
    <cellStyle name="Акцент5 3 19" xfId="23025"/>
    <cellStyle name="Акцент5 3 19 2" xfId="23026"/>
    <cellStyle name="Акцент5 3 2" xfId="23027"/>
    <cellStyle name="Акцент5 3 2 2" xfId="23028"/>
    <cellStyle name="Акцент5 3 20" xfId="23029"/>
    <cellStyle name="Акцент5 3 20 2" xfId="23030"/>
    <cellStyle name="Акцент5 3 21" xfId="23031"/>
    <cellStyle name="Акцент5 3 21 2" xfId="23032"/>
    <cellStyle name="Акцент5 3 22" xfId="23033"/>
    <cellStyle name="Акцент5 3 22 2" xfId="23034"/>
    <cellStyle name="Акцент5 3 23" xfId="23035"/>
    <cellStyle name="Акцент5 3 23 2" xfId="23036"/>
    <cellStyle name="Акцент5 3 24" xfId="23037"/>
    <cellStyle name="Акцент5 3 3" xfId="23038"/>
    <cellStyle name="Акцент5 3 3 2" xfId="23039"/>
    <cellStyle name="Акцент5 3 4" xfId="23040"/>
    <cellStyle name="Акцент5 3 4 2" xfId="23041"/>
    <cellStyle name="Акцент5 3 5" xfId="23042"/>
    <cellStyle name="Акцент5 3 5 2" xfId="23043"/>
    <cellStyle name="Акцент5 3 6" xfId="23044"/>
    <cellStyle name="Акцент5 3 6 2" xfId="23045"/>
    <cellStyle name="Акцент5 3 7" xfId="23046"/>
    <cellStyle name="Акцент5 3 7 2" xfId="23047"/>
    <cellStyle name="Акцент5 3 8" xfId="23048"/>
    <cellStyle name="Акцент5 3 8 2" xfId="23049"/>
    <cellStyle name="Акцент5 3 9" xfId="23050"/>
    <cellStyle name="Акцент5 3 9 2" xfId="23051"/>
    <cellStyle name="Акцент5 4" xfId="23052"/>
    <cellStyle name="Акцент5 4 2" xfId="23053"/>
    <cellStyle name="Акцент5 5" xfId="23054"/>
    <cellStyle name="Акцент5 5 2" xfId="23055"/>
    <cellStyle name="Акцент5 6" xfId="23056"/>
    <cellStyle name="Акцент5 6 2" xfId="23057"/>
    <cellStyle name="Акцент5 7" xfId="23058"/>
    <cellStyle name="Акцент6 2" xfId="23059"/>
    <cellStyle name="Акцент6 2 10" xfId="23060"/>
    <cellStyle name="Акцент6 2 10 2" xfId="23061"/>
    <cellStyle name="Акцент6 2 11" xfId="23062"/>
    <cellStyle name="Акцент6 2 11 2" xfId="23063"/>
    <cellStyle name="Акцент6 2 12" xfId="23064"/>
    <cellStyle name="Акцент6 2 12 2" xfId="23065"/>
    <cellStyle name="Акцент6 2 13" xfId="23066"/>
    <cellStyle name="Акцент6 2 13 2" xfId="23067"/>
    <cellStyle name="Акцент6 2 14" xfId="23068"/>
    <cellStyle name="Акцент6 2 14 2" xfId="23069"/>
    <cellStyle name="Акцент6 2 15" xfId="23070"/>
    <cellStyle name="Акцент6 2 15 2" xfId="23071"/>
    <cellStyle name="Акцент6 2 16" xfId="23072"/>
    <cellStyle name="Акцент6 2 16 2" xfId="23073"/>
    <cellStyle name="Акцент6 2 17" xfId="23074"/>
    <cellStyle name="Акцент6 2 17 2" xfId="23075"/>
    <cellStyle name="Акцент6 2 18" xfId="23076"/>
    <cellStyle name="Акцент6 2 18 2" xfId="23077"/>
    <cellStyle name="Акцент6 2 19" xfId="23078"/>
    <cellStyle name="Акцент6 2 19 2" xfId="23079"/>
    <cellStyle name="Акцент6 2 2" xfId="23080"/>
    <cellStyle name="Акцент6 2 2 2" xfId="23081"/>
    <cellStyle name="Акцент6 2 20" xfId="23082"/>
    <cellStyle name="Акцент6 2 20 2" xfId="23083"/>
    <cellStyle name="Акцент6 2 21" xfId="23084"/>
    <cellStyle name="Акцент6 2 21 2" xfId="23085"/>
    <cellStyle name="Акцент6 2 22" xfId="23086"/>
    <cellStyle name="Акцент6 2 22 2" xfId="23087"/>
    <cellStyle name="Акцент6 2 23" xfId="23088"/>
    <cellStyle name="Акцент6 2 23 2" xfId="23089"/>
    <cellStyle name="Акцент6 2 24" xfId="23090"/>
    <cellStyle name="Акцент6 2 3" xfId="23091"/>
    <cellStyle name="Акцент6 2 3 2" xfId="23092"/>
    <cellStyle name="Акцент6 2 4" xfId="23093"/>
    <cellStyle name="Акцент6 2 4 2" xfId="23094"/>
    <cellStyle name="Акцент6 2 5" xfId="23095"/>
    <cellStyle name="Акцент6 2 5 2" xfId="23096"/>
    <cellStyle name="Акцент6 2 6" xfId="23097"/>
    <cellStyle name="Акцент6 2 6 2" xfId="23098"/>
    <cellStyle name="Акцент6 2 7" xfId="23099"/>
    <cellStyle name="Акцент6 2 7 2" xfId="23100"/>
    <cellStyle name="Акцент6 2 8" xfId="23101"/>
    <cellStyle name="Акцент6 2 8 2" xfId="23102"/>
    <cellStyle name="Акцент6 2 9" xfId="23103"/>
    <cellStyle name="Акцент6 2 9 2" xfId="23104"/>
    <cellStyle name="Акцент6 3" xfId="23105"/>
    <cellStyle name="Акцент6 3 10" xfId="23106"/>
    <cellStyle name="Акцент6 3 10 2" xfId="23107"/>
    <cellStyle name="Акцент6 3 11" xfId="23108"/>
    <cellStyle name="Акцент6 3 11 2" xfId="23109"/>
    <cellStyle name="Акцент6 3 12" xfId="23110"/>
    <cellStyle name="Акцент6 3 12 2" xfId="23111"/>
    <cellStyle name="Акцент6 3 13" xfId="23112"/>
    <cellStyle name="Акцент6 3 13 2" xfId="23113"/>
    <cellStyle name="Акцент6 3 14" xfId="23114"/>
    <cellStyle name="Акцент6 3 14 2" xfId="23115"/>
    <cellStyle name="Акцент6 3 15" xfId="23116"/>
    <cellStyle name="Акцент6 3 15 2" xfId="23117"/>
    <cellStyle name="Акцент6 3 16" xfId="23118"/>
    <cellStyle name="Акцент6 3 16 2" xfId="23119"/>
    <cellStyle name="Акцент6 3 17" xfId="23120"/>
    <cellStyle name="Акцент6 3 17 2" xfId="23121"/>
    <cellStyle name="Акцент6 3 18" xfId="23122"/>
    <cellStyle name="Акцент6 3 18 2" xfId="23123"/>
    <cellStyle name="Акцент6 3 19" xfId="23124"/>
    <cellStyle name="Акцент6 3 19 2" xfId="23125"/>
    <cellStyle name="Акцент6 3 2" xfId="23126"/>
    <cellStyle name="Акцент6 3 2 2" xfId="23127"/>
    <cellStyle name="Акцент6 3 20" xfId="23128"/>
    <cellStyle name="Акцент6 3 20 2" xfId="23129"/>
    <cellStyle name="Акцент6 3 21" xfId="23130"/>
    <cellStyle name="Акцент6 3 21 2" xfId="23131"/>
    <cellStyle name="Акцент6 3 22" xfId="23132"/>
    <cellStyle name="Акцент6 3 22 2" xfId="23133"/>
    <cellStyle name="Акцент6 3 23" xfId="23134"/>
    <cellStyle name="Акцент6 3 23 2" xfId="23135"/>
    <cellStyle name="Акцент6 3 24" xfId="23136"/>
    <cellStyle name="Акцент6 3 3" xfId="23137"/>
    <cellStyle name="Акцент6 3 3 2" xfId="23138"/>
    <cellStyle name="Акцент6 3 4" xfId="23139"/>
    <cellStyle name="Акцент6 3 4 2" xfId="23140"/>
    <cellStyle name="Акцент6 3 5" xfId="23141"/>
    <cellStyle name="Акцент6 3 5 2" xfId="23142"/>
    <cellStyle name="Акцент6 3 6" xfId="23143"/>
    <cellStyle name="Акцент6 3 6 2" xfId="23144"/>
    <cellStyle name="Акцент6 3 7" xfId="23145"/>
    <cellStyle name="Акцент6 3 7 2" xfId="23146"/>
    <cellStyle name="Акцент6 3 8" xfId="23147"/>
    <cellStyle name="Акцент6 3 8 2" xfId="23148"/>
    <cellStyle name="Акцент6 3 9" xfId="23149"/>
    <cellStyle name="Акцент6 3 9 2" xfId="23150"/>
    <cellStyle name="Акцент6 4" xfId="23151"/>
    <cellStyle name="Акцент6 4 2" xfId="23152"/>
    <cellStyle name="Акцент6 5" xfId="23153"/>
    <cellStyle name="Акцент6 5 2" xfId="23154"/>
    <cellStyle name="Акцент6 6" xfId="23155"/>
    <cellStyle name="Акцент6 6 2" xfId="23156"/>
    <cellStyle name="Акцент6 7" xfId="23157"/>
    <cellStyle name="Беззащитный" xfId="23158"/>
    <cellStyle name="Беззащитный 2" xfId="23159"/>
    <cellStyle name="Ввод  2" xfId="23160"/>
    <cellStyle name="Ввод  2 10" xfId="23161"/>
    <cellStyle name="Ввод  2 10 2" xfId="23162"/>
    <cellStyle name="Ввод  2 11" xfId="23163"/>
    <cellStyle name="Ввод  2 11 2" xfId="23164"/>
    <cellStyle name="Ввод  2 12" xfId="23165"/>
    <cellStyle name="Ввод  2 12 2" xfId="23166"/>
    <cellStyle name="Ввод  2 13" xfId="23167"/>
    <cellStyle name="Ввод  2 13 2" xfId="23168"/>
    <cellStyle name="Ввод  2 14" xfId="23169"/>
    <cellStyle name="Ввод  2 14 2" xfId="23170"/>
    <cellStyle name="Ввод  2 15" xfId="23171"/>
    <cellStyle name="Ввод  2 15 2" xfId="23172"/>
    <cellStyle name="Ввод  2 16" xfId="23173"/>
    <cellStyle name="Ввод  2 16 2" xfId="23174"/>
    <cellStyle name="Ввод  2 17" xfId="23175"/>
    <cellStyle name="Ввод  2 17 2" xfId="23176"/>
    <cellStyle name="Ввод  2 18" xfId="23177"/>
    <cellStyle name="Ввод  2 18 2" xfId="23178"/>
    <cellStyle name="Ввод  2 19" xfId="23179"/>
    <cellStyle name="Ввод  2 19 2" xfId="23180"/>
    <cellStyle name="Ввод  2 2" xfId="23181"/>
    <cellStyle name="Ввод  2 2 2" xfId="23182"/>
    <cellStyle name="Ввод  2 20" xfId="23183"/>
    <cellStyle name="Ввод  2 20 2" xfId="23184"/>
    <cellStyle name="Ввод  2 21" xfId="23185"/>
    <cellStyle name="Ввод  2 21 2" xfId="23186"/>
    <cellStyle name="Ввод  2 22" xfId="23187"/>
    <cellStyle name="Ввод  2 22 2" xfId="23188"/>
    <cellStyle name="Ввод  2 23" xfId="23189"/>
    <cellStyle name="Ввод  2 23 2" xfId="23190"/>
    <cellStyle name="Ввод  2 24" xfId="23191"/>
    <cellStyle name="Ввод  2 3" xfId="23192"/>
    <cellStyle name="Ввод  2 3 2" xfId="23193"/>
    <cellStyle name="Ввод  2 4" xfId="23194"/>
    <cellStyle name="Ввод  2 4 2" xfId="23195"/>
    <cellStyle name="Ввод  2 5" xfId="23196"/>
    <cellStyle name="Ввод  2 5 2" xfId="23197"/>
    <cellStyle name="Ввод  2 6" xfId="23198"/>
    <cellStyle name="Ввод  2 6 2" xfId="23199"/>
    <cellStyle name="Ввод  2 7" xfId="23200"/>
    <cellStyle name="Ввод  2 7 2" xfId="23201"/>
    <cellStyle name="Ввод  2 8" xfId="23202"/>
    <cellStyle name="Ввод  2 8 2" xfId="23203"/>
    <cellStyle name="Ввод  2 9" xfId="23204"/>
    <cellStyle name="Ввод  2 9 2" xfId="23205"/>
    <cellStyle name="Ввод  3" xfId="23206"/>
    <cellStyle name="Ввод  3 10" xfId="23207"/>
    <cellStyle name="Ввод  3 10 2" xfId="23208"/>
    <cellStyle name="Ввод  3 11" xfId="23209"/>
    <cellStyle name="Ввод  3 11 2" xfId="23210"/>
    <cellStyle name="Ввод  3 12" xfId="23211"/>
    <cellStyle name="Ввод  3 12 2" xfId="23212"/>
    <cellStyle name="Ввод  3 13" xfId="23213"/>
    <cellStyle name="Ввод  3 13 2" xfId="23214"/>
    <cellStyle name="Ввод  3 14" xfId="23215"/>
    <cellStyle name="Ввод  3 14 2" xfId="23216"/>
    <cellStyle name="Ввод  3 15" xfId="23217"/>
    <cellStyle name="Ввод  3 15 2" xfId="23218"/>
    <cellStyle name="Ввод  3 16" xfId="23219"/>
    <cellStyle name="Ввод  3 16 2" xfId="23220"/>
    <cellStyle name="Ввод  3 17" xfId="23221"/>
    <cellStyle name="Ввод  3 17 2" xfId="23222"/>
    <cellStyle name="Ввод  3 18" xfId="23223"/>
    <cellStyle name="Ввод  3 18 2" xfId="23224"/>
    <cellStyle name="Ввод  3 19" xfId="23225"/>
    <cellStyle name="Ввод  3 19 2" xfId="23226"/>
    <cellStyle name="Ввод  3 2" xfId="23227"/>
    <cellStyle name="Ввод  3 2 2" xfId="23228"/>
    <cellStyle name="Ввод  3 20" xfId="23229"/>
    <cellStyle name="Ввод  3 20 2" xfId="23230"/>
    <cellStyle name="Ввод  3 21" xfId="23231"/>
    <cellStyle name="Ввод  3 21 2" xfId="23232"/>
    <cellStyle name="Ввод  3 22" xfId="23233"/>
    <cellStyle name="Ввод  3 22 2" xfId="23234"/>
    <cellStyle name="Ввод  3 23" xfId="23235"/>
    <cellStyle name="Ввод  3 23 2" xfId="23236"/>
    <cellStyle name="Ввод  3 24" xfId="23237"/>
    <cellStyle name="Ввод  3 3" xfId="23238"/>
    <cellStyle name="Ввод  3 3 2" xfId="23239"/>
    <cellStyle name="Ввод  3 4" xfId="23240"/>
    <cellStyle name="Ввод  3 4 2" xfId="23241"/>
    <cellStyle name="Ввод  3 5" xfId="23242"/>
    <cellStyle name="Ввод  3 5 2" xfId="23243"/>
    <cellStyle name="Ввод  3 6" xfId="23244"/>
    <cellStyle name="Ввод  3 6 2" xfId="23245"/>
    <cellStyle name="Ввод  3 7" xfId="23246"/>
    <cellStyle name="Ввод  3 7 2" xfId="23247"/>
    <cellStyle name="Ввод  3 8" xfId="23248"/>
    <cellStyle name="Ввод  3 8 2" xfId="23249"/>
    <cellStyle name="Ввод  3 9" xfId="23250"/>
    <cellStyle name="Ввод  3 9 2" xfId="23251"/>
    <cellStyle name="Ввод  4" xfId="23252"/>
    <cellStyle name="Ввод  4 2" xfId="23253"/>
    <cellStyle name="Ввод  5" xfId="23254"/>
    <cellStyle name="Ввод  5 2" xfId="23255"/>
    <cellStyle name="Ввод  6" xfId="23256"/>
    <cellStyle name="Ввод  6 2" xfId="23257"/>
    <cellStyle name="Ввод  7" xfId="23258"/>
    <cellStyle name="Вывод 2" xfId="23259"/>
    <cellStyle name="Вывод 2 10" xfId="23260"/>
    <cellStyle name="Вывод 2 10 2" xfId="23261"/>
    <cellStyle name="Вывод 2 11" xfId="23262"/>
    <cellStyle name="Вывод 2 11 2" xfId="23263"/>
    <cellStyle name="Вывод 2 12" xfId="23264"/>
    <cellStyle name="Вывод 2 12 2" xfId="23265"/>
    <cellStyle name="Вывод 2 13" xfId="23266"/>
    <cellStyle name="Вывод 2 13 2" xfId="23267"/>
    <cellStyle name="Вывод 2 14" xfId="23268"/>
    <cellStyle name="Вывод 2 14 2" xfId="23269"/>
    <cellStyle name="Вывод 2 15" xfId="23270"/>
    <cellStyle name="Вывод 2 15 2" xfId="23271"/>
    <cellStyle name="Вывод 2 16" xfId="23272"/>
    <cellStyle name="Вывод 2 16 2" xfId="23273"/>
    <cellStyle name="Вывод 2 17" xfId="23274"/>
    <cellStyle name="Вывод 2 17 2" xfId="23275"/>
    <cellStyle name="Вывод 2 18" xfId="23276"/>
    <cellStyle name="Вывод 2 18 2" xfId="23277"/>
    <cellStyle name="Вывод 2 19" xfId="23278"/>
    <cellStyle name="Вывод 2 19 2" xfId="23279"/>
    <cellStyle name="Вывод 2 2" xfId="23280"/>
    <cellStyle name="Вывод 2 2 2" xfId="23281"/>
    <cellStyle name="Вывод 2 20" xfId="23282"/>
    <cellStyle name="Вывод 2 20 2" xfId="23283"/>
    <cellStyle name="Вывод 2 21" xfId="23284"/>
    <cellStyle name="Вывод 2 21 2" xfId="23285"/>
    <cellStyle name="Вывод 2 22" xfId="23286"/>
    <cellStyle name="Вывод 2 22 2" xfId="23287"/>
    <cellStyle name="Вывод 2 23" xfId="23288"/>
    <cellStyle name="Вывод 2 23 2" xfId="23289"/>
    <cellStyle name="Вывод 2 24" xfId="23290"/>
    <cellStyle name="Вывод 2 3" xfId="23291"/>
    <cellStyle name="Вывод 2 3 2" xfId="23292"/>
    <cellStyle name="Вывод 2 4" xfId="23293"/>
    <cellStyle name="Вывод 2 4 2" xfId="23294"/>
    <cellStyle name="Вывод 2 5" xfId="23295"/>
    <cellStyle name="Вывод 2 5 2" xfId="23296"/>
    <cellStyle name="Вывод 2 6" xfId="23297"/>
    <cellStyle name="Вывод 2 6 2" xfId="23298"/>
    <cellStyle name="Вывод 2 7" xfId="23299"/>
    <cellStyle name="Вывод 2 7 2" xfId="23300"/>
    <cellStyle name="Вывод 2 8" xfId="23301"/>
    <cellStyle name="Вывод 2 8 2" xfId="23302"/>
    <cellStyle name="Вывод 2 9" xfId="23303"/>
    <cellStyle name="Вывод 2 9 2" xfId="23304"/>
    <cellStyle name="Вывод 3" xfId="23305"/>
    <cellStyle name="Вывод 3 10" xfId="23306"/>
    <cellStyle name="Вывод 3 10 2" xfId="23307"/>
    <cellStyle name="Вывод 3 11" xfId="23308"/>
    <cellStyle name="Вывод 3 11 2" xfId="23309"/>
    <cellStyle name="Вывод 3 12" xfId="23310"/>
    <cellStyle name="Вывод 3 12 2" xfId="23311"/>
    <cellStyle name="Вывод 3 13" xfId="23312"/>
    <cellStyle name="Вывод 3 13 2" xfId="23313"/>
    <cellStyle name="Вывод 3 14" xfId="23314"/>
    <cellStyle name="Вывод 3 14 2" xfId="23315"/>
    <cellStyle name="Вывод 3 15" xfId="23316"/>
    <cellStyle name="Вывод 3 15 2" xfId="23317"/>
    <cellStyle name="Вывод 3 16" xfId="23318"/>
    <cellStyle name="Вывод 3 16 2" xfId="23319"/>
    <cellStyle name="Вывод 3 17" xfId="23320"/>
    <cellStyle name="Вывод 3 17 2" xfId="23321"/>
    <cellStyle name="Вывод 3 18" xfId="23322"/>
    <cellStyle name="Вывод 3 18 2" xfId="23323"/>
    <cellStyle name="Вывод 3 19" xfId="23324"/>
    <cellStyle name="Вывод 3 19 2" xfId="23325"/>
    <cellStyle name="Вывод 3 2" xfId="23326"/>
    <cellStyle name="Вывод 3 2 2" xfId="23327"/>
    <cellStyle name="Вывод 3 20" xfId="23328"/>
    <cellStyle name="Вывод 3 20 2" xfId="23329"/>
    <cellStyle name="Вывод 3 21" xfId="23330"/>
    <cellStyle name="Вывод 3 21 2" xfId="23331"/>
    <cellStyle name="Вывод 3 22" xfId="23332"/>
    <cellStyle name="Вывод 3 22 2" xfId="23333"/>
    <cellStyle name="Вывод 3 23" xfId="23334"/>
    <cellStyle name="Вывод 3 23 2" xfId="23335"/>
    <cellStyle name="Вывод 3 24" xfId="23336"/>
    <cellStyle name="Вывод 3 3" xfId="23337"/>
    <cellStyle name="Вывод 3 3 2" xfId="23338"/>
    <cellStyle name="Вывод 3 4" xfId="23339"/>
    <cellStyle name="Вывод 3 4 2" xfId="23340"/>
    <cellStyle name="Вывод 3 5" xfId="23341"/>
    <cellStyle name="Вывод 3 5 2" xfId="23342"/>
    <cellStyle name="Вывод 3 6" xfId="23343"/>
    <cellStyle name="Вывод 3 6 2" xfId="23344"/>
    <cellStyle name="Вывод 3 7" xfId="23345"/>
    <cellStyle name="Вывод 3 7 2" xfId="23346"/>
    <cellStyle name="Вывод 3 8" xfId="23347"/>
    <cellStyle name="Вывод 3 8 2" xfId="23348"/>
    <cellStyle name="Вывод 3 9" xfId="23349"/>
    <cellStyle name="Вывод 3 9 2" xfId="23350"/>
    <cellStyle name="Вывод 4" xfId="23351"/>
    <cellStyle name="Вывод 4 2" xfId="23352"/>
    <cellStyle name="Вывод 5" xfId="23353"/>
    <cellStyle name="Вывод 5 2" xfId="23354"/>
    <cellStyle name="Вывод 6" xfId="23355"/>
    <cellStyle name="Вывод 6 2" xfId="23356"/>
    <cellStyle name="Вывод 7" xfId="23357"/>
    <cellStyle name="Вычисление 2" xfId="23358"/>
    <cellStyle name="Вычисление 2 10" xfId="23359"/>
    <cellStyle name="Вычисление 2 10 2" xfId="23360"/>
    <cellStyle name="Вычисление 2 11" xfId="23361"/>
    <cellStyle name="Вычисление 2 11 2" xfId="23362"/>
    <cellStyle name="Вычисление 2 12" xfId="23363"/>
    <cellStyle name="Вычисление 2 12 2" xfId="23364"/>
    <cellStyle name="Вычисление 2 13" xfId="23365"/>
    <cellStyle name="Вычисление 2 13 2" xfId="23366"/>
    <cellStyle name="Вычисление 2 14" xfId="23367"/>
    <cellStyle name="Вычисление 2 14 2" xfId="23368"/>
    <cellStyle name="Вычисление 2 15" xfId="23369"/>
    <cellStyle name="Вычисление 2 15 2" xfId="23370"/>
    <cellStyle name="Вычисление 2 16" xfId="23371"/>
    <cellStyle name="Вычисление 2 16 2" xfId="23372"/>
    <cellStyle name="Вычисление 2 17" xfId="23373"/>
    <cellStyle name="Вычисление 2 17 2" xfId="23374"/>
    <cellStyle name="Вычисление 2 18" xfId="23375"/>
    <cellStyle name="Вычисление 2 18 2" xfId="23376"/>
    <cellStyle name="Вычисление 2 19" xfId="23377"/>
    <cellStyle name="Вычисление 2 19 2" xfId="23378"/>
    <cellStyle name="Вычисление 2 2" xfId="23379"/>
    <cellStyle name="Вычисление 2 2 2" xfId="23380"/>
    <cellStyle name="Вычисление 2 20" xfId="23381"/>
    <cellStyle name="Вычисление 2 20 2" xfId="23382"/>
    <cellStyle name="Вычисление 2 21" xfId="23383"/>
    <cellStyle name="Вычисление 2 21 2" xfId="23384"/>
    <cellStyle name="Вычисление 2 22" xfId="23385"/>
    <cellStyle name="Вычисление 2 22 2" xfId="23386"/>
    <cellStyle name="Вычисление 2 23" xfId="23387"/>
    <cellStyle name="Вычисление 2 23 2" xfId="23388"/>
    <cellStyle name="Вычисление 2 24" xfId="23389"/>
    <cellStyle name="Вычисление 2 3" xfId="23390"/>
    <cellStyle name="Вычисление 2 3 2" xfId="23391"/>
    <cellStyle name="Вычисление 2 4" xfId="23392"/>
    <cellStyle name="Вычисление 2 4 2" xfId="23393"/>
    <cellStyle name="Вычисление 2 5" xfId="23394"/>
    <cellStyle name="Вычисление 2 5 2" xfId="23395"/>
    <cellStyle name="Вычисление 2 6" xfId="23396"/>
    <cellStyle name="Вычисление 2 6 2" xfId="23397"/>
    <cellStyle name="Вычисление 2 7" xfId="23398"/>
    <cellStyle name="Вычисление 2 7 2" xfId="23399"/>
    <cellStyle name="Вычисление 2 8" xfId="23400"/>
    <cellStyle name="Вычисление 2 8 2" xfId="23401"/>
    <cellStyle name="Вычисление 2 9" xfId="23402"/>
    <cellStyle name="Вычисление 2 9 2" xfId="23403"/>
    <cellStyle name="Вычисление 3" xfId="23404"/>
    <cellStyle name="Вычисление 3 10" xfId="23405"/>
    <cellStyle name="Вычисление 3 10 2" xfId="23406"/>
    <cellStyle name="Вычисление 3 11" xfId="23407"/>
    <cellStyle name="Вычисление 3 11 2" xfId="23408"/>
    <cellStyle name="Вычисление 3 12" xfId="23409"/>
    <cellStyle name="Вычисление 3 12 2" xfId="23410"/>
    <cellStyle name="Вычисление 3 13" xfId="23411"/>
    <cellStyle name="Вычисление 3 13 2" xfId="23412"/>
    <cellStyle name="Вычисление 3 14" xfId="23413"/>
    <cellStyle name="Вычисление 3 14 2" xfId="23414"/>
    <cellStyle name="Вычисление 3 15" xfId="23415"/>
    <cellStyle name="Вычисление 3 15 2" xfId="23416"/>
    <cellStyle name="Вычисление 3 16" xfId="23417"/>
    <cellStyle name="Вычисление 3 16 2" xfId="23418"/>
    <cellStyle name="Вычисление 3 17" xfId="23419"/>
    <cellStyle name="Вычисление 3 17 2" xfId="23420"/>
    <cellStyle name="Вычисление 3 18" xfId="23421"/>
    <cellStyle name="Вычисление 3 18 2" xfId="23422"/>
    <cellStyle name="Вычисление 3 19" xfId="23423"/>
    <cellStyle name="Вычисление 3 19 2" xfId="23424"/>
    <cellStyle name="Вычисление 3 2" xfId="23425"/>
    <cellStyle name="Вычисление 3 2 2" xfId="23426"/>
    <cellStyle name="Вычисление 3 20" xfId="23427"/>
    <cellStyle name="Вычисление 3 20 2" xfId="23428"/>
    <cellStyle name="Вычисление 3 21" xfId="23429"/>
    <cellStyle name="Вычисление 3 21 2" xfId="23430"/>
    <cellStyle name="Вычисление 3 22" xfId="23431"/>
    <cellStyle name="Вычисление 3 22 2" xfId="23432"/>
    <cellStyle name="Вычисление 3 23" xfId="23433"/>
    <cellStyle name="Вычисление 3 23 2" xfId="23434"/>
    <cellStyle name="Вычисление 3 24" xfId="23435"/>
    <cellStyle name="Вычисление 3 3" xfId="23436"/>
    <cellStyle name="Вычисление 3 3 2" xfId="23437"/>
    <cellStyle name="Вычисление 3 4" xfId="23438"/>
    <cellStyle name="Вычисление 3 4 2" xfId="23439"/>
    <cellStyle name="Вычисление 3 5" xfId="23440"/>
    <cellStyle name="Вычисление 3 5 2" xfId="23441"/>
    <cellStyle name="Вычисление 3 6" xfId="23442"/>
    <cellStyle name="Вычисление 3 6 2" xfId="23443"/>
    <cellStyle name="Вычисление 3 7" xfId="23444"/>
    <cellStyle name="Вычисление 3 7 2" xfId="23445"/>
    <cellStyle name="Вычисление 3 8" xfId="23446"/>
    <cellStyle name="Вычисление 3 8 2" xfId="23447"/>
    <cellStyle name="Вычисление 3 9" xfId="23448"/>
    <cellStyle name="Вычисление 3 9 2" xfId="23449"/>
    <cellStyle name="Вычисление 4" xfId="23450"/>
    <cellStyle name="Вычисление 4 2" xfId="23451"/>
    <cellStyle name="Вычисление 5" xfId="23452"/>
    <cellStyle name="Вычисление 5 2" xfId="23453"/>
    <cellStyle name="Вычисление 6" xfId="23454"/>
    <cellStyle name="Вычисление 6 2" xfId="23455"/>
    <cellStyle name="Вычисление 7" xfId="23456"/>
    <cellStyle name="Гиперссылка 2" xfId="23457"/>
    <cellStyle name="Гиперссылка 2 2" xfId="23458"/>
    <cellStyle name="Гиперссылка 3" xfId="23459"/>
    <cellStyle name="Гиперссылка 3 2" xfId="23460"/>
    <cellStyle name="_x0004_Ґ" xfId="23461"/>
    <cellStyle name="_x0004_Ґ 10" xfId="23462"/>
    <cellStyle name="_x0004_Ґ 10 2" xfId="23463"/>
    <cellStyle name="_x0004_Ґ 100" xfId="23464"/>
    <cellStyle name="_x0004_Ґ 100 2" xfId="23465"/>
    <cellStyle name="_x0004_Ґ 101" xfId="23466"/>
    <cellStyle name="_x0004_Ґ 101 2" xfId="23467"/>
    <cellStyle name="_x0004_Ґ 102" xfId="23468"/>
    <cellStyle name="_x0004_Ґ 102 2" xfId="23469"/>
    <cellStyle name="_x0004_Ґ 103" xfId="23470"/>
    <cellStyle name="_x0004_Ґ 103 2" xfId="23471"/>
    <cellStyle name="_x0004_Ґ 104" xfId="23472"/>
    <cellStyle name="_x0004_Ґ 104 2" xfId="23473"/>
    <cellStyle name="_x0004_Ґ 105" xfId="23474"/>
    <cellStyle name="_x0004_Ґ 105 2" xfId="23475"/>
    <cellStyle name="_x0004_Ґ 106" xfId="23476"/>
    <cellStyle name="_x0004_Ґ 106 2" xfId="23477"/>
    <cellStyle name="_x0004_Ґ 107" xfId="23478"/>
    <cellStyle name="_x0004_Ґ 107 2" xfId="23479"/>
    <cellStyle name="_x0004_Ґ 108" xfId="23480"/>
    <cellStyle name="_x0004_Ґ 108 2" xfId="23481"/>
    <cellStyle name="_x0004_Ґ 109" xfId="23482"/>
    <cellStyle name="_x0004_Ґ 109 2" xfId="23483"/>
    <cellStyle name="_x0004_Ґ 11" xfId="23484"/>
    <cellStyle name="_x0004_Ґ 11 2" xfId="23485"/>
    <cellStyle name="_x0004_Ґ 110" xfId="23486"/>
    <cellStyle name="_x0004_Ґ 110 2" xfId="23487"/>
    <cellStyle name="_x0004_Ґ 111" xfId="23488"/>
    <cellStyle name="_x0004_Ґ 111 2" xfId="23489"/>
    <cellStyle name="_x0004_Ґ 112" xfId="23490"/>
    <cellStyle name="_x0004_Ґ 112 2" xfId="23491"/>
    <cellStyle name="_x0004_Ґ 113" xfId="23492"/>
    <cellStyle name="_x0004_Ґ 113 2" xfId="23493"/>
    <cellStyle name="_x0004_Ґ 114" xfId="23494"/>
    <cellStyle name="_x0004_Ґ 114 2" xfId="23495"/>
    <cellStyle name="_x0004_Ґ 115" xfId="23496"/>
    <cellStyle name="_x0004_Ґ 115 2" xfId="23497"/>
    <cellStyle name="_x0004_Ґ 116" xfId="23498"/>
    <cellStyle name="_x0004_Ґ 116 2" xfId="23499"/>
    <cellStyle name="_x0004_Ґ 117" xfId="23500"/>
    <cellStyle name="_x0004_Ґ 117 2" xfId="23501"/>
    <cellStyle name="_x0004_Ґ 118" xfId="23502"/>
    <cellStyle name="_x0004_Ґ 118 2" xfId="23503"/>
    <cellStyle name="_x0004_Ґ 119" xfId="23504"/>
    <cellStyle name="_x0004_Ґ 119 2" xfId="23505"/>
    <cellStyle name="_x0004_Ґ 12" xfId="23506"/>
    <cellStyle name="_x0004_Ґ 12 2" xfId="23507"/>
    <cellStyle name="_x0004_Ґ 120" xfId="23508"/>
    <cellStyle name="_x0004_Ґ 120 2" xfId="23509"/>
    <cellStyle name="_x0004_Ґ 121" xfId="23510"/>
    <cellStyle name="_x0004_Ґ 121 2" xfId="23511"/>
    <cellStyle name="_x0004_Ґ 122" xfId="23512"/>
    <cellStyle name="_x0004_Ґ 122 2" xfId="23513"/>
    <cellStyle name="_x0004_Ґ 123" xfId="23514"/>
    <cellStyle name="_x0004_Ґ 123 2" xfId="23515"/>
    <cellStyle name="_x0004_Ґ 124" xfId="23516"/>
    <cellStyle name="_x0004_Ґ 124 2" xfId="23517"/>
    <cellStyle name="_x0004_Ґ 125" xfId="23518"/>
    <cellStyle name="_x0004_Ґ 125 2" xfId="23519"/>
    <cellStyle name="_x0004_Ґ 126" xfId="23520"/>
    <cellStyle name="_x0004_Ґ 126 2" xfId="23521"/>
    <cellStyle name="_x0004_Ґ 127" xfId="23522"/>
    <cellStyle name="_x0004_Ґ 127 2" xfId="23523"/>
    <cellStyle name="_x0004_Ґ 128" xfId="23524"/>
    <cellStyle name="_x0004_Ґ 128 2" xfId="23525"/>
    <cellStyle name="_x0004_Ґ 129" xfId="23526"/>
    <cellStyle name="_x0004_Ґ 129 2" xfId="23527"/>
    <cellStyle name="_x0004_Ґ 13" xfId="23528"/>
    <cellStyle name="_x0004_Ґ 13 2" xfId="23529"/>
    <cellStyle name="_x0004_Ґ 130" xfId="23530"/>
    <cellStyle name="_x0004_Ґ 130 2" xfId="23531"/>
    <cellStyle name="_x0004_Ґ 131" xfId="23532"/>
    <cellStyle name="_x0004_Ґ 131 2" xfId="23533"/>
    <cellStyle name="_x0004_Ґ 132" xfId="23534"/>
    <cellStyle name="_x0004_Ґ 132 2" xfId="23535"/>
    <cellStyle name="_x0004_Ґ 133" xfId="23536"/>
    <cellStyle name="_x0004_Ґ 133 2" xfId="23537"/>
    <cellStyle name="_x0004_Ґ 134" xfId="23538"/>
    <cellStyle name="_x0004_Ґ 134 2" xfId="23539"/>
    <cellStyle name="_x0004_Ґ 135" xfId="23540"/>
    <cellStyle name="_x0004_Ґ 135 2" xfId="23541"/>
    <cellStyle name="_x0004_Ґ 136" xfId="23542"/>
    <cellStyle name="_x0004_Ґ 136 2" xfId="23543"/>
    <cellStyle name="_x0004_Ґ 137" xfId="23544"/>
    <cellStyle name="_x0004_Ґ 137 2" xfId="23545"/>
    <cellStyle name="_x0004_Ґ 138" xfId="23546"/>
    <cellStyle name="_x0004_Ґ 138 2" xfId="23547"/>
    <cellStyle name="_x0004_Ґ 139" xfId="23548"/>
    <cellStyle name="_x0004_Ґ 139 2" xfId="23549"/>
    <cellStyle name="_x0004_Ґ 14" xfId="23550"/>
    <cellStyle name="_x0004_Ґ 14 2" xfId="23551"/>
    <cellStyle name="_x0004_Ґ 140" xfId="23552"/>
    <cellStyle name="_x0004_Ґ 140 2" xfId="23553"/>
    <cellStyle name="_x0004_Ґ 141" xfId="23554"/>
    <cellStyle name="_x0004_Ґ 141 2" xfId="23555"/>
    <cellStyle name="_x0004_Ґ 142" xfId="23556"/>
    <cellStyle name="_x0004_Ґ 142 2" xfId="23557"/>
    <cellStyle name="_x0004_Ґ 143" xfId="23558"/>
    <cellStyle name="_x0004_Ґ 143 2" xfId="23559"/>
    <cellStyle name="_x0004_Ґ 144" xfId="23560"/>
    <cellStyle name="_x0004_Ґ 144 2" xfId="23561"/>
    <cellStyle name="_x0004_Ґ 145" xfId="23562"/>
    <cellStyle name="_x0004_Ґ 145 2" xfId="23563"/>
    <cellStyle name="_x0004_Ґ 146" xfId="23564"/>
    <cellStyle name="_x0004_Ґ 146 2" xfId="23565"/>
    <cellStyle name="_x0004_Ґ 147" xfId="23566"/>
    <cellStyle name="_x0004_Ґ 147 2" xfId="23567"/>
    <cellStyle name="_x0004_Ґ 148" xfId="23568"/>
    <cellStyle name="_x0004_Ґ 148 2" xfId="23569"/>
    <cellStyle name="_x0004_Ґ 149" xfId="23570"/>
    <cellStyle name="_x0004_Ґ 149 2" xfId="23571"/>
    <cellStyle name="_x0004_Ґ 15" xfId="23572"/>
    <cellStyle name="_x0004_Ґ 15 2" xfId="23573"/>
    <cellStyle name="_x0004_Ґ 150" xfId="23574"/>
    <cellStyle name="_x0004_Ґ 150 2" xfId="23575"/>
    <cellStyle name="_x0004_Ґ 151" xfId="23576"/>
    <cellStyle name="_x0004_Ґ 151 2" xfId="23577"/>
    <cellStyle name="_x0004_Ґ 152" xfId="23578"/>
    <cellStyle name="_x0004_Ґ 152 2" xfId="23579"/>
    <cellStyle name="_x0004_Ґ 153" xfId="23580"/>
    <cellStyle name="_x0004_Ґ 153 2" xfId="23581"/>
    <cellStyle name="_x0004_Ґ 154" xfId="23582"/>
    <cellStyle name="_x0004_Ґ 154 2" xfId="23583"/>
    <cellStyle name="_x0004_Ґ 155" xfId="23584"/>
    <cellStyle name="_x0004_Ґ 155 2" xfId="23585"/>
    <cellStyle name="_x0004_Ґ 156" xfId="23586"/>
    <cellStyle name="_x0004_Ґ 156 2" xfId="23587"/>
    <cellStyle name="_x0004_Ґ 157" xfId="23588"/>
    <cellStyle name="_x0004_Ґ 157 2" xfId="23589"/>
    <cellStyle name="_x0004_Ґ 158" xfId="23590"/>
    <cellStyle name="_x0004_Ґ 158 2" xfId="23591"/>
    <cellStyle name="_x0004_Ґ 159" xfId="23592"/>
    <cellStyle name="_x0004_Ґ 159 2" xfId="23593"/>
    <cellStyle name="_x0004_Ґ 16" xfId="23594"/>
    <cellStyle name="_x0004_Ґ 16 2" xfId="23595"/>
    <cellStyle name="_x0004_Ґ 160" xfId="23596"/>
    <cellStyle name="_x0004_Ґ 160 2" xfId="23597"/>
    <cellStyle name="_x0004_Ґ 161" xfId="23598"/>
    <cellStyle name="_x0004_Ґ 161 2" xfId="23599"/>
    <cellStyle name="_x0004_Ґ 162" xfId="23600"/>
    <cellStyle name="_x0004_Ґ 162 2" xfId="23601"/>
    <cellStyle name="_x0004_Ґ 163" xfId="23602"/>
    <cellStyle name="_x0004_Ґ 163 2" xfId="23603"/>
    <cellStyle name="_x0004_Ґ 164" xfId="23604"/>
    <cellStyle name="_x0004_Ґ 164 2" xfId="23605"/>
    <cellStyle name="_x0004_Ґ 165" xfId="23606"/>
    <cellStyle name="_x0004_Ґ 165 2" xfId="23607"/>
    <cellStyle name="_x0004_Ґ 166" xfId="23608"/>
    <cellStyle name="_x0004_Ґ 166 2" xfId="23609"/>
    <cellStyle name="_x0004_Ґ 167" xfId="23610"/>
    <cellStyle name="_x0004_Ґ 167 2" xfId="23611"/>
    <cellStyle name="_x0004_Ґ 168" xfId="23612"/>
    <cellStyle name="_x0004_Ґ 168 2" xfId="23613"/>
    <cellStyle name="_x0004_Ґ 169" xfId="23614"/>
    <cellStyle name="_x0004_Ґ 169 2" xfId="23615"/>
    <cellStyle name="_x0004_Ґ 17" xfId="23616"/>
    <cellStyle name="_x0004_Ґ 17 2" xfId="23617"/>
    <cellStyle name="_x0004_Ґ 170" xfId="23618"/>
    <cellStyle name="_x0004_Ґ 170 2" xfId="23619"/>
    <cellStyle name="_x0004_Ґ 171" xfId="23620"/>
    <cellStyle name="_x0004_Ґ 171 2" xfId="23621"/>
    <cellStyle name="_x0004_Ґ 172" xfId="23622"/>
    <cellStyle name="_x0004_Ґ 172 2" xfId="23623"/>
    <cellStyle name="_x0004_Ґ 173" xfId="23624"/>
    <cellStyle name="_x0004_Ґ 173 2" xfId="23625"/>
    <cellStyle name="_x0004_Ґ 174" xfId="23626"/>
    <cellStyle name="_x0004_Ґ 174 2" xfId="23627"/>
    <cellStyle name="_x0004_Ґ 175" xfId="23628"/>
    <cellStyle name="_x0004_Ґ 175 2" xfId="23629"/>
    <cellStyle name="_x0004_Ґ 176" xfId="23630"/>
    <cellStyle name="_x0004_Ґ 176 2" xfId="23631"/>
    <cellStyle name="_x0004_Ґ 177" xfId="23632"/>
    <cellStyle name="_x0004_Ґ 177 2" xfId="23633"/>
    <cellStyle name="_x0004_Ґ 178" xfId="23634"/>
    <cellStyle name="_x0004_Ґ 18" xfId="23635"/>
    <cellStyle name="_x0004_Ґ 18 2" xfId="23636"/>
    <cellStyle name="_x0004_Ґ 19" xfId="23637"/>
    <cellStyle name="_x0004_Ґ 19 2" xfId="23638"/>
    <cellStyle name="_x0004_Ґ 2" xfId="23639"/>
    <cellStyle name="_x0004_Ґ 2 10" xfId="23640"/>
    <cellStyle name="_x0004_Ґ 2 10 2" xfId="23641"/>
    <cellStyle name="_x0004_Ґ 2 11" xfId="23642"/>
    <cellStyle name="_x0004_Ґ 2 11 2" xfId="23643"/>
    <cellStyle name="_x0004_Ґ 2 12" xfId="23644"/>
    <cellStyle name="_x0004_Ґ 2 12 2" xfId="23645"/>
    <cellStyle name="_x0004_Ґ 2 13" xfId="23646"/>
    <cellStyle name="_x0004_Ґ 2 13 2" xfId="23647"/>
    <cellStyle name="_x0004_Ґ 2 14" xfId="23648"/>
    <cellStyle name="_x0004_Ґ 2 14 2" xfId="23649"/>
    <cellStyle name="_x0004_Ґ 2 15" xfId="23650"/>
    <cellStyle name="_x0004_Ґ 2 15 2" xfId="23651"/>
    <cellStyle name="_x0004_Ґ 2 16" xfId="23652"/>
    <cellStyle name="_x0004_Ґ 2 16 2" xfId="23653"/>
    <cellStyle name="_x0004_Ґ 2 17" xfId="23654"/>
    <cellStyle name="_x0004_Ґ 2 17 2" xfId="23655"/>
    <cellStyle name="_x0004_Ґ 2 18" xfId="23656"/>
    <cellStyle name="_x0004_Ґ 2 18 2" xfId="23657"/>
    <cellStyle name="_x0004_Ґ 2 19" xfId="23658"/>
    <cellStyle name="_x0004_Ґ 2 19 2" xfId="23659"/>
    <cellStyle name="_x0004_Ґ 2 2" xfId="23660"/>
    <cellStyle name="_x0004_Ґ 2 2 10" xfId="23661"/>
    <cellStyle name="_x0004_Ґ 2 2 10 2" xfId="23662"/>
    <cellStyle name="_x0004_Ґ 2 2 11" xfId="23663"/>
    <cellStyle name="_x0004_Ґ 2 2 11 2" xfId="23664"/>
    <cellStyle name="_x0004_Ґ 2 2 12" xfId="23665"/>
    <cellStyle name="_x0004_Ґ 2 2 12 2" xfId="23666"/>
    <cellStyle name="_x0004_Ґ 2 2 13" xfId="23667"/>
    <cellStyle name="_x0004_Ґ 2 2 13 2" xfId="23668"/>
    <cellStyle name="_x0004_Ґ 2 2 14" xfId="23669"/>
    <cellStyle name="_x0004_Ґ 2 2 14 2" xfId="23670"/>
    <cellStyle name="_x0004_Ґ 2 2 15" xfId="23671"/>
    <cellStyle name="_x0004_Ґ 2 2 15 2" xfId="23672"/>
    <cellStyle name="_x0004_Ґ 2 2 16" xfId="23673"/>
    <cellStyle name="_x0004_Ґ 2 2 16 2" xfId="23674"/>
    <cellStyle name="_x0004_Ґ 2 2 17" xfId="23675"/>
    <cellStyle name="_x0004_Ґ 2 2 17 2" xfId="23676"/>
    <cellStyle name="_x0004_Ґ 2 2 18" xfId="23677"/>
    <cellStyle name="_x0004_Ґ 2 2 18 2" xfId="23678"/>
    <cellStyle name="_x0004_Ґ 2 2 19" xfId="23679"/>
    <cellStyle name="_x0004_Ґ 2 2 19 2" xfId="23680"/>
    <cellStyle name="_x0004_Ґ 2 2 2" xfId="23681"/>
    <cellStyle name="_x0004_Ґ 2 2 2 2" xfId="23682"/>
    <cellStyle name="_x0004_Ґ 2 2 20" xfId="23683"/>
    <cellStyle name="_x0004_Ґ 2 2 20 2" xfId="23684"/>
    <cellStyle name="_x0004_Ґ 2 2 21" xfId="23685"/>
    <cellStyle name="_x0004_Ґ 2 2 21 2" xfId="23686"/>
    <cellStyle name="_x0004_Ґ 2 2 22" xfId="23687"/>
    <cellStyle name="_x0004_Ґ 2 2 22 2" xfId="23688"/>
    <cellStyle name="_x0004_Ґ 2 2 23" xfId="23689"/>
    <cellStyle name="_x0004_Ґ 2 2 23 2" xfId="23690"/>
    <cellStyle name="_x0004_Ґ 2 2 24" xfId="23691"/>
    <cellStyle name="_x0004_Ґ 2 2 24 2" xfId="23692"/>
    <cellStyle name="_x0004_Ґ 2 2 25" xfId="23693"/>
    <cellStyle name="_x0004_Ґ 2 2 25 2" xfId="23694"/>
    <cellStyle name="_x0004_Ґ 2 2 26" xfId="23695"/>
    <cellStyle name="_x0004_Ґ 2 2 26 2" xfId="23696"/>
    <cellStyle name="_x0004_Ґ 2 2 27" xfId="23697"/>
    <cellStyle name="_x0004_Ґ 2 2 27 2" xfId="23698"/>
    <cellStyle name="_x0004_Ґ 2 2 28" xfId="23699"/>
    <cellStyle name="_x0004_Ґ 2 2 28 2" xfId="23700"/>
    <cellStyle name="_x0004_Ґ 2 2 29" xfId="23701"/>
    <cellStyle name="_x0004_Ґ 2 2 29 2" xfId="23702"/>
    <cellStyle name="_x0004_Ґ 2 2 3" xfId="23703"/>
    <cellStyle name="_x0004_Ґ 2 2 3 2" xfId="23704"/>
    <cellStyle name="_x0004_Ґ 2 2 30" xfId="23705"/>
    <cellStyle name="_x0004_Ґ 2 2 30 2" xfId="23706"/>
    <cellStyle name="_x0004_Ґ 2 2 31" xfId="23707"/>
    <cellStyle name="_x0004_Ґ 2 2 31 2" xfId="23708"/>
    <cellStyle name="_x0004_Ґ 2 2 32" xfId="23709"/>
    <cellStyle name="_x0004_Ґ 2 2 32 2" xfId="23710"/>
    <cellStyle name="_x0004_Ґ 2 2 33" xfId="23711"/>
    <cellStyle name="_x0004_Ґ 2 2 33 2" xfId="23712"/>
    <cellStyle name="_x0004_Ґ 2 2 34" xfId="23713"/>
    <cellStyle name="_x0004_Ґ 2 2 34 2" xfId="23714"/>
    <cellStyle name="_x0004_Ґ 2 2 35" xfId="23715"/>
    <cellStyle name="_x0004_Ґ 2 2 35 2" xfId="23716"/>
    <cellStyle name="_x0004_Ґ 2 2 36" xfId="23717"/>
    <cellStyle name="_x0004_Ґ 2 2 36 2" xfId="23718"/>
    <cellStyle name="_x0004_Ґ 2 2 37" xfId="23719"/>
    <cellStyle name="_x0004_Ґ 2 2 37 2" xfId="23720"/>
    <cellStyle name="_x0004_Ґ 2 2 38" xfId="23721"/>
    <cellStyle name="_x0004_Ґ 2 2 38 2" xfId="23722"/>
    <cellStyle name="_x0004_Ґ 2 2 39" xfId="23723"/>
    <cellStyle name="_x0004_Ґ 2 2 39 2" xfId="23724"/>
    <cellStyle name="_x0004_Ґ 2 2 4" xfId="23725"/>
    <cellStyle name="_x0004_Ґ 2 2 4 2" xfId="23726"/>
    <cellStyle name="_x0004_Ґ 2 2 40" xfId="23727"/>
    <cellStyle name="_x0004_Ґ 2 2 40 2" xfId="23728"/>
    <cellStyle name="_x0004_Ґ 2 2 41" xfId="23729"/>
    <cellStyle name="_x0004_Ґ 2 2 41 2" xfId="23730"/>
    <cellStyle name="_x0004_Ґ 2 2 42" xfId="23731"/>
    <cellStyle name="_x0004_Ґ 2 2 42 2" xfId="23732"/>
    <cellStyle name="_x0004_Ґ 2 2 43" xfId="23733"/>
    <cellStyle name="_x0004_Ґ 2 2 43 2" xfId="23734"/>
    <cellStyle name="_x0004_Ґ 2 2 44" xfId="23735"/>
    <cellStyle name="_x0004_Ґ 2 2 44 2" xfId="23736"/>
    <cellStyle name="_x0004_Ґ 2 2 45" xfId="23737"/>
    <cellStyle name="_x0004_Ґ 2 2 45 2" xfId="23738"/>
    <cellStyle name="_x0004_Ґ 2 2 46" xfId="23739"/>
    <cellStyle name="_x0004_Ґ 2 2 46 2" xfId="23740"/>
    <cellStyle name="_x0004_Ґ 2 2 47" xfId="23741"/>
    <cellStyle name="_x0004_Ґ 2 2 47 2" xfId="23742"/>
    <cellStyle name="_x0004_Ґ 2 2 48" xfId="23743"/>
    <cellStyle name="_x0004_Ґ 2 2 48 2" xfId="23744"/>
    <cellStyle name="_x0004_Ґ 2 2 49" xfId="23745"/>
    <cellStyle name="_x0004_Ґ 2 2 49 2" xfId="23746"/>
    <cellStyle name="_x0004_Ґ 2 2 5" xfId="23747"/>
    <cellStyle name="_x0004_Ґ 2 2 5 2" xfId="23748"/>
    <cellStyle name="_x0004_Ґ 2 2 50" xfId="23749"/>
    <cellStyle name="_x0004_Ґ 2 2 50 2" xfId="23750"/>
    <cellStyle name="_x0004_Ґ 2 2 51" xfId="23751"/>
    <cellStyle name="_x0004_Ґ 2 2 51 2" xfId="23752"/>
    <cellStyle name="_x0004_Ґ 2 2 52" xfId="23753"/>
    <cellStyle name="_x0004_Ґ 2 2 6" xfId="23754"/>
    <cellStyle name="_x0004_Ґ 2 2 6 2" xfId="23755"/>
    <cellStyle name="_x0004_Ґ 2 2 7" xfId="23756"/>
    <cellStyle name="_x0004_Ґ 2 2 7 2" xfId="23757"/>
    <cellStyle name="_x0004_Ґ 2 2 8" xfId="23758"/>
    <cellStyle name="_x0004_Ґ 2 2 8 2" xfId="23759"/>
    <cellStyle name="_x0004_Ґ 2 2 9" xfId="23760"/>
    <cellStyle name="_x0004_Ґ 2 2 9 2" xfId="23761"/>
    <cellStyle name="_x0004_Ґ 2 20" xfId="23762"/>
    <cellStyle name="_x0004_Ґ 2 20 2" xfId="23763"/>
    <cellStyle name="_x0004_Ґ 2 21" xfId="23764"/>
    <cellStyle name="_x0004_Ґ 2 21 2" xfId="23765"/>
    <cellStyle name="_x0004_Ґ 2 22" xfId="23766"/>
    <cellStyle name="_x0004_Ґ 2 22 2" xfId="23767"/>
    <cellStyle name="_x0004_Ґ 2 23" xfId="23768"/>
    <cellStyle name="_x0004_Ґ 2 23 2" xfId="23769"/>
    <cellStyle name="_x0004_Ґ 2 24" xfId="23770"/>
    <cellStyle name="_x0004_Ґ 2 24 2" xfId="23771"/>
    <cellStyle name="_x0004_Ґ 2 25" xfId="23772"/>
    <cellStyle name="_x0004_Ґ 2 25 2" xfId="23773"/>
    <cellStyle name="_x0004_Ґ 2 26" xfId="23774"/>
    <cellStyle name="_x0004_Ґ 2 26 2" xfId="23775"/>
    <cellStyle name="_x0004_Ґ 2 27" xfId="23776"/>
    <cellStyle name="_x0004_Ґ 2 27 2" xfId="23777"/>
    <cellStyle name="_x0004_Ґ 2 28" xfId="23778"/>
    <cellStyle name="_x0004_Ґ 2 28 2" xfId="23779"/>
    <cellStyle name="_x0004_Ґ 2 29" xfId="23780"/>
    <cellStyle name="_x0004_Ґ 2 29 2" xfId="23781"/>
    <cellStyle name="_x0004_Ґ 2 3" xfId="23782"/>
    <cellStyle name="_x0004_Ґ 2 3 2" xfId="23783"/>
    <cellStyle name="_x0004_Ґ 2 30" xfId="23784"/>
    <cellStyle name="_x0004_Ґ 2 30 2" xfId="23785"/>
    <cellStyle name="_x0004_Ґ 2 31" xfId="23786"/>
    <cellStyle name="_x0004_Ґ 2 31 2" xfId="23787"/>
    <cellStyle name="_x0004_Ґ 2 32" xfId="23788"/>
    <cellStyle name="_x0004_Ґ 2 32 2" xfId="23789"/>
    <cellStyle name="_x0004_Ґ 2 33" xfId="23790"/>
    <cellStyle name="_x0004_Ґ 2 33 2" xfId="23791"/>
    <cellStyle name="_x0004_Ґ 2 34" xfId="23792"/>
    <cellStyle name="_x0004_Ґ 2 34 2" xfId="23793"/>
    <cellStyle name="_x0004_Ґ 2 35" xfId="23794"/>
    <cellStyle name="_x0004_Ґ 2 35 2" xfId="23795"/>
    <cellStyle name="_x0004_Ґ 2 36" xfId="23796"/>
    <cellStyle name="_x0004_Ґ 2 36 2" xfId="23797"/>
    <cellStyle name="_x0004_Ґ 2 37" xfId="23798"/>
    <cellStyle name="_x0004_Ґ 2 37 2" xfId="23799"/>
    <cellStyle name="_x0004_Ґ 2 38" xfId="23800"/>
    <cellStyle name="_x0004_Ґ 2 38 2" xfId="23801"/>
    <cellStyle name="_x0004_Ґ 2 39" xfId="23802"/>
    <cellStyle name="_x0004_Ґ 2 39 2" xfId="23803"/>
    <cellStyle name="_x0004_Ґ 2 4" xfId="23804"/>
    <cellStyle name="_x0004_Ґ 2 4 2" xfId="23805"/>
    <cellStyle name="_x0004_Ґ 2 40" xfId="23806"/>
    <cellStyle name="_x0004_Ґ 2 40 2" xfId="23807"/>
    <cellStyle name="_x0004_Ґ 2 41" xfId="23808"/>
    <cellStyle name="_x0004_Ґ 2 41 2" xfId="23809"/>
    <cellStyle name="_x0004_Ґ 2 42" xfId="23810"/>
    <cellStyle name="_x0004_Ґ 2 42 2" xfId="23811"/>
    <cellStyle name="_x0004_Ґ 2 43" xfId="23812"/>
    <cellStyle name="_x0004_Ґ 2 43 2" xfId="23813"/>
    <cellStyle name="_x0004_Ґ 2 44" xfId="23814"/>
    <cellStyle name="_x0004_Ґ 2 44 2" xfId="23815"/>
    <cellStyle name="_x0004_Ґ 2 45" xfId="23816"/>
    <cellStyle name="_x0004_Ґ 2 45 2" xfId="23817"/>
    <cellStyle name="_x0004_Ґ 2 46" xfId="23818"/>
    <cellStyle name="_x0004_Ґ 2 46 2" xfId="23819"/>
    <cellStyle name="_x0004_Ґ 2 47" xfId="23820"/>
    <cellStyle name="_x0004_Ґ 2 47 2" xfId="23821"/>
    <cellStyle name="_x0004_Ґ 2 48" xfId="23822"/>
    <cellStyle name="_x0004_Ґ 2 48 2" xfId="23823"/>
    <cellStyle name="_x0004_Ґ 2 49" xfId="23824"/>
    <cellStyle name="_x0004_Ґ 2 49 2" xfId="23825"/>
    <cellStyle name="_x0004_Ґ 2 5" xfId="23826"/>
    <cellStyle name="_x0004_Ґ 2 5 2" xfId="23827"/>
    <cellStyle name="_x0004_Ґ 2 50" xfId="23828"/>
    <cellStyle name="_x0004_Ґ 2 50 2" xfId="23829"/>
    <cellStyle name="_x0004_Ґ 2 51" xfId="23830"/>
    <cellStyle name="_x0004_Ґ 2 51 2" xfId="23831"/>
    <cellStyle name="_x0004_Ґ 2 52" xfId="23832"/>
    <cellStyle name="_x0004_Ґ 2 52 2" xfId="23833"/>
    <cellStyle name="_x0004_Ґ 2 53" xfId="23834"/>
    <cellStyle name="_x0004_Ґ 2 53 2" xfId="23835"/>
    <cellStyle name="_x0004_Ґ 2 54" xfId="23836"/>
    <cellStyle name="_x0004_Ґ 2 54 2" xfId="23837"/>
    <cellStyle name="_x0004_Ґ 2 55" xfId="23838"/>
    <cellStyle name="_x0004_Ґ 2 55 2" xfId="23839"/>
    <cellStyle name="_x0004_Ґ 2 56" xfId="23840"/>
    <cellStyle name="_x0004_Ґ 2 56 2" xfId="23841"/>
    <cellStyle name="_x0004_Ґ 2 57" xfId="23842"/>
    <cellStyle name="_x0004_Ґ 2 57 2" xfId="23843"/>
    <cellStyle name="_x0004_Ґ 2 58" xfId="23844"/>
    <cellStyle name="_x0004_Ґ 2 58 2" xfId="23845"/>
    <cellStyle name="_x0004_Ґ 2 59" xfId="23846"/>
    <cellStyle name="_x0004_Ґ 2 59 2" xfId="23847"/>
    <cellStyle name="_x0004_Ґ 2 6" xfId="23848"/>
    <cellStyle name="_x0004_Ґ 2 6 2" xfId="23849"/>
    <cellStyle name="_x0004_Ґ 2 60" xfId="23850"/>
    <cellStyle name="_x0004_Ґ 2 60 2" xfId="23851"/>
    <cellStyle name="_x0004_Ґ 2 61" xfId="23852"/>
    <cellStyle name="_x0004_Ґ 2 61 2" xfId="23853"/>
    <cellStyle name="_x0004_Ґ 2 62" xfId="23854"/>
    <cellStyle name="_x0004_Ґ 2 62 2" xfId="23855"/>
    <cellStyle name="_x0004_Ґ 2 63" xfId="23856"/>
    <cellStyle name="_x0004_Ґ 2 63 2" xfId="23857"/>
    <cellStyle name="_x0004_Ґ 2 64" xfId="23858"/>
    <cellStyle name="_x0004_Ґ 2 64 2" xfId="23859"/>
    <cellStyle name="_x0004_Ґ 2 65" xfId="23860"/>
    <cellStyle name="_x0004_Ґ 2 65 2" xfId="23861"/>
    <cellStyle name="_x0004_Ґ 2 66" xfId="23862"/>
    <cellStyle name="_x0004_Ґ 2 66 2" xfId="23863"/>
    <cellStyle name="_x0004_Ґ 2 67" xfId="23864"/>
    <cellStyle name="_x0004_Ґ 2 67 2" xfId="23865"/>
    <cellStyle name="_x0004_Ґ 2 68" xfId="23866"/>
    <cellStyle name="_x0004_Ґ 2 68 2" xfId="23867"/>
    <cellStyle name="_x0004_Ґ 2 69" xfId="23868"/>
    <cellStyle name="_x0004_Ґ 2 69 2" xfId="23869"/>
    <cellStyle name="_x0004_Ґ 2 7" xfId="23870"/>
    <cellStyle name="_x0004_Ґ 2 7 2" xfId="23871"/>
    <cellStyle name="_x0004_Ґ 2 70" xfId="23872"/>
    <cellStyle name="_x0004_Ґ 2 70 2" xfId="23873"/>
    <cellStyle name="_x0004_Ґ 2 71" xfId="23874"/>
    <cellStyle name="_x0004_Ґ 2 71 2" xfId="23875"/>
    <cellStyle name="_x0004_Ґ 2 72" xfId="23876"/>
    <cellStyle name="_x0004_Ґ 2 72 2" xfId="23877"/>
    <cellStyle name="_x0004_Ґ 2 73" xfId="23878"/>
    <cellStyle name="_x0004_Ґ 2 73 2" xfId="23879"/>
    <cellStyle name="_x0004_Ґ 2 74" xfId="23880"/>
    <cellStyle name="_x0004_Ґ 2 74 2" xfId="23881"/>
    <cellStyle name="_x0004_Ґ 2 75" xfId="23882"/>
    <cellStyle name="_x0004_Ґ 2 75 2" xfId="23883"/>
    <cellStyle name="_x0004_Ґ 2 76" xfId="23884"/>
    <cellStyle name="_x0004_Ґ 2 76 2" xfId="23885"/>
    <cellStyle name="_x0004_Ґ 2 77" xfId="23886"/>
    <cellStyle name="_x0004_Ґ 2 77 2" xfId="23887"/>
    <cellStyle name="_x0004_Ґ 2 78" xfId="23888"/>
    <cellStyle name="_x0004_Ґ 2 78 2" xfId="23889"/>
    <cellStyle name="_x0004_Ґ 2 79" xfId="23890"/>
    <cellStyle name="_x0004_Ґ 2 79 2" xfId="23891"/>
    <cellStyle name="_x0004_Ґ 2 8" xfId="23892"/>
    <cellStyle name="_x0004_Ґ 2 8 2" xfId="23893"/>
    <cellStyle name="_x0004_Ґ 2 80" xfId="23894"/>
    <cellStyle name="_x0004_Ґ 2 9" xfId="23895"/>
    <cellStyle name="_x0004_Ґ 2 9 2" xfId="23896"/>
    <cellStyle name="_x0004_Ґ 20" xfId="23897"/>
    <cellStyle name="_x0004_Ґ 20 2" xfId="23898"/>
    <cellStyle name="_x0004_Ґ 21" xfId="23899"/>
    <cellStyle name="_x0004_Ґ 21 2" xfId="23900"/>
    <cellStyle name="_x0004_Ґ 22" xfId="23901"/>
    <cellStyle name="_x0004_Ґ 22 2" xfId="23902"/>
    <cellStyle name="_x0004_Ґ 23" xfId="23903"/>
    <cellStyle name="_x0004_Ґ 23 2" xfId="23904"/>
    <cellStyle name="_x0004_Ґ 24" xfId="23905"/>
    <cellStyle name="_x0004_Ґ 24 2" xfId="23906"/>
    <cellStyle name="_x0004_Ґ 25" xfId="23907"/>
    <cellStyle name="_x0004_Ґ 25 2" xfId="23908"/>
    <cellStyle name="_x0004_Ґ 26" xfId="23909"/>
    <cellStyle name="_x0004_Ґ 26 2" xfId="23910"/>
    <cellStyle name="_x0004_Ґ 27" xfId="23911"/>
    <cellStyle name="_x0004_Ґ 27 2" xfId="23912"/>
    <cellStyle name="_x0004_Ґ 28" xfId="23913"/>
    <cellStyle name="_x0004_Ґ 28 2" xfId="23914"/>
    <cellStyle name="_x0004_Ґ 29" xfId="23915"/>
    <cellStyle name="_x0004_Ґ 29 2" xfId="23916"/>
    <cellStyle name="_x0004_Ґ 3" xfId="23917"/>
    <cellStyle name="_x0004_Ґ 3 2" xfId="23918"/>
    <cellStyle name="_x0004_Ґ 3 2 2" xfId="23919"/>
    <cellStyle name="_x0004_Ґ 3 3" xfId="23920"/>
    <cellStyle name="_x0004_Ґ 3 3 2" xfId="23921"/>
    <cellStyle name="_x0004_Ґ 3 4" xfId="23922"/>
    <cellStyle name="_x0004_Ґ 3 4 2" xfId="23923"/>
    <cellStyle name="_x0004_Ґ 3 5" xfId="23924"/>
    <cellStyle name="_x0004_Ґ 3 5 2" xfId="23925"/>
    <cellStyle name="_x0004_Ґ 3 6" xfId="23926"/>
    <cellStyle name="_x0004_Ґ 3 6 2" xfId="23927"/>
    <cellStyle name="_x0004_Ґ 3 7" xfId="23928"/>
    <cellStyle name="_x0004_Ґ 3 7 2" xfId="23929"/>
    <cellStyle name="_x0004_Ґ 3 8" xfId="23930"/>
    <cellStyle name="_x0004_Ґ 30" xfId="23931"/>
    <cellStyle name="_x0004_Ґ 30 2" xfId="23932"/>
    <cellStyle name="_x0004_Ґ 31" xfId="23933"/>
    <cellStyle name="_x0004_Ґ 31 2" xfId="23934"/>
    <cellStyle name="_x0004_Ґ 32" xfId="23935"/>
    <cellStyle name="_x0004_Ґ 32 2" xfId="23936"/>
    <cellStyle name="_x0004_Ґ 33" xfId="23937"/>
    <cellStyle name="_x0004_Ґ 33 2" xfId="23938"/>
    <cellStyle name="_x0004_Ґ 34" xfId="23939"/>
    <cellStyle name="_x0004_Ґ 34 2" xfId="23940"/>
    <cellStyle name="_x0004_Ґ 35" xfId="23941"/>
    <cellStyle name="_x0004_Ґ 35 2" xfId="23942"/>
    <cellStyle name="_x0004_Ґ 36" xfId="23943"/>
    <cellStyle name="_x0004_Ґ 36 2" xfId="23944"/>
    <cellStyle name="_x0004_Ґ 37" xfId="23945"/>
    <cellStyle name="_x0004_Ґ 37 2" xfId="23946"/>
    <cellStyle name="_x0004_Ґ 38" xfId="23947"/>
    <cellStyle name="_x0004_Ґ 38 2" xfId="23948"/>
    <cellStyle name="_x0004_Ґ 39" xfId="23949"/>
    <cellStyle name="_x0004_Ґ 39 2" xfId="23950"/>
    <cellStyle name="_x0004_Ґ 4" xfId="23951"/>
    <cellStyle name="_x0004_Ґ 4 2" xfId="23952"/>
    <cellStyle name="_x0004_Ґ 4 2 2" xfId="23953"/>
    <cellStyle name="_x0004_Ґ 4 3" xfId="23954"/>
    <cellStyle name="_x0004_Ґ 4 3 2" xfId="23955"/>
    <cellStyle name="_x0004_Ґ 4 4" xfId="23956"/>
    <cellStyle name="_x0004_Ґ 4 4 2" xfId="23957"/>
    <cellStyle name="_x0004_Ґ 4 5" xfId="23958"/>
    <cellStyle name="_x0004_Ґ 4 5 2" xfId="23959"/>
    <cellStyle name="_x0004_Ґ 4 6" xfId="23960"/>
    <cellStyle name="_x0004_Ґ 4 6 2" xfId="23961"/>
    <cellStyle name="_x0004_Ґ 4 7" xfId="23962"/>
    <cellStyle name="_x0004_Ґ 4 7 2" xfId="23963"/>
    <cellStyle name="_x0004_Ґ 4 8" xfId="23964"/>
    <cellStyle name="_x0004_Ґ 40" xfId="23965"/>
    <cellStyle name="_x0004_Ґ 40 2" xfId="23966"/>
    <cellStyle name="_x0004_Ґ 41" xfId="23967"/>
    <cellStyle name="_x0004_Ґ 41 2" xfId="23968"/>
    <cellStyle name="_x0004_Ґ 42" xfId="23969"/>
    <cellStyle name="_x0004_Ґ 42 2" xfId="23970"/>
    <cellStyle name="_x0004_Ґ 43" xfId="23971"/>
    <cellStyle name="_x0004_Ґ 43 2" xfId="23972"/>
    <cellStyle name="_x0004_Ґ 44" xfId="23973"/>
    <cellStyle name="_x0004_Ґ 44 2" xfId="23974"/>
    <cellStyle name="_x0004_Ґ 45" xfId="23975"/>
    <cellStyle name="_x0004_Ґ 45 2" xfId="23976"/>
    <cellStyle name="_x0004_Ґ 46" xfId="23977"/>
    <cellStyle name="_x0004_Ґ 46 2" xfId="23978"/>
    <cellStyle name="_x0004_Ґ 47" xfId="23979"/>
    <cellStyle name="_x0004_Ґ 47 2" xfId="23980"/>
    <cellStyle name="_x0004_Ґ 48" xfId="23981"/>
    <cellStyle name="_x0004_Ґ 48 2" xfId="23982"/>
    <cellStyle name="_x0004_Ґ 49" xfId="23983"/>
    <cellStyle name="_x0004_Ґ 49 2" xfId="23984"/>
    <cellStyle name="_x0004_Ґ 5" xfId="23985"/>
    <cellStyle name="_x0004_Ґ 5 2" xfId="23986"/>
    <cellStyle name="_x0004_Ґ 50" xfId="23987"/>
    <cellStyle name="_x0004_Ґ 50 2" xfId="23988"/>
    <cellStyle name="_x0004_Ґ 51" xfId="23989"/>
    <cellStyle name="_x0004_Ґ 51 2" xfId="23990"/>
    <cellStyle name="_x0004_Ґ 52" xfId="23991"/>
    <cellStyle name="_x0004_Ґ 52 2" xfId="23992"/>
    <cellStyle name="_x0004_Ґ 53" xfId="23993"/>
    <cellStyle name="_x0004_Ґ 53 2" xfId="23994"/>
    <cellStyle name="_x0004_Ґ 54" xfId="23995"/>
    <cellStyle name="_x0004_Ґ 54 2" xfId="23996"/>
    <cellStyle name="_x0004_Ґ 55" xfId="23997"/>
    <cellStyle name="_x0004_Ґ 55 2" xfId="23998"/>
    <cellStyle name="_x0004_Ґ 56" xfId="23999"/>
    <cellStyle name="_x0004_Ґ 56 2" xfId="24000"/>
    <cellStyle name="_x0004_Ґ 57" xfId="24001"/>
    <cellStyle name="_x0004_Ґ 57 2" xfId="24002"/>
    <cellStyle name="_x0004_Ґ 58" xfId="24003"/>
    <cellStyle name="_x0004_Ґ 58 2" xfId="24004"/>
    <cellStyle name="_x0004_Ґ 59" xfId="24005"/>
    <cellStyle name="_x0004_Ґ 59 2" xfId="24006"/>
    <cellStyle name="_x0004_Ґ 6" xfId="24007"/>
    <cellStyle name="_x0004_Ґ 6 2" xfId="24008"/>
    <cellStyle name="_x0004_Ґ 60" xfId="24009"/>
    <cellStyle name="_x0004_Ґ 60 2" xfId="24010"/>
    <cellStyle name="_x0004_Ґ 61" xfId="24011"/>
    <cellStyle name="_x0004_Ґ 61 2" xfId="24012"/>
    <cellStyle name="_x0004_Ґ 62" xfId="24013"/>
    <cellStyle name="_x0004_Ґ 62 2" xfId="24014"/>
    <cellStyle name="_x0004_Ґ 63" xfId="24015"/>
    <cellStyle name="_x0004_Ґ 63 2" xfId="24016"/>
    <cellStyle name="_x0004_Ґ 64" xfId="24017"/>
    <cellStyle name="_x0004_Ґ 64 2" xfId="24018"/>
    <cellStyle name="_x0004_Ґ 65" xfId="24019"/>
    <cellStyle name="_x0004_Ґ 65 2" xfId="24020"/>
    <cellStyle name="_x0004_Ґ 66" xfId="24021"/>
    <cellStyle name="_x0004_Ґ 66 2" xfId="24022"/>
    <cellStyle name="_x0004_Ґ 67" xfId="24023"/>
    <cellStyle name="_x0004_Ґ 67 2" xfId="24024"/>
    <cellStyle name="_x0004_Ґ 68" xfId="24025"/>
    <cellStyle name="_x0004_Ґ 68 2" xfId="24026"/>
    <cellStyle name="_x0004_Ґ 69" xfId="24027"/>
    <cellStyle name="_x0004_Ґ 69 2" xfId="24028"/>
    <cellStyle name="_x0004_Ґ 7" xfId="24029"/>
    <cellStyle name="_x0004_Ґ 7 2" xfId="24030"/>
    <cellStyle name="_x0004_Ґ 70" xfId="24031"/>
    <cellStyle name="_x0004_Ґ 70 2" xfId="24032"/>
    <cellStyle name="_x0004_Ґ 71" xfId="24033"/>
    <cellStyle name="_x0004_Ґ 71 2" xfId="24034"/>
    <cellStyle name="_x0004_Ґ 72" xfId="24035"/>
    <cellStyle name="_x0004_Ґ 72 2" xfId="24036"/>
    <cellStyle name="_x0004_Ґ 73" xfId="24037"/>
    <cellStyle name="_x0004_Ґ 73 2" xfId="24038"/>
    <cellStyle name="_x0004_Ґ 74" xfId="24039"/>
    <cellStyle name="_x0004_Ґ 74 2" xfId="24040"/>
    <cellStyle name="_x0004_Ґ 75" xfId="24041"/>
    <cellStyle name="_x0004_Ґ 75 2" xfId="24042"/>
    <cellStyle name="_x0004_Ґ 76" xfId="24043"/>
    <cellStyle name="_x0004_Ґ 76 2" xfId="24044"/>
    <cellStyle name="_x0004_Ґ 77" xfId="24045"/>
    <cellStyle name="_x0004_Ґ 77 2" xfId="24046"/>
    <cellStyle name="_x0004_Ґ 78" xfId="24047"/>
    <cellStyle name="_x0004_Ґ 78 2" xfId="24048"/>
    <cellStyle name="_x0004_Ґ 79" xfId="24049"/>
    <cellStyle name="_x0004_Ґ 79 2" xfId="24050"/>
    <cellStyle name="_x0004_Ґ 8" xfId="24051"/>
    <cellStyle name="_x0004_Ґ 8 2" xfId="24052"/>
    <cellStyle name="_x0004_Ґ 80" xfId="24053"/>
    <cellStyle name="_x0004_Ґ 80 2" xfId="24054"/>
    <cellStyle name="_x0004_Ґ 81" xfId="24055"/>
    <cellStyle name="_x0004_Ґ 81 2" xfId="24056"/>
    <cellStyle name="_x0004_Ґ 82" xfId="24057"/>
    <cellStyle name="_x0004_Ґ 82 2" xfId="24058"/>
    <cellStyle name="_x0004_Ґ 83" xfId="24059"/>
    <cellStyle name="_x0004_Ґ 83 2" xfId="24060"/>
    <cellStyle name="_x0004_Ґ 84" xfId="24061"/>
    <cellStyle name="_x0004_Ґ 84 2" xfId="24062"/>
    <cellStyle name="_x0004_Ґ 85" xfId="24063"/>
    <cellStyle name="_x0004_Ґ 85 2" xfId="24064"/>
    <cellStyle name="_x0004_Ґ 86" xfId="24065"/>
    <cellStyle name="_x0004_Ґ 86 2" xfId="24066"/>
    <cellStyle name="_x0004_Ґ 87" xfId="24067"/>
    <cellStyle name="_x0004_Ґ 87 2" xfId="24068"/>
    <cellStyle name="_x0004_Ґ 88" xfId="24069"/>
    <cellStyle name="_x0004_Ґ 88 2" xfId="24070"/>
    <cellStyle name="_x0004_Ґ 89" xfId="24071"/>
    <cellStyle name="_x0004_Ґ 89 2" xfId="24072"/>
    <cellStyle name="_x0004_Ґ 9" xfId="24073"/>
    <cellStyle name="_x0004_Ґ 9 2" xfId="24074"/>
    <cellStyle name="_x0004_Ґ 90" xfId="24075"/>
    <cellStyle name="_x0004_Ґ 90 2" xfId="24076"/>
    <cellStyle name="_x0004_Ґ 91" xfId="24077"/>
    <cellStyle name="_x0004_Ґ 91 2" xfId="24078"/>
    <cellStyle name="_x0004_Ґ 92" xfId="24079"/>
    <cellStyle name="_x0004_Ґ 92 2" xfId="24080"/>
    <cellStyle name="_x0004_Ґ 93" xfId="24081"/>
    <cellStyle name="_x0004_Ґ 93 2" xfId="24082"/>
    <cellStyle name="_x0004_Ґ 94" xfId="24083"/>
    <cellStyle name="_x0004_Ґ 94 2" xfId="24084"/>
    <cellStyle name="_x0004_Ґ 95" xfId="24085"/>
    <cellStyle name="_x0004_Ґ 95 2" xfId="24086"/>
    <cellStyle name="_x0004_Ґ 96" xfId="24087"/>
    <cellStyle name="_x0004_Ґ 96 2" xfId="24088"/>
    <cellStyle name="_x0004_Ґ 97" xfId="24089"/>
    <cellStyle name="_x0004_Ґ 97 2" xfId="24090"/>
    <cellStyle name="_x0004_Ґ 98" xfId="24091"/>
    <cellStyle name="_x0004_Ґ 98 2" xfId="24092"/>
    <cellStyle name="_x0004_Ґ 99" xfId="24093"/>
    <cellStyle name="_x0004_Ґ 99 2" xfId="24094"/>
    <cellStyle name="_x0004_Ґ_ГКПЗ" xfId="24095"/>
    <cellStyle name="Дата" xfId="24096"/>
    <cellStyle name="Денежный 2" xfId="24097"/>
    <cellStyle name="Денежный 2 10" xfId="24098"/>
    <cellStyle name="Денежный 2 10 2" xfId="24099"/>
    <cellStyle name="Денежный 2 11" xfId="24100"/>
    <cellStyle name="Денежный 2 11 2" xfId="24101"/>
    <cellStyle name="Денежный 2 12" xfId="24102"/>
    <cellStyle name="Денежный 2 12 2" xfId="24103"/>
    <cellStyle name="Денежный 2 13" xfId="24104"/>
    <cellStyle name="Денежный 2 13 2" xfId="24105"/>
    <cellStyle name="Денежный 2 14" xfId="24106"/>
    <cellStyle name="Денежный 2 14 2" xfId="24107"/>
    <cellStyle name="Денежный 2 15" xfId="24108"/>
    <cellStyle name="Денежный 2 15 2" xfId="24109"/>
    <cellStyle name="Денежный 2 16" xfId="24110"/>
    <cellStyle name="Денежный 2 16 2" xfId="24111"/>
    <cellStyle name="Денежный 2 17" xfId="24112"/>
    <cellStyle name="Денежный 2 17 2" xfId="24113"/>
    <cellStyle name="Денежный 2 18" xfId="24114"/>
    <cellStyle name="Денежный 2 18 2" xfId="24115"/>
    <cellStyle name="Денежный 2 19" xfId="24116"/>
    <cellStyle name="Денежный 2 19 2" xfId="24117"/>
    <cellStyle name="Денежный 2 2" xfId="24118"/>
    <cellStyle name="Денежный 2 2 2" xfId="24119"/>
    <cellStyle name="Денежный 2 20" xfId="24120"/>
    <cellStyle name="Денежный 2 20 2" xfId="24121"/>
    <cellStyle name="Денежный 2 21" xfId="24122"/>
    <cellStyle name="Денежный 2 21 2" xfId="24123"/>
    <cellStyle name="Денежный 2 22" xfId="24124"/>
    <cellStyle name="Денежный 2 22 2" xfId="24125"/>
    <cellStyle name="Денежный 2 23" xfId="24126"/>
    <cellStyle name="Денежный 2 23 2" xfId="24127"/>
    <cellStyle name="Денежный 2 24" xfId="24128"/>
    <cellStyle name="Денежный 2 24 2" xfId="24129"/>
    <cellStyle name="Денежный 2 25" xfId="24130"/>
    <cellStyle name="Денежный 2 3" xfId="24131"/>
    <cellStyle name="Денежный 2 3 2" xfId="24132"/>
    <cellStyle name="Денежный 2 4" xfId="24133"/>
    <cellStyle name="Денежный 2 4 2" xfId="24134"/>
    <cellStyle name="Денежный 2 5" xfId="24135"/>
    <cellStyle name="Денежный 2 5 2" xfId="24136"/>
    <cellStyle name="Денежный 2 6" xfId="24137"/>
    <cellStyle name="Денежный 2 6 2" xfId="24138"/>
    <cellStyle name="Денежный 2 7" xfId="24139"/>
    <cellStyle name="Денежный 2 7 2" xfId="24140"/>
    <cellStyle name="Денежный 2 8" xfId="24141"/>
    <cellStyle name="Денежный 2 8 2" xfId="24142"/>
    <cellStyle name="Денежный 2 9" xfId="24143"/>
    <cellStyle name="Денежный 2 9 2" xfId="24144"/>
    <cellStyle name="Денежный 3" xfId="24145"/>
    <cellStyle name="Денежный 3 2" xfId="24146"/>
    <cellStyle name="Денежный 4" xfId="24147"/>
    <cellStyle name="Денежный 4 2" xfId="24148"/>
    <cellStyle name="Денежный 5" xfId="24149"/>
    <cellStyle name="Денежный 5 2" xfId="24150"/>
    <cellStyle name="Заголовок" xfId="24151"/>
    <cellStyle name="Заголовок 1 2" xfId="24152"/>
    <cellStyle name="Заголовок 1 2 10" xfId="24153"/>
    <cellStyle name="Заголовок 1 2 10 2" xfId="24154"/>
    <cellStyle name="Заголовок 1 2 11" xfId="24155"/>
    <cellStyle name="Заголовок 1 2 11 2" xfId="24156"/>
    <cellStyle name="Заголовок 1 2 12" xfId="24157"/>
    <cellStyle name="Заголовок 1 2 12 2" xfId="24158"/>
    <cellStyle name="Заголовок 1 2 13" xfId="24159"/>
    <cellStyle name="Заголовок 1 2 13 2" xfId="24160"/>
    <cellStyle name="Заголовок 1 2 14" xfId="24161"/>
    <cellStyle name="Заголовок 1 2 14 2" xfId="24162"/>
    <cellStyle name="Заголовок 1 2 15" xfId="24163"/>
    <cellStyle name="Заголовок 1 2 15 2" xfId="24164"/>
    <cellStyle name="Заголовок 1 2 16" xfId="24165"/>
    <cellStyle name="Заголовок 1 2 16 2" xfId="24166"/>
    <cellStyle name="Заголовок 1 2 17" xfId="24167"/>
    <cellStyle name="Заголовок 1 2 17 2" xfId="24168"/>
    <cellStyle name="Заголовок 1 2 18" xfId="24169"/>
    <cellStyle name="Заголовок 1 2 18 2" xfId="24170"/>
    <cellStyle name="Заголовок 1 2 19" xfId="24171"/>
    <cellStyle name="Заголовок 1 2 19 2" xfId="24172"/>
    <cellStyle name="Заголовок 1 2 2" xfId="24173"/>
    <cellStyle name="Заголовок 1 2 2 2" xfId="24174"/>
    <cellStyle name="Заголовок 1 2 20" xfId="24175"/>
    <cellStyle name="Заголовок 1 2 20 2" xfId="24176"/>
    <cellStyle name="Заголовок 1 2 21" xfId="24177"/>
    <cellStyle name="Заголовок 1 2 21 2" xfId="24178"/>
    <cellStyle name="Заголовок 1 2 22" xfId="24179"/>
    <cellStyle name="Заголовок 1 2 22 2" xfId="24180"/>
    <cellStyle name="Заголовок 1 2 23" xfId="24181"/>
    <cellStyle name="Заголовок 1 2 23 2" xfId="24182"/>
    <cellStyle name="Заголовок 1 2 24" xfId="24183"/>
    <cellStyle name="Заголовок 1 2 3" xfId="24184"/>
    <cellStyle name="Заголовок 1 2 3 2" xfId="24185"/>
    <cellStyle name="Заголовок 1 2 4" xfId="24186"/>
    <cellStyle name="Заголовок 1 2 4 2" xfId="24187"/>
    <cellStyle name="Заголовок 1 2 5" xfId="24188"/>
    <cellStyle name="Заголовок 1 2 5 2" xfId="24189"/>
    <cellStyle name="Заголовок 1 2 6" xfId="24190"/>
    <cellStyle name="Заголовок 1 2 6 2" xfId="24191"/>
    <cellStyle name="Заголовок 1 2 7" xfId="24192"/>
    <cellStyle name="Заголовок 1 2 7 2" xfId="24193"/>
    <cellStyle name="Заголовок 1 2 8" xfId="24194"/>
    <cellStyle name="Заголовок 1 2 8 2" xfId="24195"/>
    <cellStyle name="Заголовок 1 2 9" xfId="24196"/>
    <cellStyle name="Заголовок 1 2 9 2" xfId="24197"/>
    <cellStyle name="Заголовок 1 3" xfId="24198"/>
    <cellStyle name="Заголовок 1 3 10" xfId="24199"/>
    <cellStyle name="Заголовок 1 3 10 2" xfId="24200"/>
    <cellStyle name="Заголовок 1 3 11" xfId="24201"/>
    <cellStyle name="Заголовок 1 3 11 2" xfId="24202"/>
    <cellStyle name="Заголовок 1 3 12" xfId="24203"/>
    <cellStyle name="Заголовок 1 3 12 2" xfId="24204"/>
    <cellStyle name="Заголовок 1 3 13" xfId="24205"/>
    <cellStyle name="Заголовок 1 3 13 2" xfId="24206"/>
    <cellStyle name="Заголовок 1 3 14" xfId="24207"/>
    <cellStyle name="Заголовок 1 3 14 2" xfId="24208"/>
    <cellStyle name="Заголовок 1 3 15" xfId="24209"/>
    <cellStyle name="Заголовок 1 3 15 2" xfId="24210"/>
    <cellStyle name="Заголовок 1 3 16" xfId="24211"/>
    <cellStyle name="Заголовок 1 3 16 2" xfId="24212"/>
    <cellStyle name="Заголовок 1 3 17" xfId="24213"/>
    <cellStyle name="Заголовок 1 3 17 2" xfId="24214"/>
    <cellStyle name="Заголовок 1 3 18" xfId="24215"/>
    <cellStyle name="Заголовок 1 3 18 2" xfId="24216"/>
    <cellStyle name="Заголовок 1 3 19" xfId="24217"/>
    <cellStyle name="Заголовок 1 3 19 2" xfId="24218"/>
    <cellStyle name="Заголовок 1 3 2" xfId="24219"/>
    <cellStyle name="Заголовок 1 3 2 2" xfId="24220"/>
    <cellStyle name="Заголовок 1 3 20" xfId="24221"/>
    <cellStyle name="Заголовок 1 3 20 2" xfId="24222"/>
    <cellStyle name="Заголовок 1 3 21" xfId="24223"/>
    <cellStyle name="Заголовок 1 3 21 2" xfId="24224"/>
    <cellStyle name="Заголовок 1 3 22" xfId="24225"/>
    <cellStyle name="Заголовок 1 3 22 2" xfId="24226"/>
    <cellStyle name="Заголовок 1 3 23" xfId="24227"/>
    <cellStyle name="Заголовок 1 3 23 2" xfId="24228"/>
    <cellStyle name="Заголовок 1 3 24" xfId="24229"/>
    <cellStyle name="Заголовок 1 3 3" xfId="24230"/>
    <cellStyle name="Заголовок 1 3 3 2" xfId="24231"/>
    <cellStyle name="Заголовок 1 3 4" xfId="24232"/>
    <cellStyle name="Заголовок 1 3 4 2" xfId="24233"/>
    <cellStyle name="Заголовок 1 3 5" xfId="24234"/>
    <cellStyle name="Заголовок 1 3 5 2" xfId="24235"/>
    <cellStyle name="Заголовок 1 3 6" xfId="24236"/>
    <cellStyle name="Заголовок 1 3 6 2" xfId="24237"/>
    <cellStyle name="Заголовок 1 3 7" xfId="24238"/>
    <cellStyle name="Заголовок 1 3 7 2" xfId="24239"/>
    <cellStyle name="Заголовок 1 3 8" xfId="24240"/>
    <cellStyle name="Заголовок 1 3 8 2" xfId="24241"/>
    <cellStyle name="Заголовок 1 3 9" xfId="24242"/>
    <cellStyle name="Заголовок 1 3 9 2" xfId="24243"/>
    <cellStyle name="Заголовок 1 4" xfId="24244"/>
    <cellStyle name="Заголовок 1 4 2" xfId="24245"/>
    <cellStyle name="Заголовок 1 5" xfId="24246"/>
    <cellStyle name="Заголовок 1 5 2" xfId="24247"/>
    <cellStyle name="Заголовок 1 6" xfId="24248"/>
    <cellStyle name="Заголовок 1 6 2" xfId="24249"/>
    <cellStyle name="Заголовок 1 7" xfId="24250"/>
    <cellStyle name="Заголовок 2 2" xfId="24251"/>
    <cellStyle name="Заголовок 2 2 10" xfId="24252"/>
    <cellStyle name="Заголовок 2 2 10 2" xfId="24253"/>
    <cellStyle name="Заголовок 2 2 11" xfId="24254"/>
    <cellStyle name="Заголовок 2 2 11 2" xfId="24255"/>
    <cellStyle name="Заголовок 2 2 12" xfId="24256"/>
    <cellStyle name="Заголовок 2 2 12 2" xfId="24257"/>
    <cellStyle name="Заголовок 2 2 13" xfId="24258"/>
    <cellStyle name="Заголовок 2 2 13 2" xfId="24259"/>
    <cellStyle name="Заголовок 2 2 14" xfId="24260"/>
    <cellStyle name="Заголовок 2 2 14 2" xfId="24261"/>
    <cellStyle name="Заголовок 2 2 15" xfId="24262"/>
    <cellStyle name="Заголовок 2 2 15 2" xfId="24263"/>
    <cellStyle name="Заголовок 2 2 16" xfId="24264"/>
    <cellStyle name="Заголовок 2 2 16 2" xfId="24265"/>
    <cellStyle name="Заголовок 2 2 17" xfId="24266"/>
    <cellStyle name="Заголовок 2 2 17 2" xfId="24267"/>
    <cellStyle name="Заголовок 2 2 18" xfId="24268"/>
    <cellStyle name="Заголовок 2 2 18 2" xfId="24269"/>
    <cellStyle name="Заголовок 2 2 19" xfId="24270"/>
    <cellStyle name="Заголовок 2 2 19 2" xfId="24271"/>
    <cellStyle name="Заголовок 2 2 2" xfId="24272"/>
    <cellStyle name="Заголовок 2 2 2 2" xfId="24273"/>
    <cellStyle name="Заголовок 2 2 20" xfId="24274"/>
    <cellStyle name="Заголовок 2 2 20 2" xfId="24275"/>
    <cellStyle name="Заголовок 2 2 21" xfId="24276"/>
    <cellStyle name="Заголовок 2 2 21 2" xfId="24277"/>
    <cellStyle name="Заголовок 2 2 22" xfId="24278"/>
    <cellStyle name="Заголовок 2 2 22 2" xfId="24279"/>
    <cellStyle name="Заголовок 2 2 23" xfId="24280"/>
    <cellStyle name="Заголовок 2 2 23 2" xfId="24281"/>
    <cellStyle name="Заголовок 2 2 24" xfId="24282"/>
    <cellStyle name="Заголовок 2 2 3" xfId="24283"/>
    <cellStyle name="Заголовок 2 2 3 2" xfId="24284"/>
    <cellStyle name="Заголовок 2 2 4" xfId="24285"/>
    <cellStyle name="Заголовок 2 2 4 2" xfId="24286"/>
    <cellStyle name="Заголовок 2 2 5" xfId="24287"/>
    <cellStyle name="Заголовок 2 2 5 2" xfId="24288"/>
    <cellStyle name="Заголовок 2 2 6" xfId="24289"/>
    <cellStyle name="Заголовок 2 2 6 2" xfId="24290"/>
    <cellStyle name="Заголовок 2 2 7" xfId="24291"/>
    <cellStyle name="Заголовок 2 2 7 2" xfId="24292"/>
    <cellStyle name="Заголовок 2 2 8" xfId="24293"/>
    <cellStyle name="Заголовок 2 2 8 2" xfId="24294"/>
    <cellStyle name="Заголовок 2 2 9" xfId="24295"/>
    <cellStyle name="Заголовок 2 2 9 2" xfId="24296"/>
    <cellStyle name="Заголовок 2 3" xfId="24297"/>
    <cellStyle name="Заголовок 2 3 10" xfId="24298"/>
    <cellStyle name="Заголовок 2 3 10 2" xfId="24299"/>
    <cellStyle name="Заголовок 2 3 11" xfId="24300"/>
    <cellStyle name="Заголовок 2 3 11 2" xfId="24301"/>
    <cellStyle name="Заголовок 2 3 12" xfId="24302"/>
    <cellStyle name="Заголовок 2 3 12 2" xfId="24303"/>
    <cellStyle name="Заголовок 2 3 13" xfId="24304"/>
    <cellStyle name="Заголовок 2 3 13 2" xfId="24305"/>
    <cellStyle name="Заголовок 2 3 14" xfId="24306"/>
    <cellStyle name="Заголовок 2 3 14 2" xfId="24307"/>
    <cellStyle name="Заголовок 2 3 15" xfId="24308"/>
    <cellStyle name="Заголовок 2 3 15 2" xfId="24309"/>
    <cellStyle name="Заголовок 2 3 16" xfId="24310"/>
    <cellStyle name="Заголовок 2 3 16 2" xfId="24311"/>
    <cellStyle name="Заголовок 2 3 17" xfId="24312"/>
    <cellStyle name="Заголовок 2 3 17 2" xfId="24313"/>
    <cellStyle name="Заголовок 2 3 18" xfId="24314"/>
    <cellStyle name="Заголовок 2 3 18 2" xfId="24315"/>
    <cellStyle name="Заголовок 2 3 19" xfId="24316"/>
    <cellStyle name="Заголовок 2 3 19 2" xfId="24317"/>
    <cellStyle name="Заголовок 2 3 2" xfId="24318"/>
    <cellStyle name="Заголовок 2 3 2 2" xfId="24319"/>
    <cellStyle name="Заголовок 2 3 20" xfId="24320"/>
    <cellStyle name="Заголовок 2 3 20 2" xfId="24321"/>
    <cellStyle name="Заголовок 2 3 21" xfId="24322"/>
    <cellStyle name="Заголовок 2 3 21 2" xfId="24323"/>
    <cellStyle name="Заголовок 2 3 22" xfId="24324"/>
    <cellStyle name="Заголовок 2 3 22 2" xfId="24325"/>
    <cellStyle name="Заголовок 2 3 23" xfId="24326"/>
    <cellStyle name="Заголовок 2 3 23 2" xfId="24327"/>
    <cellStyle name="Заголовок 2 3 24" xfId="24328"/>
    <cellStyle name="Заголовок 2 3 3" xfId="24329"/>
    <cellStyle name="Заголовок 2 3 3 2" xfId="24330"/>
    <cellStyle name="Заголовок 2 3 4" xfId="24331"/>
    <cellStyle name="Заголовок 2 3 4 2" xfId="24332"/>
    <cellStyle name="Заголовок 2 3 5" xfId="24333"/>
    <cellStyle name="Заголовок 2 3 5 2" xfId="24334"/>
    <cellStyle name="Заголовок 2 3 6" xfId="24335"/>
    <cellStyle name="Заголовок 2 3 6 2" xfId="24336"/>
    <cellStyle name="Заголовок 2 3 7" xfId="24337"/>
    <cellStyle name="Заголовок 2 3 7 2" xfId="24338"/>
    <cellStyle name="Заголовок 2 3 8" xfId="24339"/>
    <cellStyle name="Заголовок 2 3 8 2" xfId="24340"/>
    <cellStyle name="Заголовок 2 3 9" xfId="24341"/>
    <cellStyle name="Заголовок 2 3 9 2" xfId="24342"/>
    <cellStyle name="Заголовок 2 4" xfId="24343"/>
    <cellStyle name="Заголовок 2 4 2" xfId="24344"/>
    <cellStyle name="Заголовок 2 5" xfId="24345"/>
    <cellStyle name="Заголовок 2 5 2" xfId="24346"/>
    <cellStyle name="Заголовок 2 6" xfId="24347"/>
    <cellStyle name="Заголовок 2 6 2" xfId="24348"/>
    <cellStyle name="Заголовок 2 7" xfId="24349"/>
    <cellStyle name="Заголовок 3 2" xfId="24350"/>
    <cellStyle name="Заголовок 3 2 10" xfId="24351"/>
    <cellStyle name="Заголовок 3 2 10 2" xfId="24352"/>
    <cellStyle name="Заголовок 3 2 11" xfId="24353"/>
    <cellStyle name="Заголовок 3 2 11 2" xfId="24354"/>
    <cellStyle name="Заголовок 3 2 12" xfId="24355"/>
    <cellStyle name="Заголовок 3 2 12 2" xfId="24356"/>
    <cellStyle name="Заголовок 3 2 13" xfId="24357"/>
    <cellStyle name="Заголовок 3 2 13 2" xfId="24358"/>
    <cellStyle name="Заголовок 3 2 14" xfId="24359"/>
    <cellStyle name="Заголовок 3 2 14 2" xfId="24360"/>
    <cellStyle name="Заголовок 3 2 15" xfId="24361"/>
    <cellStyle name="Заголовок 3 2 15 2" xfId="24362"/>
    <cellStyle name="Заголовок 3 2 16" xfId="24363"/>
    <cellStyle name="Заголовок 3 2 16 2" xfId="24364"/>
    <cellStyle name="Заголовок 3 2 17" xfId="24365"/>
    <cellStyle name="Заголовок 3 2 17 2" xfId="24366"/>
    <cellStyle name="Заголовок 3 2 18" xfId="24367"/>
    <cellStyle name="Заголовок 3 2 18 2" xfId="24368"/>
    <cellStyle name="Заголовок 3 2 19" xfId="24369"/>
    <cellStyle name="Заголовок 3 2 19 2" xfId="24370"/>
    <cellStyle name="Заголовок 3 2 2" xfId="24371"/>
    <cellStyle name="Заголовок 3 2 2 2" xfId="24372"/>
    <cellStyle name="Заголовок 3 2 20" xfId="24373"/>
    <cellStyle name="Заголовок 3 2 20 2" xfId="24374"/>
    <cellStyle name="Заголовок 3 2 21" xfId="24375"/>
    <cellStyle name="Заголовок 3 2 21 2" xfId="24376"/>
    <cellStyle name="Заголовок 3 2 22" xfId="24377"/>
    <cellStyle name="Заголовок 3 2 22 2" xfId="24378"/>
    <cellStyle name="Заголовок 3 2 23" xfId="24379"/>
    <cellStyle name="Заголовок 3 2 23 2" xfId="24380"/>
    <cellStyle name="Заголовок 3 2 24" xfId="24381"/>
    <cellStyle name="Заголовок 3 2 3" xfId="24382"/>
    <cellStyle name="Заголовок 3 2 3 2" xfId="24383"/>
    <cellStyle name="Заголовок 3 2 4" xfId="24384"/>
    <cellStyle name="Заголовок 3 2 4 2" xfId="24385"/>
    <cellStyle name="Заголовок 3 2 5" xfId="24386"/>
    <cellStyle name="Заголовок 3 2 5 2" xfId="24387"/>
    <cellStyle name="Заголовок 3 2 6" xfId="24388"/>
    <cellStyle name="Заголовок 3 2 6 2" xfId="24389"/>
    <cellStyle name="Заголовок 3 2 7" xfId="24390"/>
    <cellStyle name="Заголовок 3 2 7 2" xfId="24391"/>
    <cellStyle name="Заголовок 3 2 8" xfId="24392"/>
    <cellStyle name="Заголовок 3 2 8 2" xfId="24393"/>
    <cellStyle name="Заголовок 3 2 9" xfId="24394"/>
    <cellStyle name="Заголовок 3 2 9 2" xfId="24395"/>
    <cellStyle name="Заголовок 3 3" xfId="24396"/>
    <cellStyle name="Заголовок 3 3 10" xfId="24397"/>
    <cellStyle name="Заголовок 3 3 10 2" xfId="24398"/>
    <cellStyle name="Заголовок 3 3 11" xfId="24399"/>
    <cellStyle name="Заголовок 3 3 11 2" xfId="24400"/>
    <cellStyle name="Заголовок 3 3 12" xfId="24401"/>
    <cellStyle name="Заголовок 3 3 12 2" xfId="24402"/>
    <cellStyle name="Заголовок 3 3 13" xfId="24403"/>
    <cellStyle name="Заголовок 3 3 13 2" xfId="24404"/>
    <cellStyle name="Заголовок 3 3 14" xfId="24405"/>
    <cellStyle name="Заголовок 3 3 14 2" xfId="24406"/>
    <cellStyle name="Заголовок 3 3 15" xfId="24407"/>
    <cellStyle name="Заголовок 3 3 15 2" xfId="24408"/>
    <cellStyle name="Заголовок 3 3 16" xfId="24409"/>
    <cellStyle name="Заголовок 3 3 16 2" xfId="24410"/>
    <cellStyle name="Заголовок 3 3 17" xfId="24411"/>
    <cellStyle name="Заголовок 3 3 17 2" xfId="24412"/>
    <cellStyle name="Заголовок 3 3 18" xfId="24413"/>
    <cellStyle name="Заголовок 3 3 18 2" xfId="24414"/>
    <cellStyle name="Заголовок 3 3 19" xfId="24415"/>
    <cellStyle name="Заголовок 3 3 19 2" xfId="24416"/>
    <cellStyle name="Заголовок 3 3 2" xfId="24417"/>
    <cellStyle name="Заголовок 3 3 2 2" xfId="24418"/>
    <cellStyle name="Заголовок 3 3 20" xfId="24419"/>
    <cellStyle name="Заголовок 3 3 20 2" xfId="24420"/>
    <cellStyle name="Заголовок 3 3 21" xfId="24421"/>
    <cellStyle name="Заголовок 3 3 21 2" xfId="24422"/>
    <cellStyle name="Заголовок 3 3 22" xfId="24423"/>
    <cellStyle name="Заголовок 3 3 22 2" xfId="24424"/>
    <cellStyle name="Заголовок 3 3 23" xfId="24425"/>
    <cellStyle name="Заголовок 3 3 23 2" xfId="24426"/>
    <cellStyle name="Заголовок 3 3 24" xfId="24427"/>
    <cellStyle name="Заголовок 3 3 3" xfId="24428"/>
    <cellStyle name="Заголовок 3 3 3 2" xfId="24429"/>
    <cellStyle name="Заголовок 3 3 4" xfId="24430"/>
    <cellStyle name="Заголовок 3 3 4 2" xfId="24431"/>
    <cellStyle name="Заголовок 3 3 5" xfId="24432"/>
    <cellStyle name="Заголовок 3 3 5 2" xfId="24433"/>
    <cellStyle name="Заголовок 3 3 6" xfId="24434"/>
    <cellStyle name="Заголовок 3 3 6 2" xfId="24435"/>
    <cellStyle name="Заголовок 3 3 7" xfId="24436"/>
    <cellStyle name="Заголовок 3 3 7 2" xfId="24437"/>
    <cellStyle name="Заголовок 3 3 8" xfId="24438"/>
    <cellStyle name="Заголовок 3 3 8 2" xfId="24439"/>
    <cellStyle name="Заголовок 3 3 9" xfId="24440"/>
    <cellStyle name="Заголовок 3 3 9 2" xfId="24441"/>
    <cellStyle name="Заголовок 3 4" xfId="24442"/>
    <cellStyle name="Заголовок 3 4 2" xfId="24443"/>
    <cellStyle name="Заголовок 3 5" xfId="24444"/>
    <cellStyle name="Заголовок 3 5 2" xfId="24445"/>
    <cellStyle name="Заголовок 3 6" xfId="24446"/>
    <cellStyle name="Заголовок 3 6 2" xfId="24447"/>
    <cellStyle name="Заголовок 3 7" xfId="24448"/>
    <cellStyle name="Заголовок 4 2" xfId="24449"/>
    <cellStyle name="Заголовок 4 2 10" xfId="24450"/>
    <cellStyle name="Заголовок 4 2 10 2" xfId="24451"/>
    <cellStyle name="Заголовок 4 2 11" xfId="24452"/>
    <cellStyle name="Заголовок 4 2 11 2" xfId="24453"/>
    <cellStyle name="Заголовок 4 2 12" xfId="24454"/>
    <cellStyle name="Заголовок 4 2 12 2" xfId="24455"/>
    <cellStyle name="Заголовок 4 2 13" xfId="24456"/>
    <cellStyle name="Заголовок 4 2 13 2" xfId="24457"/>
    <cellStyle name="Заголовок 4 2 14" xfId="24458"/>
    <cellStyle name="Заголовок 4 2 14 2" xfId="24459"/>
    <cellStyle name="Заголовок 4 2 15" xfId="24460"/>
    <cellStyle name="Заголовок 4 2 15 2" xfId="24461"/>
    <cellStyle name="Заголовок 4 2 16" xfId="24462"/>
    <cellStyle name="Заголовок 4 2 16 2" xfId="24463"/>
    <cellStyle name="Заголовок 4 2 17" xfId="24464"/>
    <cellStyle name="Заголовок 4 2 17 2" xfId="24465"/>
    <cellStyle name="Заголовок 4 2 18" xfId="24466"/>
    <cellStyle name="Заголовок 4 2 18 2" xfId="24467"/>
    <cellStyle name="Заголовок 4 2 19" xfId="24468"/>
    <cellStyle name="Заголовок 4 2 19 2" xfId="24469"/>
    <cellStyle name="Заголовок 4 2 2" xfId="24470"/>
    <cellStyle name="Заголовок 4 2 2 2" xfId="24471"/>
    <cellStyle name="Заголовок 4 2 20" xfId="24472"/>
    <cellStyle name="Заголовок 4 2 20 2" xfId="24473"/>
    <cellStyle name="Заголовок 4 2 21" xfId="24474"/>
    <cellStyle name="Заголовок 4 2 21 2" xfId="24475"/>
    <cellStyle name="Заголовок 4 2 22" xfId="24476"/>
    <cellStyle name="Заголовок 4 2 22 2" xfId="24477"/>
    <cellStyle name="Заголовок 4 2 23" xfId="24478"/>
    <cellStyle name="Заголовок 4 2 23 2" xfId="24479"/>
    <cellStyle name="Заголовок 4 2 24" xfId="24480"/>
    <cellStyle name="Заголовок 4 2 3" xfId="24481"/>
    <cellStyle name="Заголовок 4 2 3 2" xfId="24482"/>
    <cellStyle name="Заголовок 4 2 4" xfId="24483"/>
    <cellStyle name="Заголовок 4 2 4 2" xfId="24484"/>
    <cellStyle name="Заголовок 4 2 5" xfId="24485"/>
    <cellStyle name="Заголовок 4 2 5 2" xfId="24486"/>
    <cellStyle name="Заголовок 4 2 6" xfId="24487"/>
    <cellStyle name="Заголовок 4 2 6 2" xfId="24488"/>
    <cellStyle name="Заголовок 4 2 7" xfId="24489"/>
    <cellStyle name="Заголовок 4 2 7 2" xfId="24490"/>
    <cellStyle name="Заголовок 4 2 8" xfId="24491"/>
    <cellStyle name="Заголовок 4 2 8 2" xfId="24492"/>
    <cellStyle name="Заголовок 4 2 9" xfId="24493"/>
    <cellStyle name="Заголовок 4 2 9 2" xfId="24494"/>
    <cellStyle name="Заголовок 4 3" xfId="24495"/>
    <cellStyle name="Заголовок 4 3 10" xfId="24496"/>
    <cellStyle name="Заголовок 4 3 10 2" xfId="24497"/>
    <cellStyle name="Заголовок 4 3 11" xfId="24498"/>
    <cellStyle name="Заголовок 4 3 11 2" xfId="24499"/>
    <cellStyle name="Заголовок 4 3 12" xfId="24500"/>
    <cellStyle name="Заголовок 4 3 12 2" xfId="24501"/>
    <cellStyle name="Заголовок 4 3 13" xfId="24502"/>
    <cellStyle name="Заголовок 4 3 13 2" xfId="24503"/>
    <cellStyle name="Заголовок 4 3 14" xfId="24504"/>
    <cellStyle name="Заголовок 4 3 14 2" xfId="24505"/>
    <cellStyle name="Заголовок 4 3 15" xfId="24506"/>
    <cellStyle name="Заголовок 4 3 15 2" xfId="24507"/>
    <cellStyle name="Заголовок 4 3 16" xfId="24508"/>
    <cellStyle name="Заголовок 4 3 16 2" xfId="24509"/>
    <cellStyle name="Заголовок 4 3 17" xfId="24510"/>
    <cellStyle name="Заголовок 4 3 17 2" xfId="24511"/>
    <cellStyle name="Заголовок 4 3 18" xfId="24512"/>
    <cellStyle name="Заголовок 4 3 18 2" xfId="24513"/>
    <cellStyle name="Заголовок 4 3 19" xfId="24514"/>
    <cellStyle name="Заголовок 4 3 19 2" xfId="24515"/>
    <cellStyle name="Заголовок 4 3 2" xfId="24516"/>
    <cellStyle name="Заголовок 4 3 2 2" xfId="24517"/>
    <cellStyle name="Заголовок 4 3 20" xfId="24518"/>
    <cellStyle name="Заголовок 4 3 20 2" xfId="24519"/>
    <cellStyle name="Заголовок 4 3 21" xfId="24520"/>
    <cellStyle name="Заголовок 4 3 21 2" xfId="24521"/>
    <cellStyle name="Заголовок 4 3 22" xfId="24522"/>
    <cellStyle name="Заголовок 4 3 22 2" xfId="24523"/>
    <cellStyle name="Заголовок 4 3 23" xfId="24524"/>
    <cellStyle name="Заголовок 4 3 23 2" xfId="24525"/>
    <cellStyle name="Заголовок 4 3 24" xfId="24526"/>
    <cellStyle name="Заголовок 4 3 3" xfId="24527"/>
    <cellStyle name="Заголовок 4 3 3 2" xfId="24528"/>
    <cellStyle name="Заголовок 4 3 4" xfId="24529"/>
    <cellStyle name="Заголовок 4 3 4 2" xfId="24530"/>
    <cellStyle name="Заголовок 4 3 5" xfId="24531"/>
    <cellStyle name="Заголовок 4 3 5 2" xfId="24532"/>
    <cellStyle name="Заголовок 4 3 6" xfId="24533"/>
    <cellStyle name="Заголовок 4 3 6 2" xfId="24534"/>
    <cellStyle name="Заголовок 4 3 7" xfId="24535"/>
    <cellStyle name="Заголовок 4 3 7 2" xfId="24536"/>
    <cellStyle name="Заголовок 4 3 8" xfId="24537"/>
    <cellStyle name="Заголовок 4 3 8 2" xfId="24538"/>
    <cellStyle name="Заголовок 4 3 9" xfId="24539"/>
    <cellStyle name="Заголовок 4 3 9 2" xfId="24540"/>
    <cellStyle name="Заголовок 4 4" xfId="24541"/>
    <cellStyle name="Заголовок 4 4 2" xfId="24542"/>
    <cellStyle name="Заголовок 4 5" xfId="24543"/>
    <cellStyle name="Заголовок 4 5 2" xfId="24544"/>
    <cellStyle name="Заголовок 4 6" xfId="24545"/>
    <cellStyle name="Заголовок 4 6 2" xfId="24546"/>
    <cellStyle name="Заголовок 4 7" xfId="24547"/>
    <cellStyle name="Заголовок 5" xfId="24548"/>
    <cellStyle name="ЗаголовокСтолбца" xfId="24549"/>
    <cellStyle name="ЗаголовокСтолбца 2" xfId="24550"/>
    <cellStyle name="Защитный" xfId="24551"/>
    <cellStyle name="Значение" xfId="24552"/>
    <cellStyle name="Зоголовок" xfId="24553"/>
    <cellStyle name="Итог 2" xfId="24554"/>
    <cellStyle name="Итог 2 10" xfId="24555"/>
    <cellStyle name="Итог 2 10 2" xfId="24556"/>
    <cellStyle name="Итог 2 11" xfId="24557"/>
    <cellStyle name="Итог 2 11 2" xfId="24558"/>
    <cellStyle name="Итог 2 12" xfId="24559"/>
    <cellStyle name="Итог 2 12 2" xfId="24560"/>
    <cellStyle name="Итог 2 13" xfId="24561"/>
    <cellStyle name="Итог 2 13 2" xfId="24562"/>
    <cellStyle name="Итог 2 14" xfId="24563"/>
    <cellStyle name="Итог 2 14 2" xfId="24564"/>
    <cellStyle name="Итог 2 15" xfId="24565"/>
    <cellStyle name="Итог 2 15 2" xfId="24566"/>
    <cellStyle name="Итог 2 16" xfId="24567"/>
    <cellStyle name="Итог 2 16 2" xfId="24568"/>
    <cellStyle name="Итог 2 17" xfId="24569"/>
    <cellStyle name="Итог 2 17 2" xfId="24570"/>
    <cellStyle name="Итог 2 18" xfId="24571"/>
    <cellStyle name="Итог 2 18 2" xfId="24572"/>
    <cellStyle name="Итог 2 19" xfId="24573"/>
    <cellStyle name="Итог 2 19 2" xfId="24574"/>
    <cellStyle name="Итог 2 2" xfId="24575"/>
    <cellStyle name="Итог 2 2 2" xfId="24576"/>
    <cellStyle name="Итог 2 20" xfId="24577"/>
    <cellStyle name="Итог 2 20 2" xfId="24578"/>
    <cellStyle name="Итог 2 21" xfId="24579"/>
    <cellStyle name="Итог 2 21 2" xfId="24580"/>
    <cellStyle name="Итог 2 22" xfId="24581"/>
    <cellStyle name="Итог 2 22 2" xfId="24582"/>
    <cellStyle name="Итог 2 23" xfId="24583"/>
    <cellStyle name="Итог 2 23 2" xfId="24584"/>
    <cellStyle name="Итог 2 24" xfId="24585"/>
    <cellStyle name="Итог 2 3" xfId="24586"/>
    <cellStyle name="Итог 2 3 2" xfId="24587"/>
    <cellStyle name="Итог 2 4" xfId="24588"/>
    <cellStyle name="Итог 2 4 2" xfId="24589"/>
    <cellStyle name="Итог 2 5" xfId="24590"/>
    <cellStyle name="Итог 2 5 2" xfId="24591"/>
    <cellStyle name="Итог 2 6" xfId="24592"/>
    <cellStyle name="Итог 2 6 2" xfId="24593"/>
    <cellStyle name="Итог 2 7" xfId="24594"/>
    <cellStyle name="Итог 2 7 2" xfId="24595"/>
    <cellStyle name="Итог 2 8" xfId="24596"/>
    <cellStyle name="Итог 2 8 2" xfId="24597"/>
    <cellStyle name="Итог 2 9" xfId="24598"/>
    <cellStyle name="Итог 2 9 2" xfId="24599"/>
    <cellStyle name="Итог 3" xfId="24600"/>
    <cellStyle name="Итог 3 10" xfId="24601"/>
    <cellStyle name="Итог 3 10 2" xfId="24602"/>
    <cellStyle name="Итог 3 11" xfId="24603"/>
    <cellStyle name="Итог 3 11 2" xfId="24604"/>
    <cellStyle name="Итог 3 12" xfId="24605"/>
    <cellStyle name="Итог 3 12 2" xfId="24606"/>
    <cellStyle name="Итог 3 13" xfId="24607"/>
    <cellStyle name="Итог 3 13 2" xfId="24608"/>
    <cellStyle name="Итог 3 14" xfId="24609"/>
    <cellStyle name="Итог 3 14 2" xfId="24610"/>
    <cellStyle name="Итог 3 15" xfId="24611"/>
    <cellStyle name="Итог 3 15 2" xfId="24612"/>
    <cellStyle name="Итог 3 16" xfId="24613"/>
    <cellStyle name="Итог 3 16 2" xfId="24614"/>
    <cellStyle name="Итог 3 17" xfId="24615"/>
    <cellStyle name="Итог 3 17 2" xfId="24616"/>
    <cellStyle name="Итог 3 18" xfId="24617"/>
    <cellStyle name="Итог 3 18 2" xfId="24618"/>
    <cellStyle name="Итог 3 19" xfId="24619"/>
    <cellStyle name="Итог 3 19 2" xfId="24620"/>
    <cellStyle name="Итог 3 2" xfId="24621"/>
    <cellStyle name="Итог 3 2 2" xfId="24622"/>
    <cellStyle name="Итог 3 20" xfId="24623"/>
    <cellStyle name="Итог 3 20 2" xfId="24624"/>
    <cellStyle name="Итог 3 21" xfId="24625"/>
    <cellStyle name="Итог 3 21 2" xfId="24626"/>
    <cellStyle name="Итог 3 22" xfId="24627"/>
    <cellStyle name="Итог 3 22 2" xfId="24628"/>
    <cellStyle name="Итог 3 23" xfId="24629"/>
    <cellStyle name="Итог 3 23 2" xfId="24630"/>
    <cellStyle name="Итог 3 24" xfId="24631"/>
    <cellStyle name="Итог 3 3" xfId="24632"/>
    <cellStyle name="Итог 3 3 2" xfId="24633"/>
    <cellStyle name="Итог 3 4" xfId="24634"/>
    <cellStyle name="Итог 3 4 2" xfId="24635"/>
    <cellStyle name="Итог 3 5" xfId="24636"/>
    <cellStyle name="Итог 3 5 2" xfId="24637"/>
    <cellStyle name="Итог 3 6" xfId="24638"/>
    <cellStyle name="Итог 3 6 2" xfId="24639"/>
    <cellStyle name="Итог 3 7" xfId="24640"/>
    <cellStyle name="Итог 3 7 2" xfId="24641"/>
    <cellStyle name="Итог 3 8" xfId="24642"/>
    <cellStyle name="Итог 3 8 2" xfId="24643"/>
    <cellStyle name="Итог 3 9" xfId="24644"/>
    <cellStyle name="Итог 3 9 2" xfId="24645"/>
    <cellStyle name="Итог 4" xfId="24646"/>
    <cellStyle name="Итог 4 2" xfId="24647"/>
    <cellStyle name="Итог 5" xfId="24648"/>
    <cellStyle name="Итог 5 2" xfId="24649"/>
    <cellStyle name="Итог 6" xfId="24650"/>
    <cellStyle name="Итог 6 2" xfId="24651"/>
    <cellStyle name="Итог 7" xfId="24652"/>
    <cellStyle name="Итого" xfId="24653"/>
    <cellStyle name="Контрольная ячейка 2" xfId="24654"/>
    <cellStyle name="Контрольная ячейка 2 10" xfId="24655"/>
    <cellStyle name="Контрольная ячейка 2 10 2" xfId="24656"/>
    <cellStyle name="Контрольная ячейка 2 11" xfId="24657"/>
    <cellStyle name="Контрольная ячейка 2 11 2" xfId="24658"/>
    <cellStyle name="Контрольная ячейка 2 12" xfId="24659"/>
    <cellStyle name="Контрольная ячейка 2 12 2" xfId="24660"/>
    <cellStyle name="Контрольная ячейка 2 13" xfId="24661"/>
    <cellStyle name="Контрольная ячейка 2 13 2" xfId="24662"/>
    <cellStyle name="Контрольная ячейка 2 14" xfId="24663"/>
    <cellStyle name="Контрольная ячейка 2 14 2" xfId="24664"/>
    <cellStyle name="Контрольная ячейка 2 15" xfId="24665"/>
    <cellStyle name="Контрольная ячейка 2 15 2" xfId="24666"/>
    <cellStyle name="Контрольная ячейка 2 16" xfId="24667"/>
    <cellStyle name="Контрольная ячейка 2 16 2" xfId="24668"/>
    <cellStyle name="Контрольная ячейка 2 17" xfId="24669"/>
    <cellStyle name="Контрольная ячейка 2 17 2" xfId="24670"/>
    <cellStyle name="Контрольная ячейка 2 18" xfId="24671"/>
    <cellStyle name="Контрольная ячейка 2 18 2" xfId="24672"/>
    <cellStyle name="Контрольная ячейка 2 19" xfId="24673"/>
    <cellStyle name="Контрольная ячейка 2 19 2" xfId="24674"/>
    <cellStyle name="Контрольная ячейка 2 2" xfId="24675"/>
    <cellStyle name="Контрольная ячейка 2 2 2" xfId="24676"/>
    <cellStyle name="Контрольная ячейка 2 20" xfId="24677"/>
    <cellStyle name="Контрольная ячейка 2 20 2" xfId="24678"/>
    <cellStyle name="Контрольная ячейка 2 21" xfId="24679"/>
    <cellStyle name="Контрольная ячейка 2 21 2" xfId="24680"/>
    <cellStyle name="Контрольная ячейка 2 22" xfId="24681"/>
    <cellStyle name="Контрольная ячейка 2 22 2" xfId="24682"/>
    <cellStyle name="Контрольная ячейка 2 23" xfId="24683"/>
    <cellStyle name="Контрольная ячейка 2 23 2" xfId="24684"/>
    <cellStyle name="Контрольная ячейка 2 24" xfId="24685"/>
    <cellStyle name="Контрольная ячейка 2 3" xfId="24686"/>
    <cellStyle name="Контрольная ячейка 2 3 2" xfId="24687"/>
    <cellStyle name="Контрольная ячейка 2 4" xfId="24688"/>
    <cellStyle name="Контрольная ячейка 2 4 2" xfId="24689"/>
    <cellStyle name="Контрольная ячейка 2 5" xfId="24690"/>
    <cellStyle name="Контрольная ячейка 2 5 2" xfId="24691"/>
    <cellStyle name="Контрольная ячейка 2 6" xfId="24692"/>
    <cellStyle name="Контрольная ячейка 2 6 2" xfId="24693"/>
    <cellStyle name="Контрольная ячейка 2 7" xfId="24694"/>
    <cellStyle name="Контрольная ячейка 2 7 2" xfId="24695"/>
    <cellStyle name="Контрольная ячейка 2 8" xfId="24696"/>
    <cellStyle name="Контрольная ячейка 2 8 2" xfId="24697"/>
    <cellStyle name="Контрольная ячейка 2 9" xfId="24698"/>
    <cellStyle name="Контрольная ячейка 2 9 2" xfId="24699"/>
    <cellStyle name="Контрольная ячейка 3" xfId="24700"/>
    <cellStyle name="Контрольная ячейка 3 10" xfId="24701"/>
    <cellStyle name="Контрольная ячейка 3 10 2" xfId="24702"/>
    <cellStyle name="Контрольная ячейка 3 11" xfId="24703"/>
    <cellStyle name="Контрольная ячейка 3 11 2" xfId="24704"/>
    <cellStyle name="Контрольная ячейка 3 12" xfId="24705"/>
    <cellStyle name="Контрольная ячейка 3 12 2" xfId="24706"/>
    <cellStyle name="Контрольная ячейка 3 13" xfId="24707"/>
    <cellStyle name="Контрольная ячейка 3 13 2" xfId="24708"/>
    <cellStyle name="Контрольная ячейка 3 14" xfId="24709"/>
    <cellStyle name="Контрольная ячейка 3 14 2" xfId="24710"/>
    <cellStyle name="Контрольная ячейка 3 15" xfId="24711"/>
    <cellStyle name="Контрольная ячейка 3 15 2" xfId="24712"/>
    <cellStyle name="Контрольная ячейка 3 16" xfId="24713"/>
    <cellStyle name="Контрольная ячейка 3 16 2" xfId="24714"/>
    <cellStyle name="Контрольная ячейка 3 17" xfId="24715"/>
    <cellStyle name="Контрольная ячейка 3 17 2" xfId="24716"/>
    <cellStyle name="Контрольная ячейка 3 18" xfId="24717"/>
    <cellStyle name="Контрольная ячейка 3 18 2" xfId="24718"/>
    <cellStyle name="Контрольная ячейка 3 19" xfId="24719"/>
    <cellStyle name="Контрольная ячейка 3 19 2" xfId="24720"/>
    <cellStyle name="Контрольная ячейка 3 2" xfId="24721"/>
    <cellStyle name="Контрольная ячейка 3 2 2" xfId="24722"/>
    <cellStyle name="Контрольная ячейка 3 20" xfId="24723"/>
    <cellStyle name="Контрольная ячейка 3 20 2" xfId="24724"/>
    <cellStyle name="Контрольная ячейка 3 21" xfId="24725"/>
    <cellStyle name="Контрольная ячейка 3 21 2" xfId="24726"/>
    <cellStyle name="Контрольная ячейка 3 22" xfId="24727"/>
    <cellStyle name="Контрольная ячейка 3 22 2" xfId="24728"/>
    <cellStyle name="Контрольная ячейка 3 23" xfId="24729"/>
    <cellStyle name="Контрольная ячейка 3 23 2" xfId="24730"/>
    <cellStyle name="Контрольная ячейка 3 24" xfId="24731"/>
    <cellStyle name="Контрольная ячейка 3 3" xfId="24732"/>
    <cellStyle name="Контрольная ячейка 3 3 2" xfId="24733"/>
    <cellStyle name="Контрольная ячейка 3 4" xfId="24734"/>
    <cellStyle name="Контрольная ячейка 3 4 2" xfId="24735"/>
    <cellStyle name="Контрольная ячейка 3 5" xfId="24736"/>
    <cellStyle name="Контрольная ячейка 3 5 2" xfId="24737"/>
    <cellStyle name="Контрольная ячейка 3 6" xfId="24738"/>
    <cellStyle name="Контрольная ячейка 3 6 2" xfId="24739"/>
    <cellStyle name="Контрольная ячейка 3 7" xfId="24740"/>
    <cellStyle name="Контрольная ячейка 3 7 2" xfId="24741"/>
    <cellStyle name="Контрольная ячейка 3 8" xfId="24742"/>
    <cellStyle name="Контрольная ячейка 3 8 2" xfId="24743"/>
    <cellStyle name="Контрольная ячейка 3 9" xfId="24744"/>
    <cellStyle name="Контрольная ячейка 3 9 2" xfId="24745"/>
    <cellStyle name="Контрольная ячейка 4" xfId="24746"/>
    <cellStyle name="Контрольная ячейка 4 2" xfId="24747"/>
    <cellStyle name="Контрольная ячейка 5" xfId="24748"/>
    <cellStyle name="Контрольная ячейка 5 2" xfId="24749"/>
    <cellStyle name="Контрольная ячейка 6" xfId="24750"/>
    <cellStyle name="Контрольная ячейка 6 2" xfId="24751"/>
    <cellStyle name="Контрольная ячейка 7" xfId="24752"/>
    <cellStyle name="Мой заголовок" xfId="24753"/>
    <cellStyle name="Мой заголовок 2" xfId="24754"/>
    <cellStyle name="Мой заголовок листа" xfId="24755"/>
    <cellStyle name="Мой заголовок листа 2" xfId="24756"/>
    <cellStyle name="Мои наименования показателей" xfId="24757"/>
    <cellStyle name="Мои наименования показателей 2" xfId="24758"/>
    <cellStyle name="Название 2" xfId="24759"/>
    <cellStyle name="Название 2 10" xfId="24760"/>
    <cellStyle name="Название 2 10 2" xfId="24761"/>
    <cellStyle name="Название 2 11" xfId="24762"/>
    <cellStyle name="Название 2 11 2" xfId="24763"/>
    <cellStyle name="Название 2 12" xfId="24764"/>
    <cellStyle name="Название 2 12 2" xfId="24765"/>
    <cellStyle name="Название 2 13" xfId="24766"/>
    <cellStyle name="Название 2 13 2" xfId="24767"/>
    <cellStyle name="Название 2 14" xfId="24768"/>
    <cellStyle name="Название 2 14 2" xfId="24769"/>
    <cellStyle name="Название 2 15" xfId="24770"/>
    <cellStyle name="Название 2 15 2" xfId="24771"/>
    <cellStyle name="Название 2 16" xfId="24772"/>
    <cellStyle name="Название 2 16 2" xfId="24773"/>
    <cellStyle name="Название 2 17" xfId="24774"/>
    <cellStyle name="Название 2 17 2" xfId="24775"/>
    <cellStyle name="Название 2 18" xfId="24776"/>
    <cellStyle name="Название 2 18 2" xfId="24777"/>
    <cellStyle name="Название 2 19" xfId="24778"/>
    <cellStyle name="Название 2 19 2" xfId="24779"/>
    <cellStyle name="Название 2 2" xfId="24780"/>
    <cellStyle name="Название 2 2 2" xfId="24781"/>
    <cellStyle name="Название 2 20" xfId="24782"/>
    <cellStyle name="Название 2 20 2" xfId="24783"/>
    <cellStyle name="Название 2 21" xfId="24784"/>
    <cellStyle name="Название 2 21 2" xfId="24785"/>
    <cellStyle name="Название 2 22" xfId="24786"/>
    <cellStyle name="Название 2 22 2" xfId="24787"/>
    <cellStyle name="Название 2 23" xfId="24788"/>
    <cellStyle name="Название 2 23 2" xfId="24789"/>
    <cellStyle name="Название 2 24" xfId="24790"/>
    <cellStyle name="Название 2 3" xfId="24791"/>
    <cellStyle name="Название 2 3 2" xfId="24792"/>
    <cellStyle name="Название 2 4" xfId="24793"/>
    <cellStyle name="Название 2 4 2" xfId="24794"/>
    <cellStyle name="Название 2 5" xfId="24795"/>
    <cellStyle name="Название 2 5 2" xfId="24796"/>
    <cellStyle name="Название 2 6" xfId="24797"/>
    <cellStyle name="Название 2 6 2" xfId="24798"/>
    <cellStyle name="Название 2 7" xfId="24799"/>
    <cellStyle name="Название 2 7 2" xfId="24800"/>
    <cellStyle name="Название 2 8" xfId="24801"/>
    <cellStyle name="Название 2 8 2" xfId="24802"/>
    <cellStyle name="Название 2 9" xfId="24803"/>
    <cellStyle name="Название 2 9 2" xfId="24804"/>
    <cellStyle name="Название 3" xfId="24805"/>
    <cellStyle name="Название 3 10" xfId="24806"/>
    <cellStyle name="Название 3 10 2" xfId="24807"/>
    <cellStyle name="Название 3 11" xfId="24808"/>
    <cellStyle name="Название 3 11 2" xfId="24809"/>
    <cellStyle name="Название 3 12" xfId="24810"/>
    <cellStyle name="Название 3 12 2" xfId="24811"/>
    <cellStyle name="Название 3 13" xfId="24812"/>
    <cellStyle name="Название 3 13 2" xfId="24813"/>
    <cellStyle name="Название 3 14" xfId="24814"/>
    <cellStyle name="Название 3 14 2" xfId="24815"/>
    <cellStyle name="Название 3 15" xfId="24816"/>
    <cellStyle name="Название 3 15 2" xfId="24817"/>
    <cellStyle name="Название 3 16" xfId="24818"/>
    <cellStyle name="Название 3 16 2" xfId="24819"/>
    <cellStyle name="Название 3 17" xfId="24820"/>
    <cellStyle name="Название 3 17 2" xfId="24821"/>
    <cellStyle name="Название 3 18" xfId="24822"/>
    <cellStyle name="Название 3 18 2" xfId="24823"/>
    <cellStyle name="Название 3 19" xfId="24824"/>
    <cellStyle name="Название 3 19 2" xfId="24825"/>
    <cellStyle name="Название 3 2" xfId="24826"/>
    <cellStyle name="Название 3 2 2" xfId="24827"/>
    <cellStyle name="Название 3 20" xfId="24828"/>
    <cellStyle name="Название 3 20 2" xfId="24829"/>
    <cellStyle name="Название 3 21" xfId="24830"/>
    <cellStyle name="Название 3 21 2" xfId="24831"/>
    <cellStyle name="Название 3 22" xfId="24832"/>
    <cellStyle name="Название 3 22 2" xfId="24833"/>
    <cellStyle name="Название 3 23" xfId="24834"/>
    <cellStyle name="Название 3 23 2" xfId="24835"/>
    <cellStyle name="Название 3 24" xfId="24836"/>
    <cellStyle name="Название 3 3" xfId="24837"/>
    <cellStyle name="Название 3 3 2" xfId="24838"/>
    <cellStyle name="Название 3 4" xfId="24839"/>
    <cellStyle name="Название 3 4 2" xfId="24840"/>
    <cellStyle name="Название 3 5" xfId="24841"/>
    <cellStyle name="Название 3 5 2" xfId="24842"/>
    <cellStyle name="Название 3 6" xfId="24843"/>
    <cellStyle name="Название 3 6 2" xfId="24844"/>
    <cellStyle name="Название 3 7" xfId="24845"/>
    <cellStyle name="Название 3 7 2" xfId="24846"/>
    <cellStyle name="Название 3 8" xfId="24847"/>
    <cellStyle name="Название 3 8 2" xfId="24848"/>
    <cellStyle name="Название 3 9" xfId="24849"/>
    <cellStyle name="Название 3 9 2" xfId="24850"/>
    <cellStyle name="Название 4" xfId="24851"/>
    <cellStyle name="Название 4 2" xfId="24852"/>
    <cellStyle name="Название 5" xfId="24853"/>
    <cellStyle name="Название 5 2" xfId="24854"/>
    <cellStyle name="Название 6" xfId="24855"/>
    <cellStyle name="Название 6 2" xfId="24856"/>
    <cellStyle name="Название 7" xfId="24857"/>
    <cellStyle name="Нейтральный 2" xfId="24858"/>
    <cellStyle name="Нейтральный 2 10" xfId="24859"/>
    <cellStyle name="Нейтральный 2 10 2" xfId="24860"/>
    <cellStyle name="Нейтральный 2 11" xfId="24861"/>
    <cellStyle name="Нейтральный 2 11 2" xfId="24862"/>
    <cellStyle name="Нейтральный 2 12" xfId="24863"/>
    <cellStyle name="Нейтральный 2 12 2" xfId="24864"/>
    <cellStyle name="Нейтральный 2 13" xfId="24865"/>
    <cellStyle name="Нейтральный 2 13 2" xfId="24866"/>
    <cellStyle name="Нейтральный 2 14" xfId="24867"/>
    <cellStyle name="Нейтральный 2 14 2" xfId="24868"/>
    <cellStyle name="Нейтральный 2 15" xfId="24869"/>
    <cellStyle name="Нейтральный 2 15 2" xfId="24870"/>
    <cellStyle name="Нейтральный 2 16" xfId="24871"/>
    <cellStyle name="Нейтральный 2 16 2" xfId="24872"/>
    <cellStyle name="Нейтральный 2 17" xfId="24873"/>
    <cellStyle name="Нейтральный 2 17 2" xfId="24874"/>
    <cellStyle name="Нейтральный 2 18" xfId="24875"/>
    <cellStyle name="Нейтральный 2 18 2" xfId="24876"/>
    <cellStyle name="Нейтральный 2 19" xfId="24877"/>
    <cellStyle name="Нейтральный 2 19 2" xfId="24878"/>
    <cellStyle name="Нейтральный 2 2" xfId="24879"/>
    <cellStyle name="Нейтральный 2 2 2" xfId="24880"/>
    <cellStyle name="Нейтральный 2 20" xfId="24881"/>
    <cellStyle name="Нейтральный 2 20 2" xfId="24882"/>
    <cellStyle name="Нейтральный 2 21" xfId="24883"/>
    <cellStyle name="Нейтральный 2 21 2" xfId="24884"/>
    <cellStyle name="Нейтральный 2 22" xfId="24885"/>
    <cellStyle name="Нейтральный 2 22 2" xfId="24886"/>
    <cellStyle name="Нейтральный 2 23" xfId="24887"/>
    <cellStyle name="Нейтральный 2 23 2" xfId="24888"/>
    <cellStyle name="Нейтральный 2 24" xfId="24889"/>
    <cellStyle name="Нейтральный 2 3" xfId="24890"/>
    <cellStyle name="Нейтральный 2 3 2" xfId="24891"/>
    <cellStyle name="Нейтральный 2 4" xfId="24892"/>
    <cellStyle name="Нейтральный 2 4 2" xfId="24893"/>
    <cellStyle name="Нейтральный 2 5" xfId="24894"/>
    <cellStyle name="Нейтральный 2 5 2" xfId="24895"/>
    <cellStyle name="Нейтральный 2 6" xfId="24896"/>
    <cellStyle name="Нейтральный 2 6 2" xfId="24897"/>
    <cellStyle name="Нейтральный 2 7" xfId="24898"/>
    <cellStyle name="Нейтральный 2 7 2" xfId="24899"/>
    <cellStyle name="Нейтральный 2 8" xfId="24900"/>
    <cellStyle name="Нейтральный 2 8 2" xfId="24901"/>
    <cellStyle name="Нейтральный 2 9" xfId="24902"/>
    <cellStyle name="Нейтральный 2 9 2" xfId="24903"/>
    <cellStyle name="Нейтральный 3" xfId="24904"/>
    <cellStyle name="Нейтральный 3 10" xfId="24905"/>
    <cellStyle name="Нейтральный 3 10 2" xfId="24906"/>
    <cellStyle name="Нейтральный 3 11" xfId="24907"/>
    <cellStyle name="Нейтральный 3 11 2" xfId="24908"/>
    <cellStyle name="Нейтральный 3 12" xfId="24909"/>
    <cellStyle name="Нейтральный 3 12 2" xfId="24910"/>
    <cellStyle name="Нейтральный 3 13" xfId="24911"/>
    <cellStyle name="Нейтральный 3 13 2" xfId="24912"/>
    <cellStyle name="Нейтральный 3 14" xfId="24913"/>
    <cellStyle name="Нейтральный 3 14 2" xfId="24914"/>
    <cellStyle name="Нейтральный 3 15" xfId="24915"/>
    <cellStyle name="Нейтральный 3 15 2" xfId="24916"/>
    <cellStyle name="Нейтральный 3 16" xfId="24917"/>
    <cellStyle name="Нейтральный 3 16 2" xfId="24918"/>
    <cellStyle name="Нейтральный 3 17" xfId="24919"/>
    <cellStyle name="Нейтральный 3 17 2" xfId="24920"/>
    <cellStyle name="Нейтральный 3 18" xfId="24921"/>
    <cellStyle name="Нейтральный 3 18 2" xfId="24922"/>
    <cellStyle name="Нейтральный 3 19" xfId="24923"/>
    <cellStyle name="Нейтральный 3 19 2" xfId="24924"/>
    <cellStyle name="Нейтральный 3 2" xfId="24925"/>
    <cellStyle name="Нейтральный 3 2 2" xfId="24926"/>
    <cellStyle name="Нейтральный 3 20" xfId="24927"/>
    <cellStyle name="Нейтральный 3 20 2" xfId="24928"/>
    <cellStyle name="Нейтральный 3 21" xfId="24929"/>
    <cellStyle name="Нейтральный 3 21 2" xfId="24930"/>
    <cellStyle name="Нейтральный 3 22" xfId="24931"/>
    <cellStyle name="Нейтральный 3 22 2" xfId="24932"/>
    <cellStyle name="Нейтральный 3 23" xfId="24933"/>
    <cellStyle name="Нейтральный 3 23 2" xfId="24934"/>
    <cellStyle name="Нейтральный 3 24" xfId="24935"/>
    <cellStyle name="Нейтральный 3 3" xfId="24936"/>
    <cellStyle name="Нейтральный 3 3 2" xfId="24937"/>
    <cellStyle name="Нейтральный 3 4" xfId="24938"/>
    <cellStyle name="Нейтральный 3 4 2" xfId="24939"/>
    <cellStyle name="Нейтральный 3 5" xfId="24940"/>
    <cellStyle name="Нейтральный 3 5 2" xfId="24941"/>
    <cellStyle name="Нейтральный 3 6" xfId="24942"/>
    <cellStyle name="Нейтральный 3 6 2" xfId="24943"/>
    <cellStyle name="Нейтральный 3 7" xfId="24944"/>
    <cellStyle name="Нейтральный 3 7 2" xfId="24945"/>
    <cellStyle name="Нейтральный 3 8" xfId="24946"/>
    <cellStyle name="Нейтральный 3 8 2" xfId="24947"/>
    <cellStyle name="Нейтральный 3 9" xfId="24948"/>
    <cellStyle name="Нейтральный 3 9 2" xfId="24949"/>
    <cellStyle name="Нейтральный 4" xfId="24950"/>
    <cellStyle name="Нейтральный 4 2" xfId="24951"/>
    <cellStyle name="Нейтральный 5" xfId="24952"/>
    <cellStyle name="Нейтральный 5 2" xfId="24953"/>
    <cellStyle name="Нейтральный 6" xfId="24954"/>
    <cellStyle name="Нейтральный 6 2" xfId="24955"/>
    <cellStyle name="Нейтральный 7" xfId="24956"/>
    <cellStyle name="Обычный" xfId="0" builtinId="0"/>
    <cellStyle name="Обычный 10" xfId="4"/>
    <cellStyle name="Обычный 10 2" xfId="24957"/>
    <cellStyle name="Обычный 10 2 2" xfId="24958"/>
    <cellStyle name="Обычный 10 2 2 2" xfId="24959"/>
    <cellStyle name="Обычный 10 2 2 3" xfId="24960"/>
    <cellStyle name="Обычный 10 2 3" xfId="24961"/>
    <cellStyle name="Обычный 10 2 4" xfId="24962"/>
    <cellStyle name="Обычный 10 2 5" xfId="24963"/>
    <cellStyle name="Обычный 10 3" xfId="24964"/>
    <cellStyle name="Обычный 10 3 2" xfId="24965"/>
    <cellStyle name="Обычный 10 4" xfId="24966"/>
    <cellStyle name="Обычный 10 4 2" xfId="24967"/>
    <cellStyle name="Обычный 10 4 3" xfId="60316"/>
    <cellStyle name="Обычный 10 5" xfId="24968"/>
    <cellStyle name="Обычный 10_Корректировка 2 квартал ДПН ОМТС Июнь (02 06 09)" xfId="24969"/>
    <cellStyle name="Обычный 100" xfId="24970"/>
    <cellStyle name="Обычный 100 2" xfId="24971"/>
    <cellStyle name="Обычный 100 2 2" xfId="24972"/>
    <cellStyle name="Обычный 100 2 2 2" xfId="24973"/>
    <cellStyle name="Обычный 100 2 2 2 2" xfId="24974"/>
    <cellStyle name="Обычный 100 2 2 3" xfId="24975"/>
    <cellStyle name="Обычный 100 2 3" xfId="24976"/>
    <cellStyle name="Обычный 100 2 3 2" xfId="24977"/>
    <cellStyle name="Обычный 100 2 4" xfId="24978"/>
    <cellStyle name="Обычный 100 3" xfId="24979"/>
    <cellStyle name="Обычный 100 3 2" xfId="24980"/>
    <cellStyle name="Обычный 100 3 2 2" xfId="24981"/>
    <cellStyle name="Обычный 100 3 2 2 2" xfId="24982"/>
    <cellStyle name="Обычный 100 3 2 3" xfId="24983"/>
    <cellStyle name="Обычный 100 3 3" xfId="24984"/>
    <cellStyle name="Обычный 100 3 3 2" xfId="24985"/>
    <cellStyle name="Обычный 100 3 4" xfId="24986"/>
    <cellStyle name="Обычный 100 4" xfId="24987"/>
    <cellStyle name="Обычный 100 4 2" xfId="24988"/>
    <cellStyle name="Обычный 100 4 2 2" xfId="24989"/>
    <cellStyle name="Обычный 100 4 2 2 2" xfId="24990"/>
    <cellStyle name="Обычный 100 4 2 3" xfId="24991"/>
    <cellStyle name="Обычный 100 4 3" xfId="24992"/>
    <cellStyle name="Обычный 100 4 3 2" xfId="24993"/>
    <cellStyle name="Обычный 100 4 4" xfId="24994"/>
    <cellStyle name="Обычный 100 5" xfId="24995"/>
    <cellStyle name="Обычный 100 5 2" xfId="24996"/>
    <cellStyle name="Обычный 100 5 2 2" xfId="24997"/>
    <cellStyle name="Обычный 100 5 3" xfId="24998"/>
    <cellStyle name="Обычный 100 6" xfId="24999"/>
    <cellStyle name="Обычный 100 6 2" xfId="25000"/>
    <cellStyle name="Обычный 100 7" xfId="25001"/>
    <cellStyle name="Обычный 100 7 2" xfId="25002"/>
    <cellStyle name="Обычный 100 8" xfId="25003"/>
    <cellStyle name="Обычный 101" xfId="25004"/>
    <cellStyle name="Обычный 101 2" xfId="25005"/>
    <cellStyle name="Обычный 101 2 2" xfId="25006"/>
    <cellStyle name="Обычный 101 2 2 2" xfId="25007"/>
    <cellStyle name="Обычный 101 2 2 2 2" xfId="25008"/>
    <cellStyle name="Обычный 101 2 2 3" xfId="25009"/>
    <cellStyle name="Обычный 101 2 3" xfId="25010"/>
    <cellStyle name="Обычный 101 2 3 2" xfId="25011"/>
    <cellStyle name="Обычный 101 2 4" xfId="25012"/>
    <cellStyle name="Обычный 101 3" xfId="25013"/>
    <cellStyle name="Обычный 101 3 2" xfId="25014"/>
    <cellStyle name="Обычный 101 3 2 2" xfId="25015"/>
    <cellStyle name="Обычный 101 3 2 2 2" xfId="25016"/>
    <cellStyle name="Обычный 101 3 2 3" xfId="25017"/>
    <cellStyle name="Обычный 101 3 3" xfId="25018"/>
    <cellStyle name="Обычный 101 3 3 2" xfId="25019"/>
    <cellStyle name="Обычный 101 3 4" xfId="25020"/>
    <cellStyle name="Обычный 101 4" xfId="25021"/>
    <cellStyle name="Обычный 101 4 2" xfId="25022"/>
    <cellStyle name="Обычный 101 4 2 2" xfId="25023"/>
    <cellStyle name="Обычный 101 4 2 2 2" xfId="25024"/>
    <cellStyle name="Обычный 101 4 2 3" xfId="25025"/>
    <cellStyle name="Обычный 101 4 3" xfId="25026"/>
    <cellStyle name="Обычный 101 4 3 2" xfId="25027"/>
    <cellStyle name="Обычный 101 4 4" xfId="25028"/>
    <cellStyle name="Обычный 101 5" xfId="25029"/>
    <cellStyle name="Обычный 101 5 2" xfId="25030"/>
    <cellStyle name="Обычный 101 5 2 2" xfId="25031"/>
    <cellStyle name="Обычный 101 5 3" xfId="25032"/>
    <cellStyle name="Обычный 101 6" xfId="25033"/>
    <cellStyle name="Обычный 101 6 2" xfId="25034"/>
    <cellStyle name="Обычный 101 7" xfId="25035"/>
    <cellStyle name="Обычный 101 7 2" xfId="25036"/>
    <cellStyle name="Обычный 101 8" xfId="25037"/>
    <cellStyle name="Обычный 102" xfId="25038"/>
    <cellStyle name="Обычный 102 2" xfId="25039"/>
    <cellStyle name="Обычный 102 2 2" xfId="25040"/>
    <cellStyle name="Обычный 102 2 2 2" xfId="25041"/>
    <cellStyle name="Обычный 102 2 2 2 2" xfId="25042"/>
    <cellStyle name="Обычный 102 2 2 3" xfId="25043"/>
    <cellStyle name="Обычный 102 2 3" xfId="25044"/>
    <cellStyle name="Обычный 102 2 3 2" xfId="25045"/>
    <cellStyle name="Обычный 102 2 4" xfId="25046"/>
    <cellStyle name="Обычный 102 3" xfId="25047"/>
    <cellStyle name="Обычный 102 3 2" xfId="25048"/>
    <cellStyle name="Обычный 102 3 2 2" xfId="25049"/>
    <cellStyle name="Обычный 102 3 2 2 2" xfId="25050"/>
    <cellStyle name="Обычный 102 3 2 3" xfId="25051"/>
    <cellStyle name="Обычный 102 3 3" xfId="25052"/>
    <cellStyle name="Обычный 102 3 3 2" xfId="25053"/>
    <cellStyle name="Обычный 102 3 4" xfId="25054"/>
    <cellStyle name="Обычный 102 4" xfId="25055"/>
    <cellStyle name="Обычный 102 4 2" xfId="25056"/>
    <cellStyle name="Обычный 102 4 2 2" xfId="25057"/>
    <cellStyle name="Обычный 102 4 2 2 2" xfId="25058"/>
    <cellStyle name="Обычный 102 4 2 3" xfId="25059"/>
    <cellStyle name="Обычный 102 4 3" xfId="25060"/>
    <cellStyle name="Обычный 102 4 3 2" xfId="25061"/>
    <cellStyle name="Обычный 102 4 4" xfId="25062"/>
    <cellStyle name="Обычный 102 5" xfId="25063"/>
    <cellStyle name="Обычный 102 5 2" xfId="25064"/>
    <cellStyle name="Обычный 102 5 2 2" xfId="25065"/>
    <cellStyle name="Обычный 102 5 3" xfId="25066"/>
    <cellStyle name="Обычный 102 6" xfId="25067"/>
    <cellStyle name="Обычный 102 6 2" xfId="25068"/>
    <cellStyle name="Обычный 102 7" xfId="25069"/>
    <cellStyle name="Обычный 102 7 2" xfId="25070"/>
    <cellStyle name="Обычный 102 8" xfId="25071"/>
    <cellStyle name="Обычный 103" xfId="25072"/>
    <cellStyle name="Обычный 103 2" xfId="12"/>
    <cellStyle name="Обычный 103 2 2" xfId="25073"/>
    <cellStyle name="Обычный 103 2 2 2" xfId="25074"/>
    <cellStyle name="Обычный 103 2 2 2 2" xfId="25075"/>
    <cellStyle name="Обычный 103 2 2 3" xfId="25076"/>
    <cellStyle name="Обычный 103 2 3" xfId="25077"/>
    <cellStyle name="Обычный 103 2 3 2" xfId="25078"/>
    <cellStyle name="Обычный 103 2 4" xfId="25079"/>
    <cellStyle name="Обычный 103 2 5" xfId="60317"/>
    <cellStyle name="Обычный 103 3" xfId="25080"/>
    <cellStyle name="Обычный 103 3 2" xfId="25081"/>
    <cellStyle name="Обычный 103 3 2 2" xfId="25082"/>
    <cellStyle name="Обычный 103 3 2 2 2" xfId="25083"/>
    <cellStyle name="Обычный 103 3 2 3" xfId="25084"/>
    <cellStyle name="Обычный 103 3 3" xfId="25085"/>
    <cellStyle name="Обычный 103 3 3 2" xfId="25086"/>
    <cellStyle name="Обычный 103 3 4" xfId="25087"/>
    <cellStyle name="Обычный 103 4" xfId="25088"/>
    <cellStyle name="Обычный 103 4 2" xfId="25089"/>
    <cellStyle name="Обычный 103 4 2 2" xfId="25090"/>
    <cellStyle name="Обычный 103 4 2 2 2" xfId="25091"/>
    <cellStyle name="Обычный 103 4 2 3" xfId="25092"/>
    <cellStyle name="Обычный 103 4 3" xfId="25093"/>
    <cellStyle name="Обычный 103 4 3 2" xfId="25094"/>
    <cellStyle name="Обычный 103 4 4" xfId="25095"/>
    <cellStyle name="Обычный 103 5" xfId="25096"/>
    <cellStyle name="Обычный 103 5 2" xfId="25097"/>
    <cellStyle name="Обычный 103 5 2 2" xfId="25098"/>
    <cellStyle name="Обычный 103 5 3" xfId="25099"/>
    <cellStyle name="Обычный 103 6" xfId="25100"/>
    <cellStyle name="Обычный 103 6 2" xfId="25101"/>
    <cellStyle name="Обычный 103 7" xfId="25102"/>
    <cellStyle name="Обычный 103 7 2" xfId="25103"/>
    <cellStyle name="Обычный 103 8" xfId="25104"/>
    <cellStyle name="Обычный 103 9" xfId="60318"/>
    <cellStyle name="Обычный 104" xfId="25105"/>
    <cellStyle name="Обычный 104 2" xfId="25106"/>
    <cellStyle name="Обычный 104 2 2" xfId="25107"/>
    <cellStyle name="Обычный 104 2 2 2" xfId="25108"/>
    <cellStyle name="Обычный 104 2 2 2 2" xfId="25109"/>
    <cellStyle name="Обычный 104 2 2 3" xfId="25110"/>
    <cellStyle name="Обычный 104 2 3" xfId="25111"/>
    <cellStyle name="Обычный 104 2 3 2" xfId="25112"/>
    <cellStyle name="Обычный 104 2 4" xfId="25113"/>
    <cellStyle name="Обычный 104 3" xfId="25114"/>
    <cellStyle name="Обычный 104 3 2" xfId="25115"/>
    <cellStyle name="Обычный 104 3 2 2" xfId="25116"/>
    <cellStyle name="Обычный 104 3 2 2 2" xfId="25117"/>
    <cellStyle name="Обычный 104 3 2 3" xfId="25118"/>
    <cellStyle name="Обычный 104 3 3" xfId="25119"/>
    <cellStyle name="Обычный 104 3 3 2" xfId="25120"/>
    <cellStyle name="Обычный 104 3 4" xfId="25121"/>
    <cellStyle name="Обычный 104 4" xfId="25122"/>
    <cellStyle name="Обычный 104 4 2" xfId="25123"/>
    <cellStyle name="Обычный 104 4 2 2" xfId="25124"/>
    <cellStyle name="Обычный 104 4 2 2 2" xfId="25125"/>
    <cellStyle name="Обычный 104 4 2 3" xfId="25126"/>
    <cellStyle name="Обычный 104 4 3" xfId="25127"/>
    <cellStyle name="Обычный 104 4 3 2" xfId="25128"/>
    <cellStyle name="Обычный 104 4 4" xfId="25129"/>
    <cellStyle name="Обычный 104 5" xfId="25130"/>
    <cellStyle name="Обычный 104 5 2" xfId="25131"/>
    <cellStyle name="Обычный 104 5 2 2" xfId="25132"/>
    <cellStyle name="Обычный 104 5 3" xfId="25133"/>
    <cellStyle name="Обычный 104 6" xfId="25134"/>
    <cellStyle name="Обычный 104 6 2" xfId="25135"/>
    <cellStyle name="Обычный 104 7" xfId="25136"/>
    <cellStyle name="Обычный 104 7 2" xfId="25137"/>
    <cellStyle name="Обычный 104 8" xfId="25138"/>
    <cellStyle name="Обычный 105" xfId="25139"/>
    <cellStyle name="Обычный 105 2" xfId="25140"/>
    <cellStyle name="Обычный 105 2 2" xfId="25141"/>
    <cellStyle name="Обычный 105 2 2 2" xfId="25142"/>
    <cellStyle name="Обычный 105 2 2 2 2" xfId="25143"/>
    <cellStyle name="Обычный 105 2 2 3" xfId="25144"/>
    <cellStyle name="Обычный 105 2 3" xfId="25145"/>
    <cellStyle name="Обычный 105 2 3 2" xfId="25146"/>
    <cellStyle name="Обычный 105 2 4" xfId="25147"/>
    <cellStyle name="Обычный 105 3" xfId="25148"/>
    <cellStyle name="Обычный 105 3 2" xfId="25149"/>
    <cellStyle name="Обычный 105 3 2 2" xfId="25150"/>
    <cellStyle name="Обычный 105 3 2 2 2" xfId="25151"/>
    <cellStyle name="Обычный 105 3 2 3" xfId="25152"/>
    <cellStyle name="Обычный 105 3 3" xfId="25153"/>
    <cellStyle name="Обычный 105 3 3 2" xfId="25154"/>
    <cellStyle name="Обычный 105 3 4" xfId="25155"/>
    <cellStyle name="Обычный 105 4" xfId="25156"/>
    <cellStyle name="Обычный 105 4 2" xfId="25157"/>
    <cellStyle name="Обычный 105 4 2 2" xfId="25158"/>
    <cellStyle name="Обычный 105 4 2 2 2" xfId="25159"/>
    <cellStyle name="Обычный 105 4 2 3" xfId="25160"/>
    <cellStyle name="Обычный 105 4 3" xfId="25161"/>
    <cellStyle name="Обычный 105 4 3 2" xfId="25162"/>
    <cellStyle name="Обычный 105 4 4" xfId="25163"/>
    <cellStyle name="Обычный 105 5" xfId="25164"/>
    <cellStyle name="Обычный 105 5 2" xfId="25165"/>
    <cellStyle name="Обычный 105 5 2 2" xfId="25166"/>
    <cellStyle name="Обычный 105 5 3" xfId="25167"/>
    <cellStyle name="Обычный 105 6" xfId="25168"/>
    <cellStyle name="Обычный 105 6 2" xfId="25169"/>
    <cellStyle name="Обычный 105 7" xfId="25170"/>
    <cellStyle name="Обычный 105 7 2" xfId="25171"/>
    <cellStyle name="Обычный 105 8" xfId="25172"/>
    <cellStyle name="Обычный 106" xfId="25173"/>
    <cellStyle name="Обычный 106 2" xfId="25174"/>
    <cellStyle name="Обычный 106 2 2" xfId="25175"/>
    <cellStyle name="Обычный 106 2 2 2" xfId="25176"/>
    <cellStyle name="Обычный 106 2 2 2 2" xfId="25177"/>
    <cellStyle name="Обычный 106 2 2 3" xfId="25178"/>
    <cellStyle name="Обычный 106 2 3" xfId="25179"/>
    <cellStyle name="Обычный 106 2 3 2" xfId="25180"/>
    <cellStyle name="Обычный 106 2 4" xfId="25181"/>
    <cellStyle name="Обычный 106 3" xfId="25182"/>
    <cellStyle name="Обычный 106 3 2" xfId="25183"/>
    <cellStyle name="Обычный 106 3 2 2" xfId="25184"/>
    <cellStyle name="Обычный 106 3 2 2 2" xfId="25185"/>
    <cellStyle name="Обычный 106 3 2 3" xfId="25186"/>
    <cellStyle name="Обычный 106 3 3" xfId="25187"/>
    <cellStyle name="Обычный 106 3 3 2" xfId="25188"/>
    <cellStyle name="Обычный 106 3 4" xfId="25189"/>
    <cellStyle name="Обычный 106 4" xfId="25190"/>
    <cellStyle name="Обычный 106 4 2" xfId="25191"/>
    <cellStyle name="Обычный 106 4 2 2" xfId="25192"/>
    <cellStyle name="Обычный 106 4 2 2 2" xfId="25193"/>
    <cellStyle name="Обычный 106 4 2 3" xfId="25194"/>
    <cellStyle name="Обычный 106 4 3" xfId="25195"/>
    <cellStyle name="Обычный 106 4 3 2" xfId="25196"/>
    <cellStyle name="Обычный 106 4 4" xfId="25197"/>
    <cellStyle name="Обычный 106 5" xfId="25198"/>
    <cellStyle name="Обычный 106 5 2" xfId="25199"/>
    <cellStyle name="Обычный 106 5 2 2" xfId="25200"/>
    <cellStyle name="Обычный 106 5 3" xfId="25201"/>
    <cellStyle name="Обычный 106 6" xfId="25202"/>
    <cellStyle name="Обычный 106 6 2" xfId="25203"/>
    <cellStyle name="Обычный 106 7" xfId="25204"/>
    <cellStyle name="Обычный 106 7 2" xfId="25205"/>
    <cellStyle name="Обычный 106 8" xfId="25206"/>
    <cellStyle name="Обычный 107" xfId="25207"/>
    <cellStyle name="Обычный 107 2" xfId="25208"/>
    <cellStyle name="Обычный 107 2 2" xfId="25209"/>
    <cellStyle name="Обычный 107 2 2 2" xfId="25210"/>
    <cellStyle name="Обычный 107 2 2 2 2" xfId="25211"/>
    <cellStyle name="Обычный 107 2 2 3" xfId="25212"/>
    <cellStyle name="Обычный 107 2 3" xfId="25213"/>
    <cellStyle name="Обычный 107 2 3 2" xfId="25214"/>
    <cellStyle name="Обычный 107 2 4" xfId="25215"/>
    <cellStyle name="Обычный 107 3" xfId="25216"/>
    <cellStyle name="Обычный 107 3 2" xfId="25217"/>
    <cellStyle name="Обычный 107 3 2 2" xfId="25218"/>
    <cellStyle name="Обычный 107 3 2 2 2" xfId="25219"/>
    <cellStyle name="Обычный 107 3 2 3" xfId="25220"/>
    <cellStyle name="Обычный 107 3 3" xfId="25221"/>
    <cellStyle name="Обычный 107 3 3 2" xfId="25222"/>
    <cellStyle name="Обычный 107 3 4" xfId="25223"/>
    <cellStyle name="Обычный 107 4" xfId="25224"/>
    <cellStyle name="Обычный 107 4 2" xfId="25225"/>
    <cellStyle name="Обычный 107 4 2 2" xfId="25226"/>
    <cellStyle name="Обычный 107 4 2 2 2" xfId="25227"/>
    <cellStyle name="Обычный 107 4 2 3" xfId="25228"/>
    <cellStyle name="Обычный 107 4 3" xfId="25229"/>
    <cellStyle name="Обычный 107 4 3 2" xfId="25230"/>
    <cellStyle name="Обычный 107 4 4" xfId="25231"/>
    <cellStyle name="Обычный 107 5" xfId="25232"/>
    <cellStyle name="Обычный 107 5 2" xfId="25233"/>
    <cellStyle name="Обычный 107 5 2 2" xfId="25234"/>
    <cellStyle name="Обычный 107 5 3" xfId="25235"/>
    <cellStyle name="Обычный 107 6" xfId="25236"/>
    <cellStyle name="Обычный 107 6 2" xfId="25237"/>
    <cellStyle name="Обычный 107 7" xfId="25238"/>
    <cellStyle name="Обычный 107 7 2" xfId="25239"/>
    <cellStyle name="Обычный 107 8" xfId="25240"/>
    <cellStyle name="Обычный 108" xfId="25241"/>
    <cellStyle name="Обычный 108 2" xfId="25242"/>
    <cellStyle name="Обычный 108 2 2" xfId="25243"/>
    <cellStyle name="Обычный 108 2 2 2" xfId="25244"/>
    <cellStyle name="Обычный 108 2 2 2 2" xfId="25245"/>
    <cellStyle name="Обычный 108 2 2 3" xfId="25246"/>
    <cellStyle name="Обычный 108 2 3" xfId="25247"/>
    <cellStyle name="Обычный 108 2 3 2" xfId="25248"/>
    <cellStyle name="Обычный 108 2 4" xfId="25249"/>
    <cellStyle name="Обычный 108 3" xfId="25250"/>
    <cellStyle name="Обычный 108 3 2" xfId="25251"/>
    <cellStyle name="Обычный 108 3 2 2" xfId="25252"/>
    <cellStyle name="Обычный 108 3 2 2 2" xfId="25253"/>
    <cellStyle name="Обычный 108 3 2 3" xfId="25254"/>
    <cellStyle name="Обычный 108 3 3" xfId="25255"/>
    <cellStyle name="Обычный 108 3 3 2" xfId="25256"/>
    <cellStyle name="Обычный 108 3 4" xfId="25257"/>
    <cellStyle name="Обычный 108 4" xfId="25258"/>
    <cellStyle name="Обычный 108 4 2" xfId="25259"/>
    <cellStyle name="Обычный 108 4 2 2" xfId="25260"/>
    <cellStyle name="Обычный 108 4 2 2 2" xfId="25261"/>
    <cellStyle name="Обычный 108 4 2 3" xfId="25262"/>
    <cellStyle name="Обычный 108 4 3" xfId="25263"/>
    <cellStyle name="Обычный 108 4 3 2" xfId="25264"/>
    <cellStyle name="Обычный 108 4 4" xfId="25265"/>
    <cellStyle name="Обычный 108 5" xfId="25266"/>
    <cellStyle name="Обычный 108 5 2" xfId="25267"/>
    <cellStyle name="Обычный 108 5 2 2" xfId="25268"/>
    <cellStyle name="Обычный 108 5 3" xfId="25269"/>
    <cellStyle name="Обычный 108 6" xfId="25270"/>
    <cellStyle name="Обычный 108 6 2" xfId="25271"/>
    <cellStyle name="Обычный 108 7" xfId="25272"/>
    <cellStyle name="Обычный 108 7 2" xfId="25273"/>
    <cellStyle name="Обычный 108 8" xfId="25274"/>
    <cellStyle name="Обычный 109" xfId="25275"/>
    <cellStyle name="Обычный 109 2" xfId="25276"/>
    <cellStyle name="Обычный 109 2 2" xfId="25277"/>
    <cellStyle name="Обычный 109 2 2 2" xfId="25278"/>
    <cellStyle name="Обычный 109 2 2 2 2" xfId="25279"/>
    <cellStyle name="Обычный 109 2 2 3" xfId="25280"/>
    <cellStyle name="Обычный 109 2 3" xfId="25281"/>
    <cellStyle name="Обычный 109 2 3 2" xfId="25282"/>
    <cellStyle name="Обычный 109 2 4" xfId="25283"/>
    <cellStyle name="Обычный 109 3" xfId="25284"/>
    <cellStyle name="Обычный 109 3 2" xfId="25285"/>
    <cellStyle name="Обычный 109 3 2 2" xfId="25286"/>
    <cellStyle name="Обычный 109 3 2 2 2" xfId="25287"/>
    <cellStyle name="Обычный 109 3 2 3" xfId="25288"/>
    <cellStyle name="Обычный 109 3 3" xfId="25289"/>
    <cellStyle name="Обычный 109 3 3 2" xfId="25290"/>
    <cellStyle name="Обычный 109 3 4" xfId="25291"/>
    <cellStyle name="Обычный 109 4" xfId="25292"/>
    <cellStyle name="Обычный 109 4 2" xfId="25293"/>
    <cellStyle name="Обычный 109 4 2 2" xfId="25294"/>
    <cellStyle name="Обычный 109 4 2 2 2" xfId="25295"/>
    <cellStyle name="Обычный 109 4 2 3" xfId="25296"/>
    <cellStyle name="Обычный 109 4 3" xfId="25297"/>
    <cellStyle name="Обычный 109 4 3 2" xfId="25298"/>
    <cellStyle name="Обычный 109 4 4" xfId="25299"/>
    <cellStyle name="Обычный 109 5" xfId="25300"/>
    <cellStyle name="Обычный 109 5 2" xfId="25301"/>
    <cellStyle name="Обычный 109 5 2 2" xfId="25302"/>
    <cellStyle name="Обычный 109 5 3" xfId="25303"/>
    <cellStyle name="Обычный 109 6" xfId="25304"/>
    <cellStyle name="Обычный 109 6 2" xfId="25305"/>
    <cellStyle name="Обычный 109 7" xfId="25306"/>
    <cellStyle name="Обычный 109 7 2" xfId="25307"/>
    <cellStyle name="Обычный 109 8" xfId="25308"/>
    <cellStyle name="Обычный 11" xfId="25309"/>
    <cellStyle name="Обычный 11 2" xfId="25310"/>
    <cellStyle name="Обычный 11 2 2" xfId="25311"/>
    <cellStyle name="Обычный 11 3" xfId="25312"/>
    <cellStyle name="Обычный 11 4" xfId="25313"/>
    <cellStyle name="Обычный 11 5" xfId="25314"/>
    <cellStyle name="Обычный 110" xfId="25315"/>
    <cellStyle name="Обычный 110 2" xfId="25316"/>
    <cellStyle name="Обычный 110 2 2" xfId="25317"/>
    <cellStyle name="Обычный 110 2 2 2" xfId="25318"/>
    <cellStyle name="Обычный 110 2 2 2 2" xfId="25319"/>
    <cellStyle name="Обычный 110 2 2 3" xfId="25320"/>
    <cellStyle name="Обычный 110 2 3" xfId="25321"/>
    <cellStyle name="Обычный 110 2 3 2" xfId="25322"/>
    <cellStyle name="Обычный 110 2 4" xfId="25323"/>
    <cellStyle name="Обычный 110 3" xfId="25324"/>
    <cellStyle name="Обычный 110 3 2" xfId="25325"/>
    <cellStyle name="Обычный 110 3 2 2" xfId="25326"/>
    <cellStyle name="Обычный 110 3 2 2 2" xfId="25327"/>
    <cellStyle name="Обычный 110 3 2 3" xfId="25328"/>
    <cellStyle name="Обычный 110 3 3" xfId="25329"/>
    <cellStyle name="Обычный 110 3 3 2" xfId="25330"/>
    <cellStyle name="Обычный 110 3 4" xfId="25331"/>
    <cellStyle name="Обычный 110 4" xfId="25332"/>
    <cellStyle name="Обычный 110 4 2" xfId="25333"/>
    <cellStyle name="Обычный 110 4 2 2" xfId="25334"/>
    <cellStyle name="Обычный 110 4 2 2 2" xfId="25335"/>
    <cellStyle name="Обычный 110 4 2 3" xfId="25336"/>
    <cellStyle name="Обычный 110 4 3" xfId="25337"/>
    <cellStyle name="Обычный 110 4 3 2" xfId="25338"/>
    <cellStyle name="Обычный 110 4 4" xfId="25339"/>
    <cellStyle name="Обычный 110 5" xfId="25340"/>
    <cellStyle name="Обычный 110 5 2" xfId="25341"/>
    <cellStyle name="Обычный 110 5 2 2" xfId="25342"/>
    <cellStyle name="Обычный 110 5 3" xfId="25343"/>
    <cellStyle name="Обычный 110 6" xfId="25344"/>
    <cellStyle name="Обычный 110 6 2" xfId="25345"/>
    <cellStyle name="Обычный 110 7" xfId="25346"/>
    <cellStyle name="Обычный 110 7 2" xfId="25347"/>
    <cellStyle name="Обычный 110 8" xfId="25348"/>
    <cellStyle name="Обычный 111" xfId="25349"/>
    <cellStyle name="Обычный 111 2" xfId="25350"/>
    <cellStyle name="Обычный 111 2 2" xfId="25351"/>
    <cellStyle name="Обычный 111 2 2 2" xfId="25352"/>
    <cellStyle name="Обычный 111 2 2 2 2" xfId="25353"/>
    <cellStyle name="Обычный 111 2 2 3" xfId="25354"/>
    <cellStyle name="Обычный 111 2 3" xfId="25355"/>
    <cellStyle name="Обычный 111 2 3 2" xfId="25356"/>
    <cellStyle name="Обычный 111 2 4" xfId="25357"/>
    <cellStyle name="Обычный 111 3" xfId="25358"/>
    <cellStyle name="Обычный 111 3 2" xfId="25359"/>
    <cellStyle name="Обычный 111 3 2 2" xfId="25360"/>
    <cellStyle name="Обычный 111 3 2 2 2" xfId="25361"/>
    <cellStyle name="Обычный 111 3 2 3" xfId="25362"/>
    <cellStyle name="Обычный 111 3 3" xfId="25363"/>
    <cellStyle name="Обычный 111 3 3 2" xfId="25364"/>
    <cellStyle name="Обычный 111 3 4" xfId="25365"/>
    <cellStyle name="Обычный 111 4" xfId="25366"/>
    <cellStyle name="Обычный 111 4 2" xfId="25367"/>
    <cellStyle name="Обычный 111 4 2 2" xfId="25368"/>
    <cellStyle name="Обычный 111 4 2 2 2" xfId="25369"/>
    <cellStyle name="Обычный 111 4 2 3" xfId="25370"/>
    <cellStyle name="Обычный 111 4 3" xfId="25371"/>
    <cellStyle name="Обычный 111 4 3 2" xfId="25372"/>
    <cellStyle name="Обычный 111 4 4" xfId="25373"/>
    <cellStyle name="Обычный 111 5" xfId="25374"/>
    <cellStyle name="Обычный 111 5 2" xfId="25375"/>
    <cellStyle name="Обычный 111 5 2 2" xfId="25376"/>
    <cellStyle name="Обычный 111 5 3" xfId="25377"/>
    <cellStyle name="Обычный 111 6" xfId="25378"/>
    <cellStyle name="Обычный 111 6 2" xfId="25379"/>
    <cellStyle name="Обычный 111 7" xfId="25380"/>
    <cellStyle name="Обычный 111 7 2" xfId="25381"/>
    <cellStyle name="Обычный 111 8" xfId="25382"/>
    <cellStyle name="Обычный 112" xfId="25383"/>
    <cellStyle name="Обычный 112 2" xfId="25384"/>
    <cellStyle name="Обычный 112 2 2" xfId="25385"/>
    <cellStyle name="Обычный 112 2 2 2" xfId="25386"/>
    <cellStyle name="Обычный 112 2 2 2 2" xfId="25387"/>
    <cellStyle name="Обычный 112 2 2 3" xfId="25388"/>
    <cellStyle name="Обычный 112 2 3" xfId="25389"/>
    <cellStyle name="Обычный 112 2 3 2" xfId="25390"/>
    <cellStyle name="Обычный 112 2 4" xfId="25391"/>
    <cellStyle name="Обычный 112 3" xfId="25392"/>
    <cellStyle name="Обычный 112 3 2" xfId="25393"/>
    <cellStyle name="Обычный 112 3 2 2" xfId="25394"/>
    <cellStyle name="Обычный 112 3 2 2 2" xfId="25395"/>
    <cellStyle name="Обычный 112 3 2 3" xfId="25396"/>
    <cellStyle name="Обычный 112 3 3" xfId="25397"/>
    <cellStyle name="Обычный 112 3 3 2" xfId="25398"/>
    <cellStyle name="Обычный 112 3 4" xfId="25399"/>
    <cellStyle name="Обычный 112 4" xfId="25400"/>
    <cellStyle name="Обычный 112 4 2" xfId="25401"/>
    <cellStyle name="Обычный 112 4 2 2" xfId="25402"/>
    <cellStyle name="Обычный 112 4 2 2 2" xfId="25403"/>
    <cellStyle name="Обычный 112 4 2 3" xfId="25404"/>
    <cellStyle name="Обычный 112 4 3" xfId="25405"/>
    <cellStyle name="Обычный 112 4 3 2" xfId="25406"/>
    <cellStyle name="Обычный 112 4 4" xfId="25407"/>
    <cellStyle name="Обычный 112 5" xfId="25408"/>
    <cellStyle name="Обычный 112 5 2" xfId="25409"/>
    <cellStyle name="Обычный 112 5 2 2" xfId="25410"/>
    <cellStyle name="Обычный 112 5 3" xfId="25411"/>
    <cellStyle name="Обычный 112 6" xfId="25412"/>
    <cellStyle name="Обычный 112 6 2" xfId="25413"/>
    <cellStyle name="Обычный 112 7" xfId="25414"/>
    <cellStyle name="Обычный 112 7 2" xfId="25415"/>
    <cellStyle name="Обычный 112 8" xfId="25416"/>
    <cellStyle name="Обычный 113" xfId="25417"/>
    <cellStyle name="Обычный 113 2" xfId="25418"/>
    <cellStyle name="Обычный 113 2 2" xfId="25419"/>
    <cellStyle name="Обычный 113 2 2 2" xfId="25420"/>
    <cellStyle name="Обычный 113 2 2 2 2" xfId="25421"/>
    <cellStyle name="Обычный 113 2 2 3" xfId="25422"/>
    <cellStyle name="Обычный 113 2 3" xfId="25423"/>
    <cellStyle name="Обычный 113 2 3 2" xfId="25424"/>
    <cellStyle name="Обычный 113 2 4" xfId="25425"/>
    <cellStyle name="Обычный 113 3" xfId="25426"/>
    <cellStyle name="Обычный 113 3 2" xfId="25427"/>
    <cellStyle name="Обычный 113 3 2 2" xfId="25428"/>
    <cellStyle name="Обычный 113 3 2 2 2" xfId="25429"/>
    <cellStyle name="Обычный 113 3 2 3" xfId="25430"/>
    <cellStyle name="Обычный 113 3 3" xfId="25431"/>
    <cellStyle name="Обычный 113 3 3 2" xfId="25432"/>
    <cellStyle name="Обычный 113 3 4" xfId="25433"/>
    <cellStyle name="Обычный 113 4" xfId="25434"/>
    <cellStyle name="Обычный 113 4 2" xfId="25435"/>
    <cellStyle name="Обычный 113 4 2 2" xfId="25436"/>
    <cellStyle name="Обычный 113 4 2 2 2" xfId="25437"/>
    <cellStyle name="Обычный 113 4 2 3" xfId="25438"/>
    <cellStyle name="Обычный 113 4 3" xfId="25439"/>
    <cellStyle name="Обычный 113 4 3 2" xfId="25440"/>
    <cellStyle name="Обычный 113 4 4" xfId="25441"/>
    <cellStyle name="Обычный 113 5" xfId="25442"/>
    <cellStyle name="Обычный 113 5 2" xfId="25443"/>
    <cellStyle name="Обычный 113 5 2 2" xfId="25444"/>
    <cellStyle name="Обычный 113 5 3" xfId="25445"/>
    <cellStyle name="Обычный 113 6" xfId="25446"/>
    <cellStyle name="Обычный 113 6 2" xfId="25447"/>
    <cellStyle name="Обычный 113 7" xfId="25448"/>
    <cellStyle name="Обычный 113 7 2" xfId="25449"/>
    <cellStyle name="Обычный 113 8" xfId="25450"/>
    <cellStyle name="Обычный 114" xfId="25451"/>
    <cellStyle name="Обычный 114 2" xfId="25452"/>
    <cellStyle name="Обычный 114 2 2" xfId="25453"/>
    <cellStyle name="Обычный 114 2 2 2" xfId="25454"/>
    <cellStyle name="Обычный 114 2 2 2 2" xfId="25455"/>
    <cellStyle name="Обычный 114 2 2 3" xfId="25456"/>
    <cellStyle name="Обычный 114 2 3" xfId="25457"/>
    <cellStyle name="Обычный 114 2 3 2" xfId="25458"/>
    <cellStyle name="Обычный 114 2 4" xfId="25459"/>
    <cellStyle name="Обычный 114 3" xfId="25460"/>
    <cellStyle name="Обычный 114 3 2" xfId="25461"/>
    <cellStyle name="Обычный 114 3 2 2" xfId="25462"/>
    <cellStyle name="Обычный 114 3 2 2 2" xfId="25463"/>
    <cellStyle name="Обычный 114 3 2 3" xfId="25464"/>
    <cellStyle name="Обычный 114 3 3" xfId="25465"/>
    <cellStyle name="Обычный 114 3 3 2" xfId="25466"/>
    <cellStyle name="Обычный 114 3 4" xfId="25467"/>
    <cellStyle name="Обычный 114 4" xfId="25468"/>
    <cellStyle name="Обычный 114 4 2" xfId="25469"/>
    <cellStyle name="Обычный 114 4 2 2" xfId="25470"/>
    <cellStyle name="Обычный 114 4 2 2 2" xfId="25471"/>
    <cellStyle name="Обычный 114 4 2 3" xfId="25472"/>
    <cellStyle name="Обычный 114 4 3" xfId="25473"/>
    <cellStyle name="Обычный 114 4 3 2" xfId="25474"/>
    <cellStyle name="Обычный 114 4 4" xfId="25475"/>
    <cellStyle name="Обычный 114 5" xfId="25476"/>
    <cellStyle name="Обычный 114 5 2" xfId="25477"/>
    <cellStyle name="Обычный 114 5 2 2" xfId="25478"/>
    <cellStyle name="Обычный 114 5 3" xfId="25479"/>
    <cellStyle name="Обычный 114 6" xfId="25480"/>
    <cellStyle name="Обычный 114 6 2" xfId="25481"/>
    <cellStyle name="Обычный 114 7" xfId="25482"/>
    <cellStyle name="Обычный 114 7 2" xfId="25483"/>
    <cellStyle name="Обычный 114 8" xfId="25484"/>
    <cellStyle name="Обычный 115" xfId="25485"/>
    <cellStyle name="Обычный 115 2" xfId="25486"/>
    <cellStyle name="Обычный 115 2 2" xfId="25487"/>
    <cellStyle name="Обычный 115 2 2 2" xfId="25488"/>
    <cellStyle name="Обычный 115 2 2 2 2" xfId="25489"/>
    <cellStyle name="Обычный 115 2 2 3" xfId="25490"/>
    <cellStyle name="Обычный 115 2 3" xfId="25491"/>
    <cellStyle name="Обычный 115 2 3 2" xfId="25492"/>
    <cellStyle name="Обычный 115 2 4" xfId="25493"/>
    <cellStyle name="Обычный 115 3" xfId="25494"/>
    <cellStyle name="Обычный 115 3 2" xfId="25495"/>
    <cellStyle name="Обычный 115 3 2 2" xfId="25496"/>
    <cellStyle name="Обычный 115 3 2 2 2" xfId="25497"/>
    <cellStyle name="Обычный 115 3 2 3" xfId="25498"/>
    <cellStyle name="Обычный 115 3 3" xfId="25499"/>
    <cellStyle name="Обычный 115 3 3 2" xfId="25500"/>
    <cellStyle name="Обычный 115 3 4" xfId="25501"/>
    <cellStyle name="Обычный 115 4" xfId="25502"/>
    <cellStyle name="Обычный 115 4 2" xfId="25503"/>
    <cellStyle name="Обычный 115 4 2 2" xfId="25504"/>
    <cellStyle name="Обычный 115 4 2 2 2" xfId="25505"/>
    <cellStyle name="Обычный 115 4 2 3" xfId="25506"/>
    <cellStyle name="Обычный 115 4 3" xfId="25507"/>
    <cellStyle name="Обычный 115 4 3 2" xfId="25508"/>
    <cellStyle name="Обычный 115 4 4" xfId="25509"/>
    <cellStyle name="Обычный 115 5" xfId="25510"/>
    <cellStyle name="Обычный 115 5 2" xfId="25511"/>
    <cellStyle name="Обычный 115 5 2 2" xfId="25512"/>
    <cellStyle name="Обычный 115 5 3" xfId="25513"/>
    <cellStyle name="Обычный 115 6" xfId="25514"/>
    <cellStyle name="Обычный 115 6 2" xfId="25515"/>
    <cellStyle name="Обычный 115 7" xfId="25516"/>
    <cellStyle name="Обычный 115 7 2" xfId="25517"/>
    <cellStyle name="Обычный 115 8" xfId="25518"/>
    <cellStyle name="Обычный 116" xfId="25519"/>
    <cellStyle name="Обычный 116 2" xfId="25520"/>
    <cellStyle name="Обычный 116 2 2" xfId="25521"/>
    <cellStyle name="Обычный 116 2 2 2" xfId="25522"/>
    <cellStyle name="Обычный 116 2 2 2 2" xfId="25523"/>
    <cellStyle name="Обычный 116 2 2 3" xfId="25524"/>
    <cellStyle name="Обычный 116 2 3" xfId="25525"/>
    <cellStyle name="Обычный 116 2 3 2" xfId="25526"/>
    <cellStyle name="Обычный 116 2 4" xfId="25527"/>
    <cellStyle name="Обычный 116 3" xfId="25528"/>
    <cellStyle name="Обычный 116 3 2" xfId="25529"/>
    <cellStyle name="Обычный 116 3 2 2" xfId="25530"/>
    <cellStyle name="Обычный 116 3 2 2 2" xfId="25531"/>
    <cellStyle name="Обычный 116 3 2 3" xfId="25532"/>
    <cellStyle name="Обычный 116 3 3" xfId="25533"/>
    <cellStyle name="Обычный 116 3 3 2" xfId="25534"/>
    <cellStyle name="Обычный 116 3 4" xfId="25535"/>
    <cellStyle name="Обычный 116 4" xfId="25536"/>
    <cellStyle name="Обычный 116 4 2" xfId="25537"/>
    <cellStyle name="Обычный 116 4 2 2" xfId="25538"/>
    <cellStyle name="Обычный 116 4 2 2 2" xfId="25539"/>
    <cellStyle name="Обычный 116 4 2 3" xfId="25540"/>
    <cellStyle name="Обычный 116 4 3" xfId="25541"/>
    <cellStyle name="Обычный 116 4 3 2" xfId="25542"/>
    <cellStyle name="Обычный 116 4 4" xfId="25543"/>
    <cellStyle name="Обычный 116 5" xfId="25544"/>
    <cellStyle name="Обычный 116 5 2" xfId="25545"/>
    <cellStyle name="Обычный 116 5 2 2" xfId="25546"/>
    <cellStyle name="Обычный 116 5 3" xfId="25547"/>
    <cellStyle name="Обычный 116 6" xfId="25548"/>
    <cellStyle name="Обычный 116 6 2" xfId="25549"/>
    <cellStyle name="Обычный 116 7" xfId="25550"/>
    <cellStyle name="Обычный 116 7 2" xfId="25551"/>
    <cellStyle name="Обычный 116 8" xfId="25552"/>
    <cellStyle name="Обычный 117" xfId="25553"/>
    <cellStyle name="Обычный 117 2" xfId="25554"/>
    <cellStyle name="Обычный 117 2 2" xfId="25555"/>
    <cellStyle name="Обычный 117 2 2 2" xfId="25556"/>
    <cellStyle name="Обычный 117 2 2 2 2" xfId="25557"/>
    <cellStyle name="Обычный 117 2 2 3" xfId="25558"/>
    <cellStyle name="Обычный 117 2 3" xfId="25559"/>
    <cellStyle name="Обычный 117 2 3 2" xfId="25560"/>
    <cellStyle name="Обычный 117 2 4" xfId="25561"/>
    <cellStyle name="Обычный 117 3" xfId="25562"/>
    <cellStyle name="Обычный 117 3 2" xfId="25563"/>
    <cellStyle name="Обычный 117 3 2 2" xfId="25564"/>
    <cellStyle name="Обычный 117 3 2 2 2" xfId="25565"/>
    <cellStyle name="Обычный 117 3 2 3" xfId="25566"/>
    <cellStyle name="Обычный 117 3 3" xfId="25567"/>
    <cellStyle name="Обычный 117 3 3 2" xfId="25568"/>
    <cellStyle name="Обычный 117 3 4" xfId="25569"/>
    <cellStyle name="Обычный 117 4" xfId="25570"/>
    <cellStyle name="Обычный 117 4 2" xfId="25571"/>
    <cellStyle name="Обычный 117 4 2 2" xfId="25572"/>
    <cellStyle name="Обычный 117 4 2 2 2" xfId="25573"/>
    <cellStyle name="Обычный 117 4 2 3" xfId="25574"/>
    <cellStyle name="Обычный 117 4 3" xfId="25575"/>
    <cellStyle name="Обычный 117 4 3 2" xfId="25576"/>
    <cellStyle name="Обычный 117 4 4" xfId="25577"/>
    <cellStyle name="Обычный 117 5" xfId="25578"/>
    <cellStyle name="Обычный 117 5 2" xfId="25579"/>
    <cellStyle name="Обычный 117 5 2 2" xfId="25580"/>
    <cellStyle name="Обычный 117 5 3" xfId="25581"/>
    <cellStyle name="Обычный 117 6" xfId="25582"/>
    <cellStyle name="Обычный 117 6 2" xfId="25583"/>
    <cellStyle name="Обычный 117 7" xfId="25584"/>
    <cellStyle name="Обычный 117 7 2" xfId="25585"/>
    <cellStyle name="Обычный 117 8" xfId="25586"/>
    <cellStyle name="Обычный 118" xfId="25587"/>
    <cellStyle name="Обычный 118 2" xfId="25588"/>
    <cellStyle name="Обычный 118 2 2" xfId="25589"/>
    <cellStyle name="Обычный 118 2 2 2" xfId="25590"/>
    <cellStyle name="Обычный 118 2 2 2 2" xfId="25591"/>
    <cellStyle name="Обычный 118 2 2 3" xfId="25592"/>
    <cellStyle name="Обычный 118 2 3" xfId="25593"/>
    <cellStyle name="Обычный 118 2 3 2" xfId="25594"/>
    <cellStyle name="Обычный 118 2 4" xfId="25595"/>
    <cellStyle name="Обычный 118 3" xfId="25596"/>
    <cellStyle name="Обычный 118 3 2" xfId="25597"/>
    <cellStyle name="Обычный 118 3 2 2" xfId="25598"/>
    <cellStyle name="Обычный 118 3 2 2 2" xfId="25599"/>
    <cellStyle name="Обычный 118 3 2 3" xfId="25600"/>
    <cellStyle name="Обычный 118 3 3" xfId="25601"/>
    <cellStyle name="Обычный 118 3 3 2" xfId="25602"/>
    <cellStyle name="Обычный 118 3 4" xfId="25603"/>
    <cellStyle name="Обычный 118 4" xfId="25604"/>
    <cellStyle name="Обычный 118 4 2" xfId="25605"/>
    <cellStyle name="Обычный 118 4 2 2" xfId="25606"/>
    <cellStyle name="Обычный 118 4 2 2 2" xfId="25607"/>
    <cellStyle name="Обычный 118 4 2 3" xfId="25608"/>
    <cellStyle name="Обычный 118 4 3" xfId="25609"/>
    <cellStyle name="Обычный 118 4 3 2" xfId="25610"/>
    <cellStyle name="Обычный 118 4 4" xfId="25611"/>
    <cellStyle name="Обычный 118 5" xfId="25612"/>
    <cellStyle name="Обычный 118 5 2" xfId="25613"/>
    <cellStyle name="Обычный 118 5 2 2" xfId="25614"/>
    <cellStyle name="Обычный 118 5 3" xfId="25615"/>
    <cellStyle name="Обычный 118 6" xfId="25616"/>
    <cellStyle name="Обычный 118 6 2" xfId="25617"/>
    <cellStyle name="Обычный 118 7" xfId="25618"/>
    <cellStyle name="Обычный 118 7 2" xfId="25619"/>
    <cellStyle name="Обычный 118 8" xfId="25620"/>
    <cellStyle name="Обычный 119" xfId="25621"/>
    <cellStyle name="Обычный 119 2" xfId="25622"/>
    <cellStyle name="Обычный 119 2 2" xfId="25623"/>
    <cellStyle name="Обычный 119 2 2 2" xfId="25624"/>
    <cellStyle name="Обычный 119 2 2 2 2" xfId="25625"/>
    <cellStyle name="Обычный 119 2 2 3" xfId="25626"/>
    <cellStyle name="Обычный 119 2 3" xfId="25627"/>
    <cellStyle name="Обычный 119 2 3 2" xfId="25628"/>
    <cellStyle name="Обычный 119 2 4" xfId="25629"/>
    <cellStyle name="Обычный 119 3" xfId="25630"/>
    <cellStyle name="Обычный 119 3 2" xfId="25631"/>
    <cellStyle name="Обычный 119 3 2 2" xfId="25632"/>
    <cellStyle name="Обычный 119 3 2 2 2" xfId="25633"/>
    <cellStyle name="Обычный 119 3 2 3" xfId="25634"/>
    <cellStyle name="Обычный 119 3 3" xfId="25635"/>
    <cellStyle name="Обычный 119 3 3 2" xfId="25636"/>
    <cellStyle name="Обычный 119 3 4" xfId="25637"/>
    <cellStyle name="Обычный 119 4" xfId="25638"/>
    <cellStyle name="Обычный 119 4 2" xfId="25639"/>
    <cellStyle name="Обычный 119 4 2 2" xfId="25640"/>
    <cellStyle name="Обычный 119 4 2 2 2" xfId="25641"/>
    <cellStyle name="Обычный 119 4 2 3" xfId="25642"/>
    <cellStyle name="Обычный 119 4 3" xfId="25643"/>
    <cellStyle name="Обычный 119 4 3 2" xfId="25644"/>
    <cellStyle name="Обычный 119 4 4" xfId="25645"/>
    <cellStyle name="Обычный 119 5" xfId="25646"/>
    <cellStyle name="Обычный 119 5 2" xfId="25647"/>
    <cellStyle name="Обычный 119 5 2 2" xfId="25648"/>
    <cellStyle name="Обычный 119 5 3" xfId="25649"/>
    <cellStyle name="Обычный 119 6" xfId="25650"/>
    <cellStyle name="Обычный 119 6 2" xfId="25651"/>
    <cellStyle name="Обычный 119 7" xfId="25652"/>
    <cellStyle name="Обычный 119 7 2" xfId="25653"/>
    <cellStyle name="Обычный 119 8" xfId="25654"/>
    <cellStyle name="Обычный 12" xfId="25655"/>
    <cellStyle name="Обычный 12 2" xfId="25656"/>
    <cellStyle name="Обычный 12 2 5" xfId="25657"/>
    <cellStyle name="Обычный 12 3" xfId="25658"/>
    <cellStyle name="Обычный 12 4" xfId="25659"/>
    <cellStyle name="Обычный 120" xfId="25660"/>
    <cellStyle name="Обычный 120 2" xfId="25661"/>
    <cellStyle name="Обычный 120 2 2" xfId="25662"/>
    <cellStyle name="Обычный 120 2 2 2" xfId="25663"/>
    <cellStyle name="Обычный 120 2 2 2 2" xfId="25664"/>
    <cellStyle name="Обычный 120 2 2 3" xfId="25665"/>
    <cellStyle name="Обычный 120 2 3" xfId="25666"/>
    <cellStyle name="Обычный 120 2 3 2" xfId="25667"/>
    <cellStyle name="Обычный 120 2 4" xfId="25668"/>
    <cellStyle name="Обычный 120 3" xfId="25669"/>
    <cellStyle name="Обычный 120 3 2" xfId="25670"/>
    <cellStyle name="Обычный 120 3 2 2" xfId="25671"/>
    <cellStyle name="Обычный 120 3 2 2 2" xfId="25672"/>
    <cellStyle name="Обычный 120 3 2 3" xfId="25673"/>
    <cellStyle name="Обычный 120 3 3" xfId="25674"/>
    <cellStyle name="Обычный 120 3 3 2" xfId="25675"/>
    <cellStyle name="Обычный 120 3 4" xfId="25676"/>
    <cellStyle name="Обычный 120 4" xfId="25677"/>
    <cellStyle name="Обычный 120 4 2" xfId="25678"/>
    <cellStyle name="Обычный 120 4 2 2" xfId="25679"/>
    <cellStyle name="Обычный 120 4 2 2 2" xfId="25680"/>
    <cellStyle name="Обычный 120 4 2 3" xfId="25681"/>
    <cellStyle name="Обычный 120 4 3" xfId="25682"/>
    <cellStyle name="Обычный 120 4 3 2" xfId="25683"/>
    <cellStyle name="Обычный 120 4 4" xfId="25684"/>
    <cellStyle name="Обычный 120 5" xfId="25685"/>
    <cellStyle name="Обычный 120 5 2" xfId="25686"/>
    <cellStyle name="Обычный 120 5 2 2" xfId="25687"/>
    <cellStyle name="Обычный 120 5 3" xfId="25688"/>
    <cellStyle name="Обычный 120 6" xfId="25689"/>
    <cellStyle name="Обычный 120 6 2" xfId="25690"/>
    <cellStyle name="Обычный 120 7" xfId="25691"/>
    <cellStyle name="Обычный 120 7 2" xfId="25692"/>
    <cellStyle name="Обычный 120 8" xfId="25693"/>
    <cellStyle name="Обычный 121" xfId="25694"/>
    <cellStyle name="Обычный 121 2" xfId="25695"/>
    <cellStyle name="Обычный 121 2 2" xfId="25696"/>
    <cellStyle name="Обычный 121 2 2 2" xfId="25697"/>
    <cellStyle name="Обычный 121 2 2 2 2" xfId="25698"/>
    <cellStyle name="Обычный 121 2 2 3" xfId="25699"/>
    <cellStyle name="Обычный 121 2 3" xfId="25700"/>
    <cellStyle name="Обычный 121 2 3 2" xfId="25701"/>
    <cellStyle name="Обычный 121 2 4" xfId="25702"/>
    <cellStyle name="Обычный 121 3" xfId="25703"/>
    <cellStyle name="Обычный 121 3 2" xfId="25704"/>
    <cellStyle name="Обычный 121 3 2 2" xfId="25705"/>
    <cellStyle name="Обычный 121 3 2 2 2" xfId="25706"/>
    <cellStyle name="Обычный 121 3 2 3" xfId="25707"/>
    <cellStyle name="Обычный 121 3 3" xfId="25708"/>
    <cellStyle name="Обычный 121 3 3 2" xfId="25709"/>
    <cellStyle name="Обычный 121 3 4" xfId="25710"/>
    <cellStyle name="Обычный 121 4" xfId="25711"/>
    <cellStyle name="Обычный 121 4 2" xfId="25712"/>
    <cellStyle name="Обычный 121 4 2 2" xfId="25713"/>
    <cellStyle name="Обычный 121 4 2 2 2" xfId="25714"/>
    <cellStyle name="Обычный 121 4 2 3" xfId="25715"/>
    <cellStyle name="Обычный 121 4 3" xfId="25716"/>
    <cellStyle name="Обычный 121 4 3 2" xfId="25717"/>
    <cellStyle name="Обычный 121 4 4" xfId="25718"/>
    <cellStyle name="Обычный 121 5" xfId="25719"/>
    <cellStyle name="Обычный 121 5 2" xfId="25720"/>
    <cellStyle name="Обычный 121 5 2 2" xfId="25721"/>
    <cellStyle name="Обычный 121 5 3" xfId="25722"/>
    <cellStyle name="Обычный 121 6" xfId="25723"/>
    <cellStyle name="Обычный 121 6 2" xfId="25724"/>
    <cellStyle name="Обычный 121 7" xfId="25725"/>
    <cellStyle name="Обычный 121 7 2" xfId="25726"/>
    <cellStyle name="Обычный 121 8" xfId="25727"/>
    <cellStyle name="Обычный 122" xfId="25728"/>
    <cellStyle name="Обычный 122 2" xfId="25729"/>
    <cellStyle name="Обычный 122 2 2" xfId="25730"/>
    <cellStyle name="Обычный 122 2 2 2" xfId="25731"/>
    <cellStyle name="Обычный 122 2 2 2 2" xfId="25732"/>
    <cellStyle name="Обычный 122 2 2 3" xfId="25733"/>
    <cellStyle name="Обычный 122 2 3" xfId="25734"/>
    <cellStyle name="Обычный 122 2 3 2" xfId="25735"/>
    <cellStyle name="Обычный 122 2 4" xfId="25736"/>
    <cellStyle name="Обычный 122 3" xfId="25737"/>
    <cellStyle name="Обычный 122 3 2" xfId="25738"/>
    <cellStyle name="Обычный 122 3 2 2" xfId="25739"/>
    <cellStyle name="Обычный 122 3 2 2 2" xfId="25740"/>
    <cellStyle name="Обычный 122 3 2 3" xfId="25741"/>
    <cellStyle name="Обычный 122 3 3" xfId="25742"/>
    <cellStyle name="Обычный 122 3 3 2" xfId="25743"/>
    <cellStyle name="Обычный 122 3 4" xfId="25744"/>
    <cellStyle name="Обычный 122 4" xfId="25745"/>
    <cellStyle name="Обычный 122 4 2" xfId="25746"/>
    <cellStyle name="Обычный 122 4 2 2" xfId="25747"/>
    <cellStyle name="Обычный 122 4 2 2 2" xfId="25748"/>
    <cellStyle name="Обычный 122 4 2 3" xfId="25749"/>
    <cellStyle name="Обычный 122 4 3" xfId="25750"/>
    <cellStyle name="Обычный 122 4 3 2" xfId="25751"/>
    <cellStyle name="Обычный 122 4 4" xfId="25752"/>
    <cellStyle name="Обычный 122 5" xfId="25753"/>
    <cellStyle name="Обычный 122 5 2" xfId="25754"/>
    <cellStyle name="Обычный 122 5 2 2" xfId="25755"/>
    <cellStyle name="Обычный 122 5 3" xfId="25756"/>
    <cellStyle name="Обычный 122 6" xfId="25757"/>
    <cellStyle name="Обычный 122 6 2" xfId="25758"/>
    <cellStyle name="Обычный 122 7" xfId="25759"/>
    <cellStyle name="Обычный 122 7 2" xfId="25760"/>
    <cellStyle name="Обычный 122 8" xfId="25761"/>
    <cellStyle name="Обычный 123" xfId="25762"/>
    <cellStyle name="Обычный 123 2" xfId="25763"/>
    <cellStyle name="Обычный 123 2 2" xfId="25764"/>
    <cellStyle name="Обычный 123 2 2 2" xfId="25765"/>
    <cellStyle name="Обычный 123 2 2 2 2" xfId="25766"/>
    <cellStyle name="Обычный 123 2 2 3" xfId="25767"/>
    <cellStyle name="Обычный 123 2 3" xfId="25768"/>
    <cellStyle name="Обычный 123 2 3 2" xfId="25769"/>
    <cellStyle name="Обычный 123 2 4" xfId="25770"/>
    <cellStyle name="Обычный 123 3" xfId="25771"/>
    <cellStyle name="Обычный 123 3 2" xfId="25772"/>
    <cellStyle name="Обычный 123 3 2 2" xfId="25773"/>
    <cellStyle name="Обычный 123 3 2 2 2" xfId="25774"/>
    <cellStyle name="Обычный 123 3 2 3" xfId="25775"/>
    <cellStyle name="Обычный 123 3 3" xfId="25776"/>
    <cellStyle name="Обычный 123 3 3 2" xfId="25777"/>
    <cellStyle name="Обычный 123 3 4" xfId="25778"/>
    <cellStyle name="Обычный 123 4" xfId="25779"/>
    <cellStyle name="Обычный 123 4 2" xfId="25780"/>
    <cellStyle name="Обычный 123 4 2 2" xfId="25781"/>
    <cellStyle name="Обычный 123 4 2 2 2" xfId="25782"/>
    <cellStyle name="Обычный 123 4 2 3" xfId="25783"/>
    <cellStyle name="Обычный 123 4 3" xfId="25784"/>
    <cellStyle name="Обычный 123 4 3 2" xfId="25785"/>
    <cellStyle name="Обычный 123 4 4" xfId="25786"/>
    <cellStyle name="Обычный 123 5" xfId="25787"/>
    <cellStyle name="Обычный 123 5 2" xfId="25788"/>
    <cellStyle name="Обычный 123 5 2 2" xfId="25789"/>
    <cellStyle name="Обычный 123 5 3" xfId="25790"/>
    <cellStyle name="Обычный 123 6" xfId="25791"/>
    <cellStyle name="Обычный 123 6 2" xfId="25792"/>
    <cellStyle name="Обычный 123 7" xfId="25793"/>
    <cellStyle name="Обычный 123 7 2" xfId="25794"/>
    <cellStyle name="Обычный 123 8" xfId="25795"/>
    <cellStyle name="Обычный 124" xfId="25796"/>
    <cellStyle name="Обычный 124 2" xfId="25797"/>
    <cellStyle name="Обычный 124 2 2" xfId="25798"/>
    <cellStyle name="Обычный 124 2 2 2" xfId="25799"/>
    <cellStyle name="Обычный 124 2 2 2 2" xfId="25800"/>
    <cellStyle name="Обычный 124 2 2 3" xfId="25801"/>
    <cellStyle name="Обычный 124 2 3" xfId="25802"/>
    <cellStyle name="Обычный 124 2 3 2" xfId="25803"/>
    <cellStyle name="Обычный 124 2 4" xfId="25804"/>
    <cellStyle name="Обычный 124 3" xfId="25805"/>
    <cellStyle name="Обычный 124 3 2" xfId="25806"/>
    <cellStyle name="Обычный 124 3 2 2" xfId="25807"/>
    <cellStyle name="Обычный 124 3 2 2 2" xfId="25808"/>
    <cellStyle name="Обычный 124 3 2 3" xfId="25809"/>
    <cellStyle name="Обычный 124 3 3" xfId="25810"/>
    <cellStyle name="Обычный 124 3 3 2" xfId="25811"/>
    <cellStyle name="Обычный 124 3 4" xfId="25812"/>
    <cellStyle name="Обычный 124 4" xfId="25813"/>
    <cellStyle name="Обычный 124 4 2" xfId="25814"/>
    <cellStyle name="Обычный 124 4 2 2" xfId="25815"/>
    <cellStyle name="Обычный 124 4 2 2 2" xfId="25816"/>
    <cellStyle name="Обычный 124 4 2 3" xfId="25817"/>
    <cellStyle name="Обычный 124 4 3" xfId="25818"/>
    <cellStyle name="Обычный 124 4 3 2" xfId="25819"/>
    <cellStyle name="Обычный 124 4 4" xfId="25820"/>
    <cellStyle name="Обычный 124 5" xfId="25821"/>
    <cellStyle name="Обычный 124 5 2" xfId="25822"/>
    <cellStyle name="Обычный 124 5 2 2" xfId="25823"/>
    <cellStyle name="Обычный 124 5 3" xfId="25824"/>
    <cellStyle name="Обычный 124 6" xfId="25825"/>
    <cellStyle name="Обычный 124 6 2" xfId="25826"/>
    <cellStyle name="Обычный 124 7" xfId="25827"/>
    <cellStyle name="Обычный 124 7 2" xfId="25828"/>
    <cellStyle name="Обычный 124 8" xfId="25829"/>
    <cellStyle name="Обычный 125" xfId="25830"/>
    <cellStyle name="Обычный 125 2" xfId="25831"/>
    <cellStyle name="Обычный 125 2 2" xfId="25832"/>
    <cellStyle name="Обычный 125 2 2 2" xfId="25833"/>
    <cellStyle name="Обычный 125 2 2 2 2" xfId="25834"/>
    <cellStyle name="Обычный 125 2 2 3" xfId="25835"/>
    <cellStyle name="Обычный 125 2 3" xfId="25836"/>
    <cellStyle name="Обычный 125 2 3 2" xfId="25837"/>
    <cellStyle name="Обычный 125 2 4" xfId="25838"/>
    <cellStyle name="Обычный 125 3" xfId="25839"/>
    <cellStyle name="Обычный 125 3 2" xfId="25840"/>
    <cellStyle name="Обычный 125 3 2 2" xfId="25841"/>
    <cellStyle name="Обычный 125 3 2 2 2" xfId="25842"/>
    <cellStyle name="Обычный 125 3 2 3" xfId="25843"/>
    <cellStyle name="Обычный 125 3 3" xfId="25844"/>
    <cellStyle name="Обычный 125 3 3 2" xfId="25845"/>
    <cellStyle name="Обычный 125 3 4" xfId="25846"/>
    <cellStyle name="Обычный 125 4" xfId="25847"/>
    <cellStyle name="Обычный 125 4 2" xfId="25848"/>
    <cellStyle name="Обычный 125 4 2 2" xfId="25849"/>
    <cellStyle name="Обычный 125 4 2 2 2" xfId="25850"/>
    <cellStyle name="Обычный 125 4 2 3" xfId="25851"/>
    <cellStyle name="Обычный 125 4 3" xfId="25852"/>
    <cellStyle name="Обычный 125 4 3 2" xfId="25853"/>
    <cellStyle name="Обычный 125 4 4" xfId="25854"/>
    <cellStyle name="Обычный 125 5" xfId="25855"/>
    <cellStyle name="Обычный 125 5 2" xfId="25856"/>
    <cellStyle name="Обычный 125 5 2 2" xfId="25857"/>
    <cellStyle name="Обычный 125 5 3" xfId="25858"/>
    <cellStyle name="Обычный 125 6" xfId="25859"/>
    <cellStyle name="Обычный 125 6 2" xfId="25860"/>
    <cellStyle name="Обычный 125 7" xfId="25861"/>
    <cellStyle name="Обычный 125 7 2" xfId="25862"/>
    <cellStyle name="Обычный 125 8" xfId="25863"/>
    <cellStyle name="Обычный 126" xfId="25864"/>
    <cellStyle name="Обычный 126 2" xfId="25865"/>
    <cellStyle name="Обычный 126 2 2" xfId="25866"/>
    <cellStyle name="Обычный 126 2 2 2" xfId="25867"/>
    <cellStyle name="Обычный 126 2 2 2 2" xfId="25868"/>
    <cellStyle name="Обычный 126 2 2 3" xfId="25869"/>
    <cellStyle name="Обычный 126 2 3" xfId="25870"/>
    <cellStyle name="Обычный 126 2 3 2" xfId="25871"/>
    <cellStyle name="Обычный 126 2 4" xfId="25872"/>
    <cellStyle name="Обычный 126 3" xfId="25873"/>
    <cellStyle name="Обычный 126 3 2" xfId="25874"/>
    <cellStyle name="Обычный 126 3 2 2" xfId="25875"/>
    <cellStyle name="Обычный 126 3 2 2 2" xfId="25876"/>
    <cellStyle name="Обычный 126 3 2 3" xfId="25877"/>
    <cellStyle name="Обычный 126 3 3" xfId="25878"/>
    <cellStyle name="Обычный 126 3 3 2" xfId="25879"/>
    <cellStyle name="Обычный 126 3 4" xfId="25880"/>
    <cellStyle name="Обычный 126 4" xfId="25881"/>
    <cellStyle name="Обычный 126 4 2" xfId="25882"/>
    <cellStyle name="Обычный 126 4 2 2" xfId="25883"/>
    <cellStyle name="Обычный 126 4 2 2 2" xfId="25884"/>
    <cellStyle name="Обычный 126 4 2 3" xfId="25885"/>
    <cellStyle name="Обычный 126 4 3" xfId="25886"/>
    <cellStyle name="Обычный 126 4 3 2" xfId="25887"/>
    <cellStyle name="Обычный 126 4 4" xfId="25888"/>
    <cellStyle name="Обычный 126 5" xfId="25889"/>
    <cellStyle name="Обычный 126 5 2" xfId="25890"/>
    <cellStyle name="Обычный 126 5 2 2" xfId="25891"/>
    <cellStyle name="Обычный 126 5 3" xfId="25892"/>
    <cellStyle name="Обычный 126 6" xfId="25893"/>
    <cellStyle name="Обычный 126 6 2" xfId="25894"/>
    <cellStyle name="Обычный 126 7" xfId="25895"/>
    <cellStyle name="Обычный 126 7 2" xfId="25896"/>
    <cellStyle name="Обычный 126 8" xfId="25897"/>
    <cellStyle name="Обычный 127" xfId="25898"/>
    <cellStyle name="Обычный 127 2" xfId="25899"/>
    <cellStyle name="Обычный 127 2 2" xfId="25900"/>
    <cellStyle name="Обычный 127 2 2 2" xfId="25901"/>
    <cellStyle name="Обычный 127 2 2 2 2" xfId="25902"/>
    <cellStyle name="Обычный 127 2 2 3" xfId="25903"/>
    <cellStyle name="Обычный 127 2 3" xfId="25904"/>
    <cellStyle name="Обычный 127 2 3 2" xfId="25905"/>
    <cellStyle name="Обычный 127 2 4" xfId="25906"/>
    <cellStyle name="Обычный 127 3" xfId="25907"/>
    <cellStyle name="Обычный 127 3 2" xfId="25908"/>
    <cellStyle name="Обычный 127 3 2 2" xfId="25909"/>
    <cellStyle name="Обычный 127 3 2 2 2" xfId="25910"/>
    <cellStyle name="Обычный 127 3 2 3" xfId="25911"/>
    <cellStyle name="Обычный 127 3 3" xfId="25912"/>
    <cellStyle name="Обычный 127 3 3 2" xfId="25913"/>
    <cellStyle name="Обычный 127 3 4" xfId="25914"/>
    <cellStyle name="Обычный 127 4" xfId="25915"/>
    <cellStyle name="Обычный 127 4 2" xfId="25916"/>
    <cellStyle name="Обычный 127 4 2 2" xfId="25917"/>
    <cellStyle name="Обычный 127 4 2 2 2" xfId="25918"/>
    <cellStyle name="Обычный 127 4 2 3" xfId="25919"/>
    <cellStyle name="Обычный 127 4 3" xfId="25920"/>
    <cellStyle name="Обычный 127 4 3 2" xfId="25921"/>
    <cellStyle name="Обычный 127 4 4" xfId="25922"/>
    <cellStyle name="Обычный 127 5" xfId="25923"/>
    <cellStyle name="Обычный 127 5 2" xfId="25924"/>
    <cellStyle name="Обычный 127 5 2 2" xfId="25925"/>
    <cellStyle name="Обычный 127 5 3" xfId="25926"/>
    <cellStyle name="Обычный 127 6" xfId="25927"/>
    <cellStyle name="Обычный 127 6 2" xfId="25928"/>
    <cellStyle name="Обычный 127 7" xfId="25929"/>
    <cellStyle name="Обычный 127 7 2" xfId="25930"/>
    <cellStyle name="Обычный 127 8" xfId="25931"/>
    <cellStyle name="Обычный 128" xfId="25932"/>
    <cellStyle name="Обычный 128 2" xfId="25933"/>
    <cellStyle name="Обычный 128 2 2" xfId="25934"/>
    <cellStyle name="Обычный 128 2 2 2" xfId="25935"/>
    <cellStyle name="Обычный 128 2 2 2 2" xfId="25936"/>
    <cellStyle name="Обычный 128 2 2 3" xfId="25937"/>
    <cellStyle name="Обычный 128 2 3" xfId="25938"/>
    <cellStyle name="Обычный 128 2 3 2" xfId="25939"/>
    <cellStyle name="Обычный 128 2 4" xfId="25940"/>
    <cellStyle name="Обычный 128 3" xfId="25941"/>
    <cellStyle name="Обычный 128 3 2" xfId="25942"/>
    <cellStyle name="Обычный 128 3 2 2" xfId="25943"/>
    <cellStyle name="Обычный 128 3 2 2 2" xfId="25944"/>
    <cellStyle name="Обычный 128 3 2 3" xfId="25945"/>
    <cellStyle name="Обычный 128 3 3" xfId="25946"/>
    <cellStyle name="Обычный 128 3 3 2" xfId="25947"/>
    <cellStyle name="Обычный 128 3 4" xfId="25948"/>
    <cellStyle name="Обычный 128 4" xfId="25949"/>
    <cellStyle name="Обычный 128 4 2" xfId="25950"/>
    <cellStyle name="Обычный 128 4 2 2" xfId="25951"/>
    <cellStyle name="Обычный 128 4 2 2 2" xfId="25952"/>
    <cellStyle name="Обычный 128 4 2 3" xfId="25953"/>
    <cellStyle name="Обычный 128 4 3" xfId="25954"/>
    <cellStyle name="Обычный 128 4 3 2" xfId="25955"/>
    <cellStyle name="Обычный 128 4 4" xfId="25956"/>
    <cellStyle name="Обычный 128 5" xfId="25957"/>
    <cellStyle name="Обычный 128 5 2" xfId="25958"/>
    <cellStyle name="Обычный 128 5 2 2" xfId="25959"/>
    <cellStyle name="Обычный 128 5 3" xfId="25960"/>
    <cellStyle name="Обычный 128 6" xfId="25961"/>
    <cellStyle name="Обычный 128 6 2" xfId="25962"/>
    <cellStyle name="Обычный 128 7" xfId="25963"/>
    <cellStyle name="Обычный 128 7 2" xfId="25964"/>
    <cellStyle name="Обычный 128 8" xfId="25965"/>
    <cellStyle name="Обычный 129" xfId="25966"/>
    <cellStyle name="Обычный 129 2" xfId="25967"/>
    <cellStyle name="Обычный 129 2 2" xfId="25968"/>
    <cellStyle name="Обычный 129 2 2 2" xfId="25969"/>
    <cellStyle name="Обычный 129 2 2 2 2" xfId="25970"/>
    <cellStyle name="Обычный 129 2 2 3" xfId="25971"/>
    <cellStyle name="Обычный 129 2 3" xfId="25972"/>
    <cellStyle name="Обычный 129 2 3 2" xfId="25973"/>
    <cellStyle name="Обычный 129 2 4" xfId="25974"/>
    <cellStyle name="Обычный 129 3" xfId="25975"/>
    <cellStyle name="Обычный 129 3 2" xfId="25976"/>
    <cellStyle name="Обычный 129 3 2 2" xfId="25977"/>
    <cellStyle name="Обычный 129 3 2 2 2" xfId="25978"/>
    <cellStyle name="Обычный 129 3 2 3" xfId="25979"/>
    <cellStyle name="Обычный 129 3 3" xfId="25980"/>
    <cellStyle name="Обычный 129 3 3 2" xfId="25981"/>
    <cellStyle name="Обычный 129 3 4" xfId="25982"/>
    <cellStyle name="Обычный 129 4" xfId="25983"/>
    <cellStyle name="Обычный 129 4 2" xfId="25984"/>
    <cellStyle name="Обычный 129 4 2 2" xfId="25985"/>
    <cellStyle name="Обычный 129 4 2 2 2" xfId="25986"/>
    <cellStyle name="Обычный 129 4 2 3" xfId="25987"/>
    <cellStyle name="Обычный 129 4 3" xfId="25988"/>
    <cellStyle name="Обычный 129 4 3 2" xfId="25989"/>
    <cellStyle name="Обычный 129 4 4" xfId="25990"/>
    <cellStyle name="Обычный 129 5" xfId="25991"/>
    <cellStyle name="Обычный 129 5 2" xfId="25992"/>
    <cellStyle name="Обычный 129 5 2 2" xfId="25993"/>
    <cellStyle name="Обычный 129 5 3" xfId="25994"/>
    <cellStyle name="Обычный 129 6" xfId="25995"/>
    <cellStyle name="Обычный 129 6 2" xfId="25996"/>
    <cellStyle name="Обычный 129 7" xfId="25997"/>
    <cellStyle name="Обычный 129 7 2" xfId="25998"/>
    <cellStyle name="Обычный 129 8" xfId="25999"/>
    <cellStyle name="Обычный 13" xfId="26000"/>
    <cellStyle name="Обычный 13 2" xfId="26001"/>
    <cellStyle name="Обычный 13 3" xfId="26002"/>
    <cellStyle name="Обычный 130" xfId="26003"/>
    <cellStyle name="Обычный 130 2" xfId="26004"/>
    <cellStyle name="Обычный 130 2 2" xfId="26005"/>
    <cellStyle name="Обычный 130 2 2 2" xfId="26006"/>
    <cellStyle name="Обычный 130 2 2 2 2" xfId="26007"/>
    <cellStyle name="Обычный 130 2 2 3" xfId="26008"/>
    <cellStyle name="Обычный 130 2 3" xfId="26009"/>
    <cellStyle name="Обычный 130 2 3 2" xfId="26010"/>
    <cellStyle name="Обычный 130 2 4" xfId="26011"/>
    <cellStyle name="Обычный 130 3" xfId="26012"/>
    <cellStyle name="Обычный 130 3 2" xfId="26013"/>
    <cellStyle name="Обычный 130 3 2 2" xfId="26014"/>
    <cellStyle name="Обычный 130 3 2 2 2" xfId="26015"/>
    <cellStyle name="Обычный 130 3 2 3" xfId="26016"/>
    <cellStyle name="Обычный 130 3 3" xfId="26017"/>
    <cellStyle name="Обычный 130 3 3 2" xfId="26018"/>
    <cellStyle name="Обычный 130 3 4" xfId="26019"/>
    <cellStyle name="Обычный 130 4" xfId="26020"/>
    <cellStyle name="Обычный 130 4 2" xfId="26021"/>
    <cellStyle name="Обычный 130 4 2 2" xfId="26022"/>
    <cellStyle name="Обычный 130 4 2 2 2" xfId="26023"/>
    <cellStyle name="Обычный 130 4 2 3" xfId="26024"/>
    <cellStyle name="Обычный 130 4 3" xfId="26025"/>
    <cellStyle name="Обычный 130 4 3 2" xfId="26026"/>
    <cellStyle name="Обычный 130 4 4" xfId="26027"/>
    <cellStyle name="Обычный 130 5" xfId="26028"/>
    <cellStyle name="Обычный 130 5 2" xfId="26029"/>
    <cellStyle name="Обычный 130 5 2 2" xfId="26030"/>
    <cellStyle name="Обычный 130 5 3" xfId="26031"/>
    <cellStyle name="Обычный 130 6" xfId="26032"/>
    <cellStyle name="Обычный 130 6 2" xfId="26033"/>
    <cellStyle name="Обычный 130 7" xfId="26034"/>
    <cellStyle name="Обычный 130 7 2" xfId="26035"/>
    <cellStyle name="Обычный 130 8" xfId="26036"/>
    <cellStyle name="Обычный 131" xfId="26037"/>
    <cellStyle name="Обычный 131 2" xfId="26038"/>
    <cellStyle name="Обычный 131 2 2" xfId="26039"/>
    <cellStyle name="Обычный 131 2 2 2" xfId="26040"/>
    <cellStyle name="Обычный 131 2 2 2 2" xfId="26041"/>
    <cellStyle name="Обычный 131 2 2 3" xfId="26042"/>
    <cellStyle name="Обычный 131 2 3" xfId="26043"/>
    <cellStyle name="Обычный 131 2 3 2" xfId="26044"/>
    <cellStyle name="Обычный 131 2 4" xfId="26045"/>
    <cellStyle name="Обычный 131 3" xfId="26046"/>
    <cellStyle name="Обычный 131 3 2" xfId="26047"/>
    <cellStyle name="Обычный 131 3 2 2" xfId="26048"/>
    <cellStyle name="Обычный 131 3 2 2 2" xfId="26049"/>
    <cellStyle name="Обычный 131 3 2 3" xfId="26050"/>
    <cellStyle name="Обычный 131 3 3" xfId="26051"/>
    <cellStyle name="Обычный 131 3 3 2" xfId="26052"/>
    <cellStyle name="Обычный 131 3 4" xfId="26053"/>
    <cellStyle name="Обычный 131 4" xfId="26054"/>
    <cellStyle name="Обычный 131 4 2" xfId="26055"/>
    <cellStyle name="Обычный 131 4 2 2" xfId="26056"/>
    <cellStyle name="Обычный 131 4 2 2 2" xfId="26057"/>
    <cellStyle name="Обычный 131 4 2 3" xfId="26058"/>
    <cellStyle name="Обычный 131 4 3" xfId="26059"/>
    <cellStyle name="Обычный 131 4 3 2" xfId="26060"/>
    <cellStyle name="Обычный 131 4 4" xfId="26061"/>
    <cellStyle name="Обычный 131 5" xfId="26062"/>
    <cellStyle name="Обычный 131 5 2" xfId="26063"/>
    <cellStyle name="Обычный 131 5 2 2" xfId="26064"/>
    <cellStyle name="Обычный 131 5 3" xfId="26065"/>
    <cellStyle name="Обычный 131 6" xfId="26066"/>
    <cellStyle name="Обычный 131 6 2" xfId="26067"/>
    <cellStyle name="Обычный 131 7" xfId="26068"/>
    <cellStyle name="Обычный 131 7 2" xfId="26069"/>
    <cellStyle name="Обычный 131 8" xfId="26070"/>
    <cellStyle name="Обычный 132" xfId="26071"/>
    <cellStyle name="Обычный 132 2" xfId="26072"/>
    <cellStyle name="Обычный 132 2 2" xfId="26073"/>
    <cellStyle name="Обычный 132 2 2 2" xfId="26074"/>
    <cellStyle name="Обычный 132 2 2 2 2" xfId="26075"/>
    <cellStyle name="Обычный 132 2 2 3" xfId="26076"/>
    <cellStyle name="Обычный 132 2 3" xfId="26077"/>
    <cellStyle name="Обычный 132 2 3 2" xfId="26078"/>
    <cellStyle name="Обычный 132 2 4" xfId="26079"/>
    <cellStyle name="Обычный 132 3" xfId="26080"/>
    <cellStyle name="Обычный 132 3 2" xfId="26081"/>
    <cellStyle name="Обычный 132 3 2 2" xfId="26082"/>
    <cellStyle name="Обычный 132 3 2 2 2" xfId="26083"/>
    <cellStyle name="Обычный 132 3 2 3" xfId="26084"/>
    <cellStyle name="Обычный 132 3 3" xfId="26085"/>
    <cellStyle name="Обычный 132 3 3 2" xfId="26086"/>
    <cellStyle name="Обычный 132 3 4" xfId="26087"/>
    <cellStyle name="Обычный 132 4" xfId="26088"/>
    <cellStyle name="Обычный 132 4 2" xfId="26089"/>
    <cellStyle name="Обычный 132 4 2 2" xfId="26090"/>
    <cellStyle name="Обычный 132 4 2 2 2" xfId="26091"/>
    <cellStyle name="Обычный 132 4 2 3" xfId="26092"/>
    <cellStyle name="Обычный 132 4 3" xfId="26093"/>
    <cellStyle name="Обычный 132 4 3 2" xfId="26094"/>
    <cellStyle name="Обычный 132 4 4" xfId="26095"/>
    <cellStyle name="Обычный 132 5" xfId="26096"/>
    <cellStyle name="Обычный 132 5 2" xfId="26097"/>
    <cellStyle name="Обычный 132 5 2 2" xfId="26098"/>
    <cellStyle name="Обычный 132 5 3" xfId="26099"/>
    <cellStyle name="Обычный 132 6" xfId="26100"/>
    <cellStyle name="Обычный 132 6 2" xfId="26101"/>
    <cellStyle name="Обычный 132 7" xfId="26102"/>
    <cellStyle name="Обычный 132 7 2" xfId="26103"/>
    <cellStyle name="Обычный 132 8" xfId="26104"/>
    <cellStyle name="Обычный 133" xfId="26105"/>
    <cellStyle name="Обычный 133 2" xfId="26106"/>
    <cellStyle name="Обычный 133 2 2" xfId="26107"/>
    <cellStyle name="Обычный 133 2 2 2" xfId="26108"/>
    <cellStyle name="Обычный 133 2 2 2 2" xfId="26109"/>
    <cellStyle name="Обычный 133 2 2 3" xfId="26110"/>
    <cellStyle name="Обычный 133 2 3" xfId="26111"/>
    <cellStyle name="Обычный 133 2 3 2" xfId="26112"/>
    <cellStyle name="Обычный 133 2 4" xfId="26113"/>
    <cellStyle name="Обычный 133 3" xfId="26114"/>
    <cellStyle name="Обычный 133 3 2" xfId="26115"/>
    <cellStyle name="Обычный 133 3 2 2" xfId="26116"/>
    <cellStyle name="Обычный 133 3 2 2 2" xfId="26117"/>
    <cellStyle name="Обычный 133 3 2 3" xfId="26118"/>
    <cellStyle name="Обычный 133 3 3" xfId="26119"/>
    <cellStyle name="Обычный 133 3 3 2" xfId="26120"/>
    <cellStyle name="Обычный 133 3 4" xfId="26121"/>
    <cellStyle name="Обычный 133 4" xfId="26122"/>
    <cellStyle name="Обычный 133 4 2" xfId="26123"/>
    <cellStyle name="Обычный 133 4 2 2" xfId="26124"/>
    <cellStyle name="Обычный 133 4 2 2 2" xfId="26125"/>
    <cellStyle name="Обычный 133 4 2 3" xfId="26126"/>
    <cellStyle name="Обычный 133 4 3" xfId="26127"/>
    <cellStyle name="Обычный 133 4 3 2" xfId="26128"/>
    <cellStyle name="Обычный 133 4 4" xfId="26129"/>
    <cellStyle name="Обычный 133 5" xfId="26130"/>
    <cellStyle name="Обычный 133 5 2" xfId="26131"/>
    <cellStyle name="Обычный 133 5 2 2" xfId="26132"/>
    <cellStyle name="Обычный 133 5 3" xfId="26133"/>
    <cellStyle name="Обычный 133 6" xfId="26134"/>
    <cellStyle name="Обычный 133 6 2" xfId="26135"/>
    <cellStyle name="Обычный 133 7" xfId="26136"/>
    <cellStyle name="Обычный 133 7 2" xfId="26137"/>
    <cellStyle name="Обычный 133 8" xfId="26138"/>
    <cellStyle name="Обычный 134" xfId="26139"/>
    <cellStyle name="Обычный 134 2" xfId="26140"/>
    <cellStyle name="Обычный 134 2 2" xfId="26141"/>
    <cellStyle name="Обычный 134 2 2 2" xfId="26142"/>
    <cellStyle name="Обычный 134 2 2 2 2" xfId="26143"/>
    <cellStyle name="Обычный 134 2 2 3" xfId="26144"/>
    <cellStyle name="Обычный 134 2 3" xfId="26145"/>
    <cellStyle name="Обычный 134 2 3 2" xfId="26146"/>
    <cellStyle name="Обычный 134 2 4" xfId="26147"/>
    <cellStyle name="Обычный 134 3" xfId="26148"/>
    <cellStyle name="Обычный 134 3 2" xfId="26149"/>
    <cellStyle name="Обычный 134 3 2 2" xfId="26150"/>
    <cellStyle name="Обычный 134 3 2 2 2" xfId="26151"/>
    <cellStyle name="Обычный 134 3 2 3" xfId="26152"/>
    <cellStyle name="Обычный 134 3 3" xfId="26153"/>
    <cellStyle name="Обычный 134 3 3 2" xfId="26154"/>
    <cellStyle name="Обычный 134 3 4" xfId="26155"/>
    <cellStyle name="Обычный 134 4" xfId="26156"/>
    <cellStyle name="Обычный 134 4 2" xfId="26157"/>
    <cellStyle name="Обычный 134 4 2 2" xfId="26158"/>
    <cellStyle name="Обычный 134 4 2 2 2" xfId="26159"/>
    <cellStyle name="Обычный 134 4 2 3" xfId="26160"/>
    <cellStyle name="Обычный 134 4 3" xfId="26161"/>
    <cellStyle name="Обычный 134 4 3 2" xfId="26162"/>
    <cellStyle name="Обычный 134 4 4" xfId="26163"/>
    <cellStyle name="Обычный 134 5" xfId="26164"/>
    <cellStyle name="Обычный 134 5 2" xfId="26165"/>
    <cellStyle name="Обычный 134 5 2 2" xfId="26166"/>
    <cellStyle name="Обычный 134 5 3" xfId="26167"/>
    <cellStyle name="Обычный 134 6" xfId="26168"/>
    <cellStyle name="Обычный 134 6 2" xfId="26169"/>
    <cellStyle name="Обычный 134 7" xfId="26170"/>
    <cellStyle name="Обычный 134 7 2" xfId="26171"/>
    <cellStyle name="Обычный 134 8" xfId="26172"/>
    <cellStyle name="Обычный 135" xfId="26173"/>
    <cellStyle name="Обычный 135 2" xfId="26174"/>
    <cellStyle name="Обычный 135 2 2" xfId="26175"/>
    <cellStyle name="Обычный 135 2 2 2" xfId="26176"/>
    <cellStyle name="Обычный 135 2 2 2 2" xfId="26177"/>
    <cellStyle name="Обычный 135 2 2 3" xfId="26178"/>
    <cellStyle name="Обычный 135 2 3" xfId="26179"/>
    <cellStyle name="Обычный 135 2 3 2" xfId="26180"/>
    <cellStyle name="Обычный 135 2 4" xfId="26181"/>
    <cellStyle name="Обычный 135 3" xfId="26182"/>
    <cellStyle name="Обычный 135 3 2" xfId="26183"/>
    <cellStyle name="Обычный 135 3 2 2" xfId="26184"/>
    <cellStyle name="Обычный 135 3 2 2 2" xfId="26185"/>
    <cellStyle name="Обычный 135 3 2 3" xfId="26186"/>
    <cellStyle name="Обычный 135 3 3" xfId="26187"/>
    <cellStyle name="Обычный 135 3 3 2" xfId="26188"/>
    <cellStyle name="Обычный 135 3 4" xfId="26189"/>
    <cellStyle name="Обычный 135 4" xfId="26190"/>
    <cellStyle name="Обычный 135 4 2" xfId="26191"/>
    <cellStyle name="Обычный 135 4 2 2" xfId="26192"/>
    <cellStyle name="Обычный 135 4 2 2 2" xfId="26193"/>
    <cellStyle name="Обычный 135 4 2 3" xfId="26194"/>
    <cellStyle name="Обычный 135 4 3" xfId="26195"/>
    <cellStyle name="Обычный 135 4 3 2" xfId="26196"/>
    <cellStyle name="Обычный 135 4 4" xfId="26197"/>
    <cellStyle name="Обычный 135 5" xfId="26198"/>
    <cellStyle name="Обычный 135 5 2" xfId="26199"/>
    <cellStyle name="Обычный 135 5 2 2" xfId="26200"/>
    <cellStyle name="Обычный 135 5 3" xfId="26201"/>
    <cellStyle name="Обычный 135 6" xfId="26202"/>
    <cellStyle name="Обычный 135 6 2" xfId="26203"/>
    <cellStyle name="Обычный 135 7" xfId="26204"/>
    <cellStyle name="Обычный 135 7 2" xfId="26205"/>
    <cellStyle name="Обычный 135 8" xfId="26206"/>
    <cellStyle name="Обычный 136" xfId="26207"/>
    <cellStyle name="Обычный 136 2" xfId="26208"/>
    <cellStyle name="Обычный 136 2 2" xfId="26209"/>
    <cellStyle name="Обычный 136 2 2 2" xfId="26210"/>
    <cellStyle name="Обычный 136 2 2 2 2" xfId="26211"/>
    <cellStyle name="Обычный 136 2 2 3" xfId="26212"/>
    <cellStyle name="Обычный 136 2 3" xfId="26213"/>
    <cellStyle name="Обычный 136 2 3 2" xfId="26214"/>
    <cellStyle name="Обычный 136 2 4" xfId="26215"/>
    <cellStyle name="Обычный 136 3" xfId="26216"/>
    <cellStyle name="Обычный 136 3 2" xfId="26217"/>
    <cellStyle name="Обычный 136 3 2 2" xfId="26218"/>
    <cellStyle name="Обычный 136 3 2 2 2" xfId="26219"/>
    <cellStyle name="Обычный 136 3 2 3" xfId="26220"/>
    <cellStyle name="Обычный 136 3 3" xfId="26221"/>
    <cellStyle name="Обычный 136 3 3 2" xfId="26222"/>
    <cellStyle name="Обычный 136 3 4" xfId="26223"/>
    <cellStyle name="Обычный 136 4" xfId="26224"/>
    <cellStyle name="Обычный 136 4 2" xfId="26225"/>
    <cellStyle name="Обычный 136 4 2 2" xfId="26226"/>
    <cellStyle name="Обычный 136 4 2 2 2" xfId="26227"/>
    <cellStyle name="Обычный 136 4 2 3" xfId="26228"/>
    <cellStyle name="Обычный 136 4 3" xfId="26229"/>
    <cellStyle name="Обычный 136 4 3 2" xfId="26230"/>
    <cellStyle name="Обычный 136 4 4" xfId="26231"/>
    <cellStyle name="Обычный 136 5" xfId="26232"/>
    <cellStyle name="Обычный 136 5 2" xfId="26233"/>
    <cellStyle name="Обычный 136 5 2 2" xfId="26234"/>
    <cellStyle name="Обычный 136 5 3" xfId="26235"/>
    <cellStyle name="Обычный 136 6" xfId="26236"/>
    <cellStyle name="Обычный 136 6 2" xfId="26237"/>
    <cellStyle name="Обычный 136 7" xfId="26238"/>
    <cellStyle name="Обычный 136 7 2" xfId="26239"/>
    <cellStyle name="Обычный 136 8" xfId="26240"/>
    <cellStyle name="Обычный 137" xfId="26241"/>
    <cellStyle name="Обычный 137 2" xfId="26242"/>
    <cellStyle name="Обычный 137 2 2" xfId="26243"/>
    <cellStyle name="Обычный 137 2 2 2" xfId="26244"/>
    <cellStyle name="Обычный 137 2 2 2 2" xfId="26245"/>
    <cellStyle name="Обычный 137 2 2 3" xfId="26246"/>
    <cellStyle name="Обычный 137 2 3" xfId="26247"/>
    <cellStyle name="Обычный 137 2 3 2" xfId="26248"/>
    <cellStyle name="Обычный 137 2 4" xfId="26249"/>
    <cellStyle name="Обычный 137 3" xfId="26250"/>
    <cellStyle name="Обычный 137 3 2" xfId="26251"/>
    <cellStyle name="Обычный 137 3 2 2" xfId="26252"/>
    <cellStyle name="Обычный 137 3 2 2 2" xfId="26253"/>
    <cellStyle name="Обычный 137 3 2 3" xfId="26254"/>
    <cellStyle name="Обычный 137 3 3" xfId="26255"/>
    <cellStyle name="Обычный 137 3 3 2" xfId="26256"/>
    <cellStyle name="Обычный 137 3 4" xfId="26257"/>
    <cellStyle name="Обычный 137 4" xfId="26258"/>
    <cellStyle name="Обычный 137 4 2" xfId="26259"/>
    <cellStyle name="Обычный 137 4 2 2" xfId="26260"/>
    <cellStyle name="Обычный 137 4 2 2 2" xfId="26261"/>
    <cellStyle name="Обычный 137 4 2 3" xfId="26262"/>
    <cellStyle name="Обычный 137 4 3" xfId="26263"/>
    <cellStyle name="Обычный 137 4 3 2" xfId="26264"/>
    <cellStyle name="Обычный 137 4 4" xfId="26265"/>
    <cellStyle name="Обычный 137 5" xfId="26266"/>
    <cellStyle name="Обычный 137 5 2" xfId="26267"/>
    <cellStyle name="Обычный 137 5 2 2" xfId="26268"/>
    <cellStyle name="Обычный 137 5 3" xfId="26269"/>
    <cellStyle name="Обычный 137 6" xfId="26270"/>
    <cellStyle name="Обычный 137 6 2" xfId="26271"/>
    <cellStyle name="Обычный 137 7" xfId="26272"/>
    <cellStyle name="Обычный 137 7 2" xfId="26273"/>
    <cellStyle name="Обычный 137 8" xfId="26274"/>
    <cellStyle name="Обычный 138" xfId="26275"/>
    <cellStyle name="Обычный 138 2" xfId="26276"/>
    <cellStyle name="Обычный 138 2 2" xfId="26277"/>
    <cellStyle name="Обычный 138 2 2 2" xfId="26278"/>
    <cellStyle name="Обычный 138 2 2 2 2" xfId="26279"/>
    <cellStyle name="Обычный 138 2 2 3" xfId="26280"/>
    <cellStyle name="Обычный 138 2 3" xfId="26281"/>
    <cellStyle name="Обычный 138 2 3 2" xfId="26282"/>
    <cellStyle name="Обычный 138 2 4" xfId="26283"/>
    <cellStyle name="Обычный 138 3" xfId="26284"/>
    <cellStyle name="Обычный 138 3 2" xfId="26285"/>
    <cellStyle name="Обычный 138 3 2 2" xfId="26286"/>
    <cellStyle name="Обычный 138 3 2 2 2" xfId="26287"/>
    <cellStyle name="Обычный 138 3 2 3" xfId="26288"/>
    <cellStyle name="Обычный 138 3 3" xfId="26289"/>
    <cellStyle name="Обычный 138 3 3 2" xfId="26290"/>
    <cellStyle name="Обычный 138 3 4" xfId="26291"/>
    <cellStyle name="Обычный 138 4" xfId="26292"/>
    <cellStyle name="Обычный 138 4 2" xfId="26293"/>
    <cellStyle name="Обычный 138 4 2 2" xfId="26294"/>
    <cellStyle name="Обычный 138 4 2 2 2" xfId="26295"/>
    <cellStyle name="Обычный 138 4 2 3" xfId="26296"/>
    <cellStyle name="Обычный 138 4 3" xfId="26297"/>
    <cellStyle name="Обычный 138 4 3 2" xfId="26298"/>
    <cellStyle name="Обычный 138 4 4" xfId="26299"/>
    <cellStyle name="Обычный 138 5" xfId="26300"/>
    <cellStyle name="Обычный 138 5 2" xfId="26301"/>
    <cellStyle name="Обычный 138 5 2 2" xfId="26302"/>
    <cellStyle name="Обычный 138 5 3" xfId="26303"/>
    <cellStyle name="Обычный 138 6" xfId="26304"/>
    <cellStyle name="Обычный 138 6 2" xfId="26305"/>
    <cellStyle name="Обычный 138 7" xfId="26306"/>
    <cellStyle name="Обычный 138 7 2" xfId="26307"/>
    <cellStyle name="Обычный 138 8" xfId="26308"/>
    <cellStyle name="Обычный 139" xfId="26309"/>
    <cellStyle name="Обычный 139 2" xfId="26310"/>
    <cellStyle name="Обычный 139 2 2" xfId="26311"/>
    <cellStyle name="Обычный 139 2 2 2" xfId="26312"/>
    <cellStyle name="Обычный 139 2 2 2 2" xfId="26313"/>
    <cellStyle name="Обычный 139 2 2 3" xfId="26314"/>
    <cellStyle name="Обычный 139 2 3" xfId="26315"/>
    <cellStyle name="Обычный 139 2 3 2" xfId="26316"/>
    <cellStyle name="Обычный 139 2 4" xfId="26317"/>
    <cellStyle name="Обычный 139 3" xfId="26318"/>
    <cellStyle name="Обычный 139 3 2" xfId="26319"/>
    <cellStyle name="Обычный 139 3 2 2" xfId="26320"/>
    <cellStyle name="Обычный 139 3 2 2 2" xfId="26321"/>
    <cellStyle name="Обычный 139 3 2 3" xfId="26322"/>
    <cellStyle name="Обычный 139 3 3" xfId="26323"/>
    <cellStyle name="Обычный 139 3 3 2" xfId="26324"/>
    <cellStyle name="Обычный 139 3 4" xfId="26325"/>
    <cellStyle name="Обычный 139 4" xfId="26326"/>
    <cellStyle name="Обычный 139 4 2" xfId="26327"/>
    <cellStyle name="Обычный 139 4 2 2" xfId="26328"/>
    <cellStyle name="Обычный 139 4 2 2 2" xfId="26329"/>
    <cellStyle name="Обычный 139 4 2 3" xfId="26330"/>
    <cellStyle name="Обычный 139 4 3" xfId="26331"/>
    <cellStyle name="Обычный 139 4 3 2" xfId="26332"/>
    <cellStyle name="Обычный 139 4 4" xfId="26333"/>
    <cellStyle name="Обычный 139 5" xfId="26334"/>
    <cellStyle name="Обычный 139 5 2" xfId="26335"/>
    <cellStyle name="Обычный 139 5 2 2" xfId="26336"/>
    <cellStyle name="Обычный 139 5 3" xfId="26337"/>
    <cellStyle name="Обычный 139 6" xfId="26338"/>
    <cellStyle name="Обычный 139 6 2" xfId="26339"/>
    <cellStyle name="Обычный 139 7" xfId="26340"/>
    <cellStyle name="Обычный 139 7 2" xfId="26341"/>
    <cellStyle name="Обычный 139 8" xfId="26342"/>
    <cellStyle name="Обычный 14" xfId="26343"/>
    <cellStyle name="Обычный 14 2" xfId="26344"/>
    <cellStyle name="Обычный 14 2 2" xfId="26345"/>
    <cellStyle name="Обычный 14 3" xfId="26346"/>
    <cellStyle name="Обычный 14 4" xfId="60319"/>
    <cellStyle name="Обычный 140" xfId="26347"/>
    <cellStyle name="Обычный 140 2" xfId="26348"/>
    <cellStyle name="Обычный 140 2 2" xfId="26349"/>
    <cellStyle name="Обычный 140 2 2 2" xfId="26350"/>
    <cellStyle name="Обычный 140 2 2 2 2" xfId="26351"/>
    <cellStyle name="Обычный 140 2 2 3" xfId="26352"/>
    <cellStyle name="Обычный 140 2 3" xfId="26353"/>
    <cellStyle name="Обычный 140 2 3 2" xfId="26354"/>
    <cellStyle name="Обычный 140 2 4" xfId="26355"/>
    <cellStyle name="Обычный 140 3" xfId="26356"/>
    <cellStyle name="Обычный 140 3 2" xfId="26357"/>
    <cellStyle name="Обычный 140 3 2 2" xfId="26358"/>
    <cellStyle name="Обычный 140 3 2 2 2" xfId="26359"/>
    <cellStyle name="Обычный 140 3 2 3" xfId="26360"/>
    <cellStyle name="Обычный 140 3 3" xfId="26361"/>
    <cellStyle name="Обычный 140 3 3 2" xfId="26362"/>
    <cellStyle name="Обычный 140 3 4" xfId="26363"/>
    <cellStyle name="Обычный 140 4" xfId="26364"/>
    <cellStyle name="Обычный 140 4 2" xfId="26365"/>
    <cellStyle name="Обычный 140 4 2 2" xfId="26366"/>
    <cellStyle name="Обычный 140 4 2 2 2" xfId="26367"/>
    <cellStyle name="Обычный 140 4 2 3" xfId="26368"/>
    <cellStyle name="Обычный 140 4 3" xfId="26369"/>
    <cellStyle name="Обычный 140 4 3 2" xfId="26370"/>
    <cellStyle name="Обычный 140 4 4" xfId="26371"/>
    <cellStyle name="Обычный 140 5" xfId="26372"/>
    <cellStyle name="Обычный 140 5 2" xfId="26373"/>
    <cellStyle name="Обычный 140 5 2 2" xfId="26374"/>
    <cellStyle name="Обычный 140 5 3" xfId="26375"/>
    <cellStyle name="Обычный 140 6" xfId="26376"/>
    <cellStyle name="Обычный 140 6 2" xfId="26377"/>
    <cellStyle name="Обычный 140 7" xfId="26378"/>
    <cellStyle name="Обычный 140 7 2" xfId="26379"/>
    <cellStyle name="Обычный 140 8" xfId="26380"/>
    <cellStyle name="Обычный 141" xfId="26381"/>
    <cellStyle name="Обычный 141 2" xfId="26382"/>
    <cellStyle name="Обычный 141 2 2" xfId="26383"/>
    <cellStyle name="Обычный 141 2 2 2" xfId="26384"/>
    <cellStyle name="Обычный 141 2 2 2 2" xfId="26385"/>
    <cellStyle name="Обычный 141 2 2 3" xfId="26386"/>
    <cellStyle name="Обычный 141 2 3" xfId="26387"/>
    <cellStyle name="Обычный 141 2 3 2" xfId="26388"/>
    <cellStyle name="Обычный 141 2 4" xfId="26389"/>
    <cellStyle name="Обычный 141 3" xfId="26390"/>
    <cellStyle name="Обычный 141 3 2" xfId="26391"/>
    <cellStyle name="Обычный 141 3 2 2" xfId="26392"/>
    <cellStyle name="Обычный 141 3 2 2 2" xfId="26393"/>
    <cellStyle name="Обычный 141 3 2 3" xfId="26394"/>
    <cellStyle name="Обычный 141 3 3" xfId="26395"/>
    <cellStyle name="Обычный 141 3 3 2" xfId="26396"/>
    <cellStyle name="Обычный 141 3 4" xfId="26397"/>
    <cellStyle name="Обычный 141 4" xfId="26398"/>
    <cellStyle name="Обычный 141 4 2" xfId="26399"/>
    <cellStyle name="Обычный 141 4 2 2" xfId="26400"/>
    <cellStyle name="Обычный 141 4 2 2 2" xfId="26401"/>
    <cellStyle name="Обычный 141 4 2 3" xfId="26402"/>
    <cellStyle name="Обычный 141 4 3" xfId="26403"/>
    <cellStyle name="Обычный 141 4 3 2" xfId="26404"/>
    <cellStyle name="Обычный 141 4 4" xfId="26405"/>
    <cellStyle name="Обычный 141 5" xfId="26406"/>
    <cellStyle name="Обычный 141 5 2" xfId="26407"/>
    <cellStyle name="Обычный 141 5 2 2" xfId="26408"/>
    <cellStyle name="Обычный 141 5 3" xfId="26409"/>
    <cellStyle name="Обычный 141 6" xfId="26410"/>
    <cellStyle name="Обычный 141 6 2" xfId="26411"/>
    <cellStyle name="Обычный 141 7" xfId="26412"/>
    <cellStyle name="Обычный 141 7 2" xfId="26413"/>
    <cellStyle name="Обычный 141 8" xfId="26414"/>
    <cellStyle name="Обычный 142" xfId="26415"/>
    <cellStyle name="Обычный 142 2" xfId="26416"/>
    <cellStyle name="Обычный 142 2 2" xfId="26417"/>
    <cellStyle name="Обычный 142 2 2 2" xfId="26418"/>
    <cellStyle name="Обычный 142 2 2 2 2" xfId="26419"/>
    <cellStyle name="Обычный 142 2 2 3" xfId="26420"/>
    <cellStyle name="Обычный 142 2 3" xfId="26421"/>
    <cellStyle name="Обычный 142 2 3 2" xfId="26422"/>
    <cellStyle name="Обычный 142 2 4" xfId="26423"/>
    <cellStyle name="Обычный 142 3" xfId="26424"/>
    <cellStyle name="Обычный 142 3 2" xfId="26425"/>
    <cellStyle name="Обычный 142 3 2 2" xfId="26426"/>
    <cellStyle name="Обычный 142 3 2 2 2" xfId="26427"/>
    <cellStyle name="Обычный 142 3 2 3" xfId="26428"/>
    <cellStyle name="Обычный 142 3 3" xfId="26429"/>
    <cellStyle name="Обычный 142 3 3 2" xfId="26430"/>
    <cellStyle name="Обычный 142 3 4" xfId="26431"/>
    <cellStyle name="Обычный 142 4" xfId="26432"/>
    <cellStyle name="Обычный 142 4 2" xfId="26433"/>
    <cellStyle name="Обычный 142 4 2 2" xfId="26434"/>
    <cellStyle name="Обычный 142 4 2 2 2" xfId="26435"/>
    <cellStyle name="Обычный 142 4 2 3" xfId="26436"/>
    <cellStyle name="Обычный 142 4 3" xfId="26437"/>
    <cellStyle name="Обычный 142 4 3 2" xfId="26438"/>
    <cellStyle name="Обычный 142 4 4" xfId="26439"/>
    <cellStyle name="Обычный 142 5" xfId="26440"/>
    <cellStyle name="Обычный 142 5 2" xfId="26441"/>
    <cellStyle name="Обычный 142 5 2 2" xfId="26442"/>
    <cellStyle name="Обычный 142 5 3" xfId="26443"/>
    <cellStyle name="Обычный 142 6" xfId="26444"/>
    <cellStyle name="Обычный 142 6 2" xfId="26445"/>
    <cellStyle name="Обычный 142 7" xfId="26446"/>
    <cellStyle name="Обычный 142 7 2" xfId="26447"/>
    <cellStyle name="Обычный 142 8" xfId="26448"/>
    <cellStyle name="Обычный 143" xfId="26449"/>
    <cellStyle name="Обычный 143 2" xfId="26450"/>
    <cellStyle name="Обычный 143 2 2" xfId="26451"/>
    <cellStyle name="Обычный 143 2 2 2" xfId="26452"/>
    <cellStyle name="Обычный 143 2 2 2 2" xfId="26453"/>
    <cellStyle name="Обычный 143 2 2 3" xfId="26454"/>
    <cellStyle name="Обычный 143 2 3" xfId="26455"/>
    <cellStyle name="Обычный 143 2 3 2" xfId="26456"/>
    <cellStyle name="Обычный 143 2 4" xfId="26457"/>
    <cellStyle name="Обычный 143 3" xfId="26458"/>
    <cellStyle name="Обычный 143 3 2" xfId="26459"/>
    <cellStyle name="Обычный 143 3 2 2" xfId="26460"/>
    <cellStyle name="Обычный 143 3 2 2 2" xfId="26461"/>
    <cellStyle name="Обычный 143 3 2 3" xfId="26462"/>
    <cellStyle name="Обычный 143 3 3" xfId="26463"/>
    <cellStyle name="Обычный 143 3 3 2" xfId="26464"/>
    <cellStyle name="Обычный 143 3 4" xfId="26465"/>
    <cellStyle name="Обычный 143 4" xfId="26466"/>
    <cellStyle name="Обычный 143 4 2" xfId="26467"/>
    <cellStyle name="Обычный 143 4 2 2" xfId="26468"/>
    <cellStyle name="Обычный 143 4 2 2 2" xfId="26469"/>
    <cellStyle name="Обычный 143 4 2 3" xfId="26470"/>
    <cellStyle name="Обычный 143 4 3" xfId="26471"/>
    <cellStyle name="Обычный 143 4 3 2" xfId="26472"/>
    <cellStyle name="Обычный 143 4 4" xfId="26473"/>
    <cellStyle name="Обычный 143 5" xfId="26474"/>
    <cellStyle name="Обычный 143 5 2" xfId="26475"/>
    <cellStyle name="Обычный 143 5 2 2" xfId="26476"/>
    <cellStyle name="Обычный 143 5 3" xfId="26477"/>
    <cellStyle name="Обычный 143 6" xfId="26478"/>
    <cellStyle name="Обычный 143 6 2" xfId="26479"/>
    <cellStyle name="Обычный 143 7" xfId="26480"/>
    <cellStyle name="Обычный 143 7 2" xfId="26481"/>
    <cellStyle name="Обычный 143 8" xfId="26482"/>
    <cellStyle name="Обычный 144" xfId="26483"/>
    <cellStyle name="Обычный 144 2" xfId="26484"/>
    <cellStyle name="Обычный 144 2 2" xfId="26485"/>
    <cellStyle name="Обычный 144 2 2 2" xfId="26486"/>
    <cellStyle name="Обычный 144 2 2 2 2" xfId="26487"/>
    <cellStyle name="Обычный 144 2 2 3" xfId="26488"/>
    <cellStyle name="Обычный 144 2 3" xfId="26489"/>
    <cellStyle name="Обычный 144 2 3 2" xfId="26490"/>
    <cellStyle name="Обычный 144 2 4" xfId="26491"/>
    <cellStyle name="Обычный 144 3" xfId="26492"/>
    <cellStyle name="Обычный 144 3 2" xfId="26493"/>
    <cellStyle name="Обычный 144 3 2 2" xfId="26494"/>
    <cellStyle name="Обычный 144 3 2 2 2" xfId="26495"/>
    <cellStyle name="Обычный 144 3 2 3" xfId="26496"/>
    <cellStyle name="Обычный 144 3 3" xfId="26497"/>
    <cellStyle name="Обычный 144 3 3 2" xfId="26498"/>
    <cellStyle name="Обычный 144 3 4" xfId="26499"/>
    <cellStyle name="Обычный 144 4" xfId="26500"/>
    <cellStyle name="Обычный 144 4 2" xfId="26501"/>
    <cellStyle name="Обычный 144 4 2 2" xfId="26502"/>
    <cellStyle name="Обычный 144 4 2 2 2" xfId="26503"/>
    <cellStyle name="Обычный 144 4 2 3" xfId="26504"/>
    <cellStyle name="Обычный 144 4 3" xfId="26505"/>
    <cellStyle name="Обычный 144 4 3 2" xfId="26506"/>
    <cellStyle name="Обычный 144 4 4" xfId="26507"/>
    <cellStyle name="Обычный 144 5" xfId="26508"/>
    <cellStyle name="Обычный 144 5 2" xfId="26509"/>
    <cellStyle name="Обычный 144 5 2 2" xfId="26510"/>
    <cellStyle name="Обычный 144 5 3" xfId="26511"/>
    <cellStyle name="Обычный 144 6" xfId="26512"/>
    <cellStyle name="Обычный 144 6 2" xfId="26513"/>
    <cellStyle name="Обычный 144 7" xfId="26514"/>
    <cellStyle name="Обычный 144 7 2" xfId="26515"/>
    <cellStyle name="Обычный 144 8" xfId="26516"/>
    <cellStyle name="Обычный 145" xfId="26517"/>
    <cellStyle name="Обычный 145 2" xfId="26518"/>
    <cellStyle name="Обычный 145 2 2" xfId="26519"/>
    <cellStyle name="Обычный 145 2 2 2" xfId="26520"/>
    <cellStyle name="Обычный 145 2 2 2 2" xfId="26521"/>
    <cellStyle name="Обычный 145 2 2 3" xfId="26522"/>
    <cellStyle name="Обычный 145 2 3" xfId="26523"/>
    <cellStyle name="Обычный 145 2 3 2" xfId="26524"/>
    <cellStyle name="Обычный 145 2 4" xfId="26525"/>
    <cellStyle name="Обычный 145 3" xfId="26526"/>
    <cellStyle name="Обычный 145 3 2" xfId="26527"/>
    <cellStyle name="Обычный 145 3 2 2" xfId="26528"/>
    <cellStyle name="Обычный 145 3 2 2 2" xfId="26529"/>
    <cellStyle name="Обычный 145 3 2 3" xfId="26530"/>
    <cellStyle name="Обычный 145 3 3" xfId="26531"/>
    <cellStyle name="Обычный 145 3 3 2" xfId="26532"/>
    <cellStyle name="Обычный 145 3 4" xfId="26533"/>
    <cellStyle name="Обычный 145 4" xfId="26534"/>
    <cellStyle name="Обычный 145 4 2" xfId="26535"/>
    <cellStyle name="Обычный 145 4 2 2" xfId="26536"/>
    <cellStyle name="Обычный 145 4 2 2 2" xfId="26537"/>
    <cellStyle name="Обычный 145 4 2 3" xfId="26538"/>
    <cellStyle name="Обычный 145 4 3" xfId="26539"/>
    <cellStyle name="Обычный 145 4 3 2" xfId="26540"/>
    <cellStyle name="Обычный 145 4 4" xfId="26541"/>
    <cellStyle name="Обычный 145 5" xfId="26542"/>
    <cellStyle name="Обычный 145 5 2" xfId="26543"/>
    <cellStyle name="Обычный 145 5 2 2" xfId="26544"/>
    <cellStyle name="Обычный 145 5 3" xfId="26545"/>
    <cellStyle name="Обычный 145 6" xfId="26546"/>
    <cellStyle name="Обычный 145 6 2" xfId="26547"/>
    <cellStyle name="Обычный 145 7" xfId="26548"/>
    <cellStyle name="Обычный 145 7 2" xfId="26549"/>
    <cellStyle name="Обычный 145 8" xfId="26550"/>
    <cellStyle name="Обычный 146" xfId="26551"/>
    <cellStyle name="Обычный 146 2" xfId="26552"/>
    <cellStyle name="Обычный 146 2 2" xfId="26553"/>
    <cellStyle name="Обычный 146 2 2 2" xfId="26554"/>
    <cellStyle name="Обычный 146 2 2 2 2" xfId="26555"/>
    <cellStyle name="Обычный 146 2 2 3" xfId="26556"/>
    <cellStyle name="Обычный 146 2 3" xfId="26557"/>
    <cellStyle name="Обычный 146 2 3 2" xfId="26558"/>
    <cellStyle name="Обычный 146 2 4" xfId="26559"/>
    <cellStyle name="Обычный 146 3" xfId="26560"/>
    <cellStyle name="Обычный 146 3 2" xfId="26561"/>
    <cellStyle name="Обычный 146 3 2 2" xfId="26562"/>
    <cellStyle name="Обычный 146 3 2 2 2" xfId="26563"/>
    <cellStyle name="Обычный 146 3 2 3" xfId="26564"/>
    <cellStyle name="Обычный 146 3 3" xfId="26565"/>
    <cellStyle name="Обычный 146 3 3 2" xfId="26566"/>
    <cellStyle name="Обычный 146 3 4" xfId="26567"/>
    <cellStyle name="Обычный 146 4" xfId="26568"/>
    <cellStyle name="Обычный 146 4 2" xfId="26569"/>
    <cellStyle name="Обычный 146 4 2 2" xfId="26570"/>
    <cellStyle name="Обычный 146 4 2 2 2" xfId="26571"/>
    <cellStyle name="Обычный 146 4 2 3" xfId="26572"/>
    <cellStyle name="Обычный 146 4 3" xfId="26573"/>
    <cellStyle name="Обычный 146 4 3 2" xfId="26574"/>
    <cellStyle name="Обычный 146 4 4" xfId="26575"/>
    <cellStyle name="Обычный 146 5" xfId="26576"/>
    <cellStyle name="Обычный 146 5 2" xfId="26577"/>
    <cellStyle name="Обычный 146 5 2 2" xfId="26578"/>
    <cellStyle name="Обычный 146 5 3" xfId="26579"/>
    <cellStyle name="Обычный 146 6" xfId="26580"/>
    <cellStyle name="Обычный 146 6 2" xfId="26581"/>
    <cellStyle name="Обычный 146 7" xfId="26582"/>
    <cellStyle name="Обычный 146 7 2" xfId="26583"/>
    <cellStyle name="Обычный 146 8" xfId="26584"/>
    <cellStyle name="Обычный 147" xfId="26585"/>
    <cellStyle name="Обычный 147 2" xfId="26586"/>
    <cellStyle name="Обычный 147 2 2" xfId="26587"/>
    <cellStyle name="Обычный 147 2 2 2" xfId="26588"/>
    <cellStyle name="Обычный 147 2 2 2 2" xfId="26589"/>
    <cellStyle name="Обычный 147 2 2 3" xfId="26590"/>
    <cellStyle name="Обычный 147 2 3" xfId="26591"/>
    <cellStyle name="Обычный 147 2 3 2" xfId="26592"/>
    <cellStyle name="Обычный 147 2 4" xfId="26593"/>
    <cellStyle name="Обычный 147 3" xfId="26594"/>
    <cellStyle name="Обычный 147 3 2" xfId="26595"/>
    <cellStyle name="Обычный 147 3 2 2" xfId="26596"/>
    <cellStyle name="Обычный 147 3 2 2 2" xfId="26597"/>
    <cellStyle name="Обычный 147 3 2 3" xfId="26598"/>
    <cellStyle name="Обычный 147 3 3" xfId="26599"/>
    <cellStyle name="Обычный 147 3 3 2" xfId="26600"/>
    <cellStyle name="Обычный 147 3 4" xfId="26601"/>
    <cellStyle name="Обычный 147 4" xfId="26602"/>
    <cellStyle name="Обычный 147 4 2" xfId="26603"/>
    <cellStyle name="Обычный 147 4 2 2" xfId="26604"/>
    <cellStyle name="Обычный 147 4 2 2 2" xfId="26605"/>
    <cellStyle name="Обычный 147 4 2 3" xfId="26606"/>
    <cellStyle name="Обычный 147 4 3" xfId="26607"/>
    <cellStyle name="Обычный 147 4 3 2" xfId="26608"/>
    <cellStyle name="Обычный 147 4 4" xfId="26609"/>
    <cellStyle name="Обычный 147 5" xfId="26610"/>
    <cellStyle name="Обычный 147 5 2" xfId="26611"/>
    <cellStyle name="Обычный 147 5 2 2" xfId="26612"/>
    <cellStyle name="Обычный 147 5 3" xfId="26613"/>
    <cellStyle name="Обычный 147 6" xfId="26614"/>
    <cellStyle name="Обычный 147 6 2" xfId="26615"/>
    <cellStyle name="Обычный 147 7" xfId="26616"/>
    <cellStyle name="Обычный 147 7 2" xfId="26617"/>
    <cellStyle name="Обычный 147 8" xfId="26618"/>
    <cellStyle name="Обычный 148" xfId="26619"/>
    <cellStyle name="Обычный 148 2" xfId="26620"/>
    <cellStyle name="Обычный 148 2 2" xfId="26621"/>
    <cellStyle name="Обычный 148 2 2 2" xfId="26622"/>
    <cellStyle name="Обычный 148 2 2 2 2" xfId="26623"/>
    <cellStyle name="Обычный 148 2 2 3" xfId="26624"/>
    <cellStyle name="Обычный 148 2 3" xfId="26625"/>
    <cellStyle name="Обычный 148 2 3 2" xfId="26626"/>
    <cellStyle name="Обычный 148 2 4" xfId="26627"/>
    <cellStyle name="Обычный 148 3" xfId="26628"/>
    <cellStyle name="Обычный 148 3 2" xfId="26629"/>
    <cellStyle name="Обычный 148 3 2 2" xfId="26630"/>
    <cellStyle name="Обычный 148 3 2 2 2" xfId="26631"/>
    <cellStyle name="Обычный 148 3 2 3" xfId="26632"/>
    <cellStyle name="Обычный 148 3 3" xfId="26633"/>
    <cellStyle name="Обычный 148 3 3 2" xfId="26634"/>
    <cellStyle name="Обычный 148 3 4" xfId="26635"/>
    <cellStyle name="Обычный 148 4" xfId="26636"/>
    <cellStyle name="Обычный 148 4 2" xfId="26637"/>
    <cellStyle name="Обычный 148 4 2 2" xfId="26638"/>
    <cellStyle name="Обычный 148 4 2 2 2" xfId="26639"/>
    <cellStyle name="Обычный 148 4 2 3" xfId="26640"/>
    <cellStyle name="Обычный 148 4 3" xfId="26641"/>
    <cellStyle name="Обычный 148 4 3 2" xfId="26642"/>
    <cellStyle name="Обычный 148 4 4" xfId="26643"/>
    <cellStyle name="Обычный 148 5" xfId="26644"/>
    <cellStyle name="Обычный 148 5 2" xfId="26645"/>
    <cellStyle name="Обычный 148 5 2 2" xfId="26646"/>
    <cellStyle name="Обычный 148 5 3" xfId="26647"/>
    <cellStyle name="Обычный 148 6" xfId="26648"/>
    <cellStyle name="Обычный 148 6 2" xfId="26649"/>
    <cellStyle name="Обычный 148 7" xfId="26650"/>
    <cellStyle name="Обычный 148 7 2" xfId="26651"/>
    <cellStyle name="Обычный 148 8" xfId="26652"/>
    <cellStyle name="Обычный 149" xfId="26653"/>
    <cellStyle name="Обычный 149 2" xfId="26654"/>
    <cellStyle name="Обычный 149 2 2" xfId="26655"/>
    <cellStyle name="Обычный 149 2 2 2" xfId="26656"/>
    <cellStyle name="Обычный 149 2 2 2 2" xfId="26657"/>
    <cellStyle name="Обычный 149 2 2 3" xfId="26658"/>
    <cellStyle name="Обычный 149 2 3" xfId="26659"/>
    <cellStyle name="Обычный 149 2 3 2" xfId="26660"/>
    <cellStyle name="Обычный 149 2 4" xfId="26661"/>
    <cellStyle name="Обычный 149 3" xfId="26662"/>
    <cellStyle name="Обычный 149 3 2" xfId="26663"/>
    <cellStyle name="Обычный 149 3 2 2" xfId="26664"/>
    <cellStyle name="Обычный 149 3 2 2 2" xfId="26665"/>
    <cellStyle name="Обычный 149 3 2 3" xfId="26666"/>
    <cellStyle name="Обычный 149 3 3" xfId="26667"/>
    <cellStyle name="Обычный 149 3 3 2" xfId="26668"/>
    <cellStyle name="Обычный 149 3 4" xfId="26669"/>
    <cellStyle name="Обычный 149 4" xfId="26670"/>
    <cellStyle name="Обычный 149 4 2" xfId="26671"/>
    <cellStyle name="Обычный 149 4 2 2" xfId="26672"/>
    <cellStyle name="Обычный 149 4 2 2 2" xfId="26673"/>
    <cellStyle name="Обычный 149 4 2 3" xfId="26674"/>
    <cellStyle name="Обычный 149 4 3" xfId="26675"/>
    <cellStyle name="Обычный 149 4 3 2" xfId="26676"/>
    <cellStyle name="Обычный 149 4 4" xfId="26677"/>
    <cellStyle name="Обычный 149 5" xfId="26678"/>
    <cellStyle name="Обычный 149 5 2" xfId="26679"/>
    <cellStyle name="Обычный 149 5 2 2" xfId="26680"/>
    <cellStyle name="Обычный 149 5 3" xfId="26681"/>
    <cellStyle name="Обычный 149 6" xfId="26682"/>
    <cellStyle name="Обычный 149 6 2" xfId="26683"/>
    <cellStyle name="Обычный 149 7" xfId="26684"/>
    <cellStyle name="Обычный 149 7 2" xfId="26685"/>
    <cellStyle name="Обычный 149 8" xfId="26686"/>
    <cellStyle name="Обычный 15" xfId="26687"/>
    <cellStyle name="Обычный 15 2" xfId="26688"/>
    <cellStyle name="Обычный 15 3" xfId="26689"/>
    <cellStyle name="Обычный 150" xfId="26690"/>
    <cellStyle name="Обычный 150 2" xfId="26691"/>
    <cellStyle name="Обычный 150 2 2" xfId="26692"/>
    <cellStyle name="Обычный 150 2 2 2" xfId="26693"/>
    <cellStyle name="Обычный 150 2 2 2 2" xfId="26694"/>
    <cellStyle name="Обычный 150 2 2 3" xfId="26695"/>
    <cellStyle name="Обычный 150 2 3" xfId="26696"/>
    <cellStyle name="Обычный 150 2 3 2" xfId="26697"/>
    <cellStyle name="Обычный 150 2 4" xfId="26698"/>
    <cellStyle name="Обычный 150 3" xfId="26699"/>
    <cellStyle name="Обычный 150 3 2" xfId="26700"/>
    <cellStyle name="Обычный 150 3 2 2" xfId="26701"/>
    <cellStyle name="Обычный 150 3 2 2 2" xfId="26702"/>
    <cellStyle name="Обычный 150 3 2 3" xfId="26703"/>
    <cellStyle name="Обычный 150 3 3" xfId="26704"/>
    <cellStyle name="Обычный 150 3 3 2" xfId="26705"/>
    <cellStyle name="Обычный 150 3 4" xfId="26706"/>
    <cellStyle name="Обычный 150 4" xfId="26707"/>
    <cellStyle name="Обычный 150 4 2" xfId="26708"/>
    <cellStyle name="Обычный 150 4 2 2" xfId="26709"/>
    <cellStyle name="Обычный 150 4 2 2 2" xfId="26710"/>
    <cellStyle name="Обычный 150 4 2 3" xfId="26711"/>
    <cellStyle name="Обычный 150 4 3" xfId="26712"/>
    <cellStyle name="Обычный 150 4 3 2" xfId="26713"/>
    <cellStyle name="Обычный 150 4 4" xfId="26714"/>
    <cellStyle name="Обычный 150 5" xfId="26715"/>
    <cellStyle name="Обычный 150 5 2" xfId="26716"/>
    <cellStyle name="Обычный 150 5 2 2" xfId="26717"/>
    <cellStyle name="Обычный 150 5 3" xfId="26718"/>
    <cellStyle name="Обычный 150 6" xfId="26719"/>
    <cellStyle name="Обычный 150 6 2" xfId="26720"/>
    <cellStyle name="Обычный 150 7" xfId="26721"/>
    <cellStyle name="Обычный 150 7 2" xfId="26722"/>
    <cellStyle name="Обычный 150 8" xfId="26723"/>
    <cellStyle name="Обычный 151" xfId="26724"/>
    <cellStyle name="Обычный 151 2" xfId="26725"/>
    <cellStyle name="Обычный 151 2 2" xfId="26726"/>
    <cellStyle name="Обычный 151 2 2 2" xfId="26727"/>
    <cellStyle name="Обычный 151 2 2 2 2" xfId="26728"/>
    <cellStyle name="Обычный 151 2 2 3" xfId="26729"/>
    <cellStyle name="Обычный 151 2 3" xfId="26730"/>
    <cellStyle name="Обычный 151 2 3 2" xfId="26731"/>
    <cellStyle name="Обычный 151 2 4" xfId="26732"/>
    <cellStyle name="Обычный 151 3" xfId="26733"/>
    <cellStyle name="Обычный 151 3 2" xfId="26734"/>
    <cellStyle name="Обычный 151 3 2 2" xfId="26735"/>
    <cellStyle name="Обычный 151 3 2 2 2" xfId="26736"/>
    <cellStyle name="Обычный 151 3 2 3" xfId="26737"/>
    <cellStyle name="Обычный 151 3 3" xfId="26738"/>
    <cellStyle name="Обычный 151 3 3 2" xfId="26739"/>
    <cellStyle name="Обычный 151 3 4" xfId="26740"/>
    <cellStyle name="Обычный 151 4" xfId="26741"/>
    <cellStyle name="Обычный 151 4 2" xfId="26742"/>
    <cellStyle name="Обычный 151 4 2 2" xfId="26743"/>
    <cellStyle name="Обычный 151 4 2 2 2" xfId="26744"/>
    <cellStyle name="Обычный 151 4 2 3" xfId="26745"/>
    <cellStyle name="Обычный 151 4 3" xfId="26746"/>
    <cellStyle name="Обычный 151 4 3 2" xfId="26747"/>
    <cellStyle name="Обычный 151 4 4" xfId="26748"/>
    <cellStyle name="Обычный 151 5" xfId="26749"/>
    <cellStyle name="Обычный 151 5 2" xfId="26750"/>
    <cellStyle name="Обычный 151 5 2 2" xfId="26751"/>
    <cellStyle name="Обычный 151 5 3" xfId="26752"/>
    <cellStyle name="Обычный 151 6" xfId="26753"/>
    <cellStyle name="Обычный 151 6 2" xfId="26754"/>
    <cellStyle name="Обычный 151 7" xfId="26755"/>
    <cellStyle name="Обычный 151 7 2" xfId="26756"/>
    <cellStyle name="Обычный 151 8" xfId="26757"/>
    <cellStyle name="Обычный 152" xfId="26758"/>
    <cellStyle name="Обычный 152 2" xfId="26759"/>
    <cellStyle name="Обычный 152 2 2" xfId="26760"/>
    <cellStyle name="Обычный 152 2 2 2" xfId="26761"/>
    <cellStyle name="Обычный 152 2 2 2 2" xfId="26762"/>
    <cellStyle name="Обычный 152 2 2 3" xfId="26763"/>
    <cellStyle name="Обычный 152 2 3" xfId="26764"/>
    <cellStyle name="Обычный 152 2 3 2" xfId="26765"/>
    <cellStyle name="Обычный 152 2 4" xfId="26766"/>
    <cellStyle name="Обычный 152 3" xfId="26767"/>
    <cellStyle name="Обычный 152 3 2" xfId="26768"/>
    <cellStyle name="Обычный 152 3 2 2" xfId="26769"/>
    <cellStyle name="Обычный 152 3 2 2 2" xfId="26770"/>
    <cellStyle name="Обычный 152 3 2 3" xfId="26771"/>
    <cellStyle name="Обычный 152 3 3" xfId="26772"/>
    <cellStyle name="Обычный 152 3 3 2" xfId="26773"/>
    <cellStyle name="Обычный 152 3 4" xfId="26774"/>
    <cellStyle name="Обычный 152 4" xfId="26775"/>
    <cellStyle name="Обычный 152 4 2" xfId="26776"/>
    <cellStyle name="Обычный 152 4 2 2" xfId="26777"/>
    <cellStyle name="Обычный 152 4 2 2 2" xfId="26778"/>
    <cellStyle name="Обычный 152 4 2 3" xfId="26779"/>
    <cellStyle name="Обычный 152 4 3" xfId="26780"/>
    <cellStyle name="Обычный 152 4 3 2" xfId="26781"/>
    <cellStyle name="Обычный 152 4 4" xfId="26782"/>
    <cellStyle name="Обычный 152 5" xfId="26783"/>
    <cellStyle name="Обычный 152 5 2" xfId="26784"/>
    <cellStyle name="Обычный 152 5 2 2" xfId="26785"/>
    <cellStyle name="Обычный 152 5 3" xfId="26786"/>
    <cellStyle name="Обычный 152 6" xfId="26787"/>
    <cellStyle name="Обычный 152 6 2" xfId="26788"/>
    <cellStyle name="Обычный 152 7" xfId="26789"/>
    <cellStyle name="Обычный 152 7 2" xfId="26790"/>
    <cellStyle name="Обычный 152 8" xfId="26791"/>
    <cellStyle name="Обычный 153" xfId="26792"/>
    <cellStyle name="Обычный 153 2" xfId="26793"/>
    <cellStyle name="Обычный 153 2 2" xfId="26794"/>
    <cellStyle name="Обычный 153 2 2 2" xfId="26795"/>
    <cellStyle name="Обычный 153 2 2 2 2" xfId="26796"/>
    <cellStyle name="Обычный 153 2 2 3" xfId="26797"/>
    <cellStyle name="Обычный 153 2 3" xfId="26798"/>
    <cellStyle name="Обычный 153 2 3 2" xfId="26799"/>
    <cellStyle name="Обычный 153 2 4" xfId="26800"/>
    <cellStyle name="Обычный 153 3" xfId="26801"/>
    <cellStyle name="Обычный 153 3 2" xfId="26802"/>
    <cellStyle name="Обычный 153 3 2 2" xfId="26803"/>
    <cellStyle name="Обычный 153 3 2 2 2" xfId="26804"/>
    <cellStyle name="Обычный 153 3 2 3" xfId="26805"/>
    <cellStyle name="Обычный 153 3 3" xfId="26806"/>
    <cellStyle name="Обычный 153 3 3 2" xfId="26807"/>
    <cellStyle name="Обычный 153 3 4" xfId="26808"/>
    <cellStyle name="Обычный 153 4" xfId="26809"/>
    <cellStyle name="Обычный 153 4 2" xfId="26810"/>
    <cellStyle name="Обычный 153 4 2 2" xfId="26811"/>
    <cellStyle name="Обычный 153 4 2 2 2" xfId="26812"/>
    <cellStyle name="Обычный 153 4 2 3" xfId="26813"/>
    <cellStyle name="Обычный 153 4 3" xfId="26814"/>
    <cellStyle name="Обычный 153 4 3 2" xfId="26815"/>
    <cellStyle name="Обычный 153 4 4" xfId="26816"/>
    <cellStyle name="Обычный 153 5" xfId="26817"/>
    <cellStyle name="Обычный 153 5 2" xfId="26818"/>
    <cellStyle name="Обычный 153 5 2 2" xfId="26819"/>
    <cellStyle name="Обычный 153 5 3" xfId="26820"/>
    <cellStyle name="Обычный 153 6" xfId="26821"/>
    <cellStyle name="Обычный 153 6 2" xfId="26822"/>
    <cellStyle name="Обычный 153 7" xfId="26823"/>
    <cellStyle name="Обычный 153 7 2" xfId="26824"/>
    <cellStyle name="Обычный 153 8" xfId="26825"/>
    <cellStyle name="Обычный 154" xfId="26826"/>
    <cellStyle name="Обычный 154 2" xfId="26827"/>
    <cellStyle name="Обычный 154 2 2" xfId="26828"/>
    <cellStyle name="Обычный 154 2 2 2" xfId="26829"/>
    <cellStyle name="Обычный 154 2 2 2 2" xfId="26830"/>
    <cellStyle name="Обычный 154 2 2 3" xfId="26831"/>
    <cellStyle name="Обычный 154 2 3" xfId="26832"/>
    <cellStyle name="Обычный 154 2 3 2" xfId="26833"/>
    <cellStyle name="Обычный 154 2 4" xfId="26834"/>
    <cellStyle name="Обычный 154 3" xfId="26835"/>
    <cellStyle name="Обычный 154 3 2" xfId="26836"/>
    <cellStyle name="Обычный 154 3 2 2" xfId="26837"/>
    <cellStyle name="Обычный 154 3 2 2 2" xfId="26838"/>
    <cellStyle name="Обычный 154 3 2 3" xfId="26839"/>
    <cellStyle name="Обычный 154 3 3" xfId="26840"/>
    <cellStyle name="Обычный 154 3 3 2" xfId="26841"/>
    <cellStyle name="Обычный 154 3 4" xfId="26842"/>
    <cellStyle name="Обычный 154 4" xfId="26843"/>
    <cellStyle name="Обычный 154 4 2" xfId="26844"/>
    <cellStyle name="Обычный 154 4 2 2" xfId="26845"/>
    <cellStyle name="Обычный 154 4 2 2 2" xfId="26846"/>
    <cellStyle name="Обычный 154 4 2 3" xfId="26847"/>
    <cellStyle name="Обычный 154 4 3" xfId="26848"/>
    <cellStyle name="Обычный 154 4 3 2" xfId="26849"/>
    <cellStyle name="Обычный 154 4 4" xfId="26850"/>
    <cellStyle name="Обычный 154 5" xfId="26851"/>
    <cellStyle name="Обычный 154 5 2" xfId="26852"/>
    <cellStyle name="Обычный 154 5 2 2" xfId="26853"/>
    <cellStyle name="Обычный 154 5 3" xfId="26854"/>
    <cellStyle name="Обычный 154 6" xfId="26855"/>
    <cellStyle name="Обычный 154 6 2" xfId="26856"/>
    <cellStyle name="Обычный 154 7" xfId="26857"/>
    <cellStyle name="Обычный 154 7 2" xfId="26858"/>
    <cellStyle name="Обычный 154 8" xfId="26859"/>
    <cellStyle name="Обычный 155" xfId="26860"/>
    <cellStyle name="Обычный 155 2" xfId="26861"/>
    <cellStyle name="Обычный 155 2 2" xfId="26862"/>
    <cellStyle name="Обычный 155 2 2 2" xfId="26863"/>
    <cellStyle name="Обычный 155 2 2 2 2" xfId="26864"/>
    <cellStyle name="Обычный 155 2 2 3" xfId="26865"/>
    <cellStyle name="Обычный 155 2 3" xfId="26866"/>
    <cellStyle name="Обычный 155 2 3 2" xfId="26867"/>
    <cellStyle name="Обычный 155 2 4" xfId="26868"/>
    <cellStyle name="Обычный 155 3" xfId="26869"/>
    <cellStyle name="Обычный 155 3 2" xfId="26870"/>
    <cellStyle name="Обычный 155 3 2 2" xfId="26871"/>
    <cellStyle name="Обычный 155 3 2 2 2" xfId="26872"/>
    <cellStyle name="Обычный 155 3 2 3" xfId="26873"/>
    <cellStyle name="Обычный 155 3 3" xfId="26874"/>
    <cellStyle name="Обычный 155 3 3 2" xfId="26875"/>
    <cellStyle name="Обычный 155 3 4" xfId="26876"/>
    <cellStyle name="Обычный 155 4" xfId="26877"/>
    <cellStyle name="Обычный 155 4 2" xfId="26878"/>
    <cellStyle name="Обычный 155 4 2 2" xfId="26879"/>
    <cellStyle name="Обычный 155 4 2 2 2" xfId="26880"/>
    <cellStyle name="Обычный 155 4 2 3" xfId="26881"/>
    <cellStyle name="Обычный 155 4 3" xfId="26882"/>
    <cellStyle name="Обычный 155 4 3 2" xfId="26883"/>
    <cellStyle name="Обычный 155 4 4" xfId="26884"/>
    <cellStyle name="Обычный 155 5" xfId="26885"/>
    <cellStyle name="Обычный 155 5 2" xfId="26886"/>
    <cellStyle name="Обычный 155 5 2 2" xfId="26887"/>
    <cellStyle name="Обычный 155 5 3" xfId="26888"/>
    <cellStyle name="Обычный 155 6" xfId="26889"/>
    <cellStyle name="Обычный 155 6 2" xfId="26890"/>
    <cellStyle name="Обычный 155 7" xfId="26891"/>
    <cellStyle name="Обычный 155 7 2" xfId="26892"/>
    <cellStyle name="Обычный 155 8" xfId="26893"/>
    <cellStyle name="Обычный 156" xfId="26894"/>
    <cellStyle name="Обычный 156 2" xfId="26895"/>
    <cellStyle name="Обычный 156 2 2" xfId="26896"/>
    <cellStyle name="Обычный 156 2 2 2" xfId="26897"/>
    <cellStyle name="Обычный 156 2 2 2 2" xfId="26898"/>
    <cellStyle name="Обычный 156 2 2 3" xfId="26899"/>
    <cellStyle name="Обычный 156 2 3" xfId="26900"/>
    <cellStyle name="Обычный 156 2 3 2" xfId="26901"/>
    <cellStyle name="Обычный 156 2 4" xfId="26902"/>
    <cellStyle name="Обычный 156 3" xfId="26903"/>
    <cellStyle name="Обычный 156 3 2" xfId="26904"/>
    <cellStyle name="Обычный 156 3 2 2" xfId="26905"/>
    <cellStyle name="Обычный 156 3 2 2 2" xfId="26906"/>
    <cellStyle name="Обычный 156 3 2 3" xfId="26907"/>
    <cellStyle name="Обычный 156 3 3" xfId="26908"/>
    <cellStyle name="Обычный 156 3 3 2" xfId="26909"/>
    <cellStyle name="Обычный 156 3 4" xfId="26910"/>
    <cellStyle name="Обычный 156 4" xfId="26911"/>
    <cellStyle name="Обычный 156 4 2" xfId="26912"/>
    <cellStyle name="Обычный 156 4 2 2" xfId="26913"/>
    <cellStyle name="Обычный 156 4 2 2 2" xfId="26914"/>
    <cellStyle name="Обычный 156 4 2 3" xfId="26915"/>
    <cellStyle name="Обычный 156 4 3" xfId="26916"/>
    <cellStyle name="Обычный 156 4 3 2" xfId="26917"/>
    <cellStyle name="Обычный 156 4 4" xfId="26918"/>
    <cellStyle name="Обычный 156 5" xfId="26919"/>
    <cellStyle name="Обычный 156 5 2" xfId="26920"/>
    <cellStyle name="Обычный 156 5 2 2" xfId="26921"/>
    <cellStyle name="Обычный 156 5 3" xfId="26922"/>
    <cellStyle name="Обычный 156 6" xfId="26923"/>
    <cellStyle name="Обычный 156 6 2" xfId="26924"/>
    <cellStyle name="Обычный 156 7" xfId="26925"/>
    <cellStyle name="Обычный 156 7 2" xfId="26926"/>
    <cellStyle name="Обычный 156 8" xfId="26927"/>
    <cellStyle name="Обычный 157" xfId="26928"/>
    <cellStyle name="Обычный 157 2" xfId="26929"/>
    <cellStyle name="Обычный 157 2 2" xfId="26930"/>
    <cellStyle name="Обычный 157 2 2 2" xfId="26931"/>
    <cellStyle name="Обычный 157 2 2 2 2" xfId="26932"/>
    <cellStyle name="Обычный 157 2 2 3" xfId="26933"/>
    <cellStyle name="Обычный 157 2 3" xfId="26934"/>
    <cellStyle name="Обычный 157 2 3 2" xfId="26935"/>
    <cellStyle name="Обычный 157 2 4" xfId="26936"/>
    <cellStyle name="Обычный 157 3" xfId="26937"/>
    <cellStyle name="Обычный 157 3 2" xfId="26938"/>
    <cellStyle name="Обычный 157 3 2 2" xfId="26939"/>
    <cellStyle name="Обычный 157 3 2 2 2" xfId="26940"/>
    <cellStyle name="Обычный 157 3 2 3" xfId="26941"/>
    <cellStyle name="Обычный 157 3 3" xfId="26942"/>
    <cellStyle name="Обычный 157 3 3 2" xfId="26943"/>
    <cellStyle name="Обычный 157 3 4" xfId="26944"/>
    <cellStyle name="Обычный 157 4" xfId="26945"/>
    <cellStyle name="Обычный 157 4 2" xfId="26946"/>
    <cellStyle name="Обычный 157 4 2 2" xfId="26947"/>
    <cellStyle name="Обычный 157 4 2 2 2" xfId="26948"/>
    <cellStyle name="Обычный 157 4 2 3" xfId="26949"/>
    <cellStyle name="Обычный 157 4 3" xfId="26950"/>
    <cellStyle name="Обычный 157 4 3 2" xfId="26951"/>
    <cellStyle name="Обычный 157 4 4" xfId="26952"/>
    <cellStyle name="Обычный 157 5" xfId="26953"/>
    <cellStyle name="Обычный 157 5 2" xfId="26954"/>
    <cellStyle name="Обычный 157 5 2 2" xfId="26955"/>
    <cellStyle name="Обычный 157 5 3" xfId="26956"/>
    <cellStyle name="Обычный 157 6" xfId="26957"/>
    <cellStyle name="Обычный 157 6 2" xfId="26958"/>
    <cellStyle name="Обычный 157 7" xfId="26959"/>
    <cellStyle name="Обычный 157 7 2" xfId="26960"/>
    <cellStyle name="Обычный 157 8" xfId="26961"/>
    <cellStyle name="Обычный 158" xfId="26962"/>
    <cellStyle name="Обычный 158 2" xfId="26963"/>
    <cellStyle name="Обычный 158 2 2" xfId="26964"/>
    <cellStyle name="Обычный 158 2 2 2" xfId="26965"/>
    <cellStyle name="Обычный 158 2 2 2 2" xfId="26966"/>
    <cellStyle name="Обычный 158 2 2 3" xfId="26967"/>
    <cellStyle name="Обычный 158 2 3" xfId="26968"/>
    <cellStyle name="Обычный 158 2 3 2" xfId="26969"/>
    <cellStyle name="Обычный 158 2 4" xfId="26970"/>
    <cellStyle name="Обычный 158 3" xfId="26971"/>
    <cellStyle name="Обычный 158 3 2" xfId="26972"/>
    <cellStyle name="Обычный 158 3 2 2" xfId="26973"/>
    <cellStyle name="Обычный 158 3 2 2 2" xfId="26974"/>
    <cellStyle name="Обычный 158 3 2 3" xfId="26975"/>
    <cellStyle name="Обычный 158 3 3" xfId="26976"/>
    <cellStyle name="Обычный 158 3 3 2" xfId="26977"/>
    <cellStyle name="Обычный 158 3 4" xfId="26978"/>
    <cellStyle name="Обычный 158 4" xfId="26979"/>
    <cellStyle name="Обычный 158 4 2" xfId="26980"/>
    <cellStyle name="Обычный 158 4 2 2" xfId="26981"/>
    <cellStyle name="Обычный 158 4 2 2 2" xfId="26982"/>
    <cellStyle name="Обычный 158 4 2 3" xfId="26983"/>
    <cellStyle name="Обычный 158 4 3" xfId="26984"/>
    <cellStyle name="Обычный 158 4 3 2" xfId="26985"/>
    <cellStyle name="Обычный 158 4 4" xfId="26986"/>
    <cellStyle name="Обычный 158 5" xfId="26987"/>
    <cellStyle name="Обычный 158 5 2" xfId="26988"/>
    <cellStyle name="Обычный 158 5 2 2" xfId="26989"/>
    <cellStyle name="Обычный 158 5 3" xfId="26990"/>
    <cellStyle name="Обычный 158 6" xfId="26991"/>
    <cellStyle name="Обычный 158 6 2" xfId="26992"/>
    <cellStyle name="Обычный 158 7" xfId="26993"/>
    <cellStyle name="Обычный 158 7 2" xfId="26994"/>
    <cellStyle name="Обычный 158 8" xfId="26995"/>
    <cellStyle name="Обычный 159" xfId="26996"/>
    <cellStyle name="Обычный 159 2" xfId="26997"/>
    <cellStyle name="Обычный 159 2 2" xfId="26998"/>
    <cellStyle name="Обычный 159 2 2 2" xfId="26999"/>
    <cellStyle name="Обычный 159 2 2 2 2" xfId="27000"/>
    <cellStyle name="Обычный 159 2 2 3" xfId="27001"/>
    <cellStyle name="Обычный 159 2 3" xfId="27002"/>
    <cellStyle name="Обычный 159 2 3 2" xfId="27003"/>
    <cellStyle name="Обычный 159 2 4" xfId="27004"/>
    <cellStyle name="Обычный 159 3" xfId="27005"/>
    <cellStyle name="Обычный 159 3 2" xfId="27006"/>
    <cellStyle name="Обычный 159 3 2 2" xfId="27007"/>
    <cellStyle name="Обычный 159 3 2 2 2" xfId="27008"/>
    <cellStyle name="Обычный 159 3 2 3" xfId="27009"/>
    <cellStyle name="Обычный 159 3 3" xfId="27010"/>
    <cellStyle name="Обычный 159 3 3 2" xfId="27011"/>
    <cellStyle name="Обычный 159 3 4" xfId="27012"/>
    <cellStyle name="Обычный 159 4" xfId="27013"/>
    <cellStyle name="Обычный 159 4 2" xfId="27014"/>
    <cellStyle name="Обычный 159 4 2 2" xfId="27015"/>
    <cellStyle name="Обычный 159 4 2 2 2" xfId="27016"/>
    <cellStyle name="Обычный 159 4 2 3" xfId="27017"/>
    <cellStyle name="Обычный 159 4 3" xfId="27018"/>
    <cellStyle name="Обычный 159 4 3 2" xfId="27019"/>
    <cellStyle name="Обычный 159 4 4" xfId="27020"/>
    <cellStyle name="Обычный 159 5" xfId="27021"/>
    <cellStyle name="Обычный 159 5 2" xfId="27022"/>
    <cellStyle name="Обычный 159 5 2 2" xfId="27023"/>
    <cellStyle name="Обычный 159 5 3" xfId="27024"/>
    <cellStyle name="Обычный 159 6" xfId="27025"/>
    <cellStyle name="Обычный 159 6 2" xfId="27026"/>
    <cellStyle name="Обычный 159 7" xfId="27027"/>
    <cellStyle name="Обычный 159 7 2" xfId="27028"/>
    <cellStyle name="Обычный 159 8" xfId="27029"/>
    <cellStyle name="Обычный 16" xfId="5"/>
    <cellStyle name="Обычный 16 2" xfId="27030"/>
    <cellStyle name="Обычный 16 3" xfId="27031"/>
    <cellStyle name="Обычный 160" xfId="27032"/>
    <cellStyle name="Обычный 160 2" xfId="27033"/>
    <cellStyle name="Обычный 160 2 2" xfId="27034"/>
    <cellStyle name="Обычный 160 2 2 2" xfId="27035"/>
    <cellStyle name="Обычный 160 2 2 2 2" xfId="27036"/>
    <cellStyle name="Обычный 160 2 2 3" xfId="27037"/>
    <cellStyle name="Обычный 160 2 3" xfId="27038"/>
    <cellStyle name="Обычный 160 2 3 2" xfId="27039"/>
    <cellStyle name="Обычный 160 2 4" xfId="27040"/>
    <cellStyle name="Обычный 160 3" xfId="27041"/>
    <cellStyle name="Обычный 160 3 2" xfId="27042"/>
    <cellStyle name="Обычный 160 3 2 2" xfId="27043"/>
    <cellStyle name="Обычный 160 3 2 2 2" xfId="27044"/>
    <cellStyle name="Обычный 160 3 2 3" xfId="27045"/>
    <cellStyle name="Обычный 160 3 3" xfId="27046"/>
    <cellStyle name="Обычный 160 3 3 2" xfId="27047"/>
    <cellStyle name="Обычный 160 3 4" xfId="27048"/>
    <cellStyle name="Обычный 160 4" xfId="27049"/>
    <cellStyle name="Обычный 160 4 2" xfId="27050"/>
    <cellStyle name="Обычный 160 4 2 2" xfId="27051"/>
    <cellStyle name="Обычный 160 4 2 2 2" xfId="27052"/>
    <cellStyle name="Обычный 160 4 2 3" xfId="27053"/>
    <cellStyle name="Обычный 160 4 3" xfId="27054"/>
    <cellStyle name="Обычный 160 4 3 2" xfId="27055"/>
    <cellStyle name="Обычный 160 4 4" xfId="27056"/>
    <cellStyle name="Обычный 160 5" xfId="27057"/>
    <cellStyle name="Обычный 160 5 2" xfId="27058"/>
    <cellStyle name="Обычный 160 5 2 2" xfId="27059"/>
    <cellStyle name="Обычный 160 5 3" xfId="27060"/>
    <cellStyle name="Обычный 160 6" xfId="27061"/>
    <cellStyle name="Обычный 160 6 2" xfId="27062"/>
    <cellStyle name="Обычный 160 7" xfId="27063"/>
    <cellStyle name="Обычный 160 7 2" xfId="27064"/>
    <cellStyle name="Обычный 160 8" xfId="27065"/>
    <cellStyle name="Обычный 161" xfId="27066"/>
    <cellStyle name="Обычный 161 2" xfId="27067"/>
    <cellStyle name="Обычный 161 2 2" xfId="27068"/>
    <cellStyle name="Обычный 161 2 2 2" xfId="27069"/>
    <cellStyle name="Обычный 161 2 2 2 2" xfId="27070"/>
    <cellStyle name="Обычный 161 2 2 3" xfId="27071"/>
    <cellStyle name="Обычный 161 2 3" xfId="27072"/>
    <cellStyle name="Обычный 161 2 3 2" xfId="27073"/>
    <cellStyle name="Обычный 161 2 4" xfId="27074"/>
    <cellStyle name="Обычный 161 3" xfId="27075"/>
    <cellStyle name="Обычный 161 3 2" xfId="27076"/>
    <cellStyle name="Обычный 161 3 2 2" xfId="27077"/>
    <cellStyle name="Обычный 161 3 2 2 2" xfId="27078"/>
    <cellStyle name="Обычный 161 3 2 3" xfId="27079"/>
    <cellStyle name="Обычный 161 3 3" xfId="27080"/>
    <cellStyle name="Обычный 161 3 3 2" xfId="27081"/>
    <cellStyle name="Обычный 161 3 4" xfId="27082"/>
    <cellStyle name="Обычный 161 4" xfId="27083"/>
    <cellStyle name="Обычный 161 4 2" xfId="27084"/>
    <cellStyle name="Обычный 161 4 2 2" xfId="27085"/>
    <cellStyle name="Обычный 161 4 2 2 2" xfId="27086"/>
    <cellStyle name="Обычный 161 4 2 3" xfId="27087"/>
    <cellStyle name="Обычный 161 4 3" xfId="27088"/>
    <cellStyle name="Обычный 161 4 3 2" xfId="27089"/>
    <cellStyle name="Обычный 161 4 4" xfId="27090"/>
    <cellStyle name="Обычный 161 5" xfId="27091"/>
    <cellStyle name="Обычный 161 5 2" xfId="27092"/>
    <cellStyle name="Обычный 161 5 2 2" xfId="27093"/>
    <cellStyle name="Обычный 161 5 3" xfId="27094"/>
    <cellStyle name="Обычный 161 6" xfId="27095"/>
    <cellStyle name="Обычный 161 6 2" xfId="27096"/>
    <cellStyle name="Обычный 161 7" xfId="27097"/>
    <cellStyle name="Обычный 161 7 2" xfId="27098"/>
    <cellStyle name="Обычный 161 8" xfId="27099"/>
    <cellStyle name="Обычный 162" xfId="27100"/>
    <cellStyle name="Обычный 162 2" xfId="27101"/>
    <cellStyle name="Обычный 162 2 2" xfId="27102"/>
    <cellStyle name="Обычный 162 2 2 2" xfId="27103"/>
    <cellStyle name="Обычный 162 2 2 2 2" xfId="27104"/>
    <cellStyle name="Обычный 162 2 2 3" xfId="27105"/>
    <cellStyle name="Обычный 162 2 3" xfId="27106"/>
    <cellStyle name="Обычный 162 2 3 2" xfId="27107"/>
    <cellStyle name="Обычный 162 2 4" xfId="27108"/>
    <cellStyle name="Обычный 162 3" xfId="27109"/>
    <cellStyle name="Обычный 162 3 2" xfId="27110"/>
    <cellStyle name="Обычный 162 3 2 2" xfId="27111"/>
    <cellStyle name="Обычный 162 3 2 2 2" xfId="27112"/>
    <cellStyle name="Обычный 162 3 2 3" xfId="27113"/>
    <cellStyle name="Обычный 162 3 3" xfId="27114"/>
    <cellStyle name="Обычный 162 3 3 2" xfId="27115"/>
    <cellStyle name="Обычный 162 3 4" xfId="27116"/>
    <cellStyle name="Обычный 162 4" xfId="27117"/>
    <cellStyle name="Обычный 162 4 2" xfId="27118"/>
    <cellStyle name="Обычный 162 4 2 2" xfId="27119"/>
    <cellStyle name="Обычный 162 4 2 2 2" xfId="27120"/>
    <cellStyle name="Обычный 162 4 2 3" xfId="27121"/>
    <cellStyle name="Обычный 162 4 3" xfId="27122"/>
    <cellStyle name="Обычный 162 4 3 2" xfId="27123"/>
    <cellStyle name="Обычный 162 4 4" xfId="27124"/>
    <cellStyle name="Обычный 162 5" xfId="27125"/>
    <cellStyle name="Обычный 162 5 2" xfId="27126"/>
    <cellStyle name="Обычный 162 5 2 2" xfId="27127"/>
    <cellStyle name="Обычный 162 5 3" xfId="27128"/>
    <cellStyle name="Обычный 162 6" xfId="27129"/>
    <cellStyle name="Обычный 162 6 2" xfId="27130"/>
    <cellStyle name="Обычный 162 7" xfId="27131"/>
    <cellStyle name="Обычный 162 7 2" xfId="27132"/>
    <cellStyle name="Обычный 162 8" xfId="27133"/>
    <cellStyle name="Обычный 163" xfId="27134"/>
    <cellStyle name="Обычный 163 2" xfId="27135"/>
    <cellStyle name="Обычный 163 2 2" xfId="27136"/>
    <cellStyle name="Обычный 163 2 2 2" xfId="27137"/>
    <cellStyle name="Обычный 163 2 2 2 2" xfId="27138"/>
    <cellStyle name="Обычный 163 2 2 3" xfId="27139"/>
    <cellStyle name="Обычный 163 2 3" xfId="27140"/>
    <cellStyle name="Обычный 163 2 3 2" xfId="27141"/>
    <cellStyle name="Обычный 163 2 4" xfId="27142"/>
    <cellStyle name="Обычный 163 3" xfId="27143"/>
    <cellStyle name="Обычный 163 3 2" xfId="27144"/>
    <cellStyle name="Обычный 163 3 2 2" xfId="27145"/>
    <cellStyle name="Обычный 163 3 2 2 2" xfId="27146"/>
    <cellStyle name="Обычный 163 3 2 3" xfId="27147"/>
    <cellStyle name="Обычный 163 3 3" xfId="27148"/>
    <cellStyle name="Обычный 163 3 3 2" xfId="27149"/>
    <cellStyle name="Обычный 163 3 4" xfId="27150"/>
    <cellStyle name="Обычный 163 4" xfId="27151"/>
    <cellStyle name="Обычный 163 4 2" xfId="27152"/>
    <cellStyle name="Обычный 163 4 2 2" xfId="27153"/>
    <cellStyle name="Обычный 163 4 2 2 2" xfId="27154"/>
    <cellStyle name="Обычный 163 4 2 3" xfId="27155"/>
    <cellStyle name="Обычный 163 4 3" xfId="27156"/>
    <cellStyle name="Обычный 163 4 3 2" xfId="27157"/>
    <cellStyle name="Обычный 163 4 4" xfId="27158"/>
    <cellStyle name="Обычный 163 5" xfId="27159"/>
    <cellStyle name="Обычный 163 5 2" xfId="27160"/>
    <cellStyle name="Обычный 163 5 2 2" xfId="27161"/>
    <cellStyle name="Обычный 163 5 3" xfId="27162"/>
    <cellStyle name="Обычный 163 6" xfId="27163"/>
    <cellStyle name="Обычный 163 6 2" xfId="27164"/>
    <cellStyle name="Обычный 163 7" xfId="27165"/>
    <cellStyle name="Обычный 163 7 2" xfId="27166"/>
    <cellStyle name="Обычный 163 8" xfId="27167"/>
    <cellStyle name="Обычный 164" xfId="27168"/>
    <cellStyle name="Обычный 164 2" xfId="27169"/>
    <cellStyle name="Обычный 164 2 2" xfId="27170"/>
    <cellStyle name="Обычный 164 2 2 2" xfId="27171"/>
    <cellStyle name="Обычный 164 2 2 2 2" xfId="27172"/>
    <cellStyle name="Обычный 164 2 2 3" xfId="27173"/>
    <cellStyle name="Обычный 164 2 3" xfId="27174"/>
    <cellStyle name="Обычный 164 2 3 2" xfId="27175"/>
    <cellStyle name="Обычный 164 2 4" xfId="27176"/>
    <cellStyle name="Обычный 164 3" xfId="27177"/>
    <cellStyle name="Обычный 164 3 2" xfId="27178"/>
    <cellStyle name="Обычный 164 3 2 2" xfId="27179"/>
    <cellStyle name="Обычный 164 3 2 2 2" xfId="27180"/>
    <cellStyle name="Обычный 164 3 2 3" xfId="27181"/>
    <cellStyle name="Обычный 164 3 3" xfId="27182"/>
    <cellStyle name="Обычный 164 3 3 2" xfId="27183"/>
    <cellStyle name="Обычный 164 3 4" xfId="27184"/>
    <cellStyle name="Обычный 164 4" xfId="27185"/>
    <cellStyle name="Обычный 164 4 2" xfId="27186"/>
    <cellStyle name="Обычный 164 4 2 2" xfId="27187"/>
    <cellStyle name="Обычный 164 4 2 2 2" xfId="27188"/>
    <cellStyle name="Обычный 164 4 2 3" xfId="27189"/>
    <cellStyle name="Обычный 164 4 3" xfId="27190"/>
    <cellStyle name="Обычный 164 4 3 2" xfId="27191"/>
    <cellStyle name="Обычный 164 4 4" xfId="27192"/>
    <cellStyle name="Обычный 164 5" xfId="27193"/>
    <cellStyle name="Обычный 164 5 2" xfId="27194"/>
    <cellStyle name="Обычный 164 5 2 2" xfId="27195"/>
    <cellStyle name="Обычный 164 5 3" xfId="27196"/>
    <cellStyle name="Обычный 164 6" xfId="27197"/>
    <cellStyle name="Обычный 164 6 2" xfId="27198"/>
    <cellStyle name="Обычный 164 7" xfId="27199"/>
    <cellStyle name="Обычный 164 7 2" xfId="27200"/>
    <cellStyle name="Обычный 164 8" xfId="27201"/>
    <cellStyle name="Обычный 165" xfId="27202"/>
    <cellStyle name="Обычный 165 2" xfId="27203"/>
    <cellStyle name="Обычный 165 2 2" xfId="27204"/>
    <cellStyle name="Обычный 165 2 2 2" xfId="27205"/>
    <cellStyle name="Обычный 165 2 2 2 2" xfId="27206"/>
    <cellStyle name="Обычный 165 2 2 3" xfId="27207"/>
    <cellStyle name="Обычный 165 2 3" xfId="27208"/>
    <cellStyle name="Обычный 165 2 3 2" xfId="27209"/>
    <cellStyle name="Обычный 165 2 4" xfId="27210"/>
    <cellStyle name="Обычный 165 3" xfId="27211"/>
    <cellStyle name="Обычный 165 3 2" xfId="27212"/>
    <cellStyle name="Обычный 165 3 2 2" xfId="27213"/>
    <cellStyle name="Обычный 165 3 2 2 2" xfId="27214"/>
    <cellStyle name="Обычный 165 3 2 3" xfId="27215"/>
    <cellStyle name="Обычный 165 3 3" xfId="27216"/>
    <cellStyle name="Обычный 165 3 3 2" xfId="27217"/>
    <cellStyle name="Обычный 165 3 4" xfId="27218"/>
    <cellStyle name="Обычный 165 4" xfId="27219"/>
    <cellStyle name="Обычный 165 4 2" xfId="27220"/>
    <cellStyle name="Обычный 165 4 2 2" xfId="27221"/>
    <cellStyle name="Обычный 165 4 2 2 2" xfId="27222"/>
    <cellStyle name="Обычный 165 4 2 3" xfId="27223"/>
    <cellStyle name="Обычный 165 4 3" xfId="27224"/>
    <cellStyle name="Обычный 165 4 3 2" xfId="27225"/>
    <cellStyle name="Обычный 165 4 4" xfId="27226"/>
    <cellStyle name="Обычный 165 5" xfId="27227"/>
    <cellStyle name="Обычный 165 5 2" xfId="27228"/>
    <cellStyle name="Обычный 165 5 2 2" xfId="27229"/>
    <cellStyle name="Обычный 165 5 3" xfId="27230"/>
    <cellStyle name="Обычный 165 6" xfId="27231"/>
    <cellStyle name="Обычный 165 6 2" xfId="27232"/>
    <cellStyle name="Обычный 165 7" xfId="27233"/>
    <cellStyle name="Обычный 165 7 2" xfId="27234"/>
    <cellStyle name="Обычный 165 8" xfId="27235"/>
    <cellStyle name="Обычный 166" xfId="27236"/>
    <cellStyle name="Обычный 166 2" xfId="27237"/>
    <cellStyle name="Обычный 166 2 2" xfId="27238"/>
    <cellStyle name="Обычный 166 2 2 2" xfId="27239"/>
    <cellStyle name="Обычный 166 2 2 2 2" xfId="27240"/>
    <cellStyle name="Обычный 166 2 2 3" xfId="27241"/>
    <cellStyle name="Обычный 166 2 3" xfId="27242"/>
    <cellStyle name="Обычный 166 2 3 2" xfId="27243"/>
    <cellStyle name="Обычный 166 2 4" xfId="27244"/>
    <cellStyle name="Обычный 166 3" xfId="27245"/>
    <cellStyle name="Обычный 166 3 2" xfId="27246"/>
    <cellStyle name="Обычный 166 3 2 2" xfId="27247"/>
    <cellStyle name="Обычный 166 3 2 2 2" xfId="27248"/>
    <cellStyle name="Обычный 166 3 2 3" xfId="27249"/>
    <cellStyle name="Обычный 166 3 3" xfId="27250"/>
    <cellStyle name="Обычный 166 3 3 2" xfId="27251"/>
    <cellStyle name="Обычный 166 3 4" xfId="27252"/>
    <cellStyle name="Обычный 166 4" xfId="27253"/>
    <cellStyle name="Обычный 166 4 2" xfId="27254"/>
    <cellStyle name="Обычный 166 4 2 2" xfId="27255"/>
    <cellStyle name="Обычный 166 4 2 2 2" xfId="27256"/>
    <cellStyle name="Обычный 166 4 2 3" xfId="27257"/>
    <cellStyle name="Обычный 166 4 3" xfId="27258"/>
    <cellStyle name="Обычный 166 4 3 2" xfId="27259"/>
    <cellStyle name="Обычный 166 4 4" xfId="27260"/>
    <cellStyle name="Обычный 166 5" xfId="27261"/>
    <cellStyle name="Обычный 166 5 2" xfId="27262"/>
    <cellStyle name="Обычный 166 5 2 2" xfId="27263"/>
    <cellStyle name="Обычный 166 5 3" xfId="27264"/>
    <cellStyle name="Обычный 166 6" xfId="27265"/>
    <cellStyle name="Обычный 166 6 2" xfId="27266"/>
    <cellStyle name="Обычный 166 7" xfId="27267"/>
    <cellStyle name="Обычный 166 7 2" xfId="27268"/>
    <cellStyle name="Обычный 166 8" xfId="27269"/>
    <cellStyle name="Обычный 167" xfId="27270"/>
    <cellStyle name="Обычный 167 2" xfId="27271"/>
    <cellStyle name="Обычный 167 2 2" xfId="27272"/>
    <cellStyle name="Обычный 167 2 2 2" xfId="27273"/>
    <cellStyle name="Обычный 167 2 2 2 2" xfId="27274"/>
    <cellStyle name="Обычный 167 2 2 3" xfId="27275"/>
    <cellStyle name="Обычный 167 2 3" xfId="27276"/>
    <cellStyle name="Обычный 167 2 3 2" xfId="27277"/>
    <cellStyle name="Обычный 167 2 4" xfId="27278"/>
    <cellStyle name="Обычный 167 3" xfId="27279"/>
    <cellStyle name="Обычный 167 3 2" xfId="27280"/>
    <cellStyle name="Обычный 167 3 2 2" xfId="27281"/>
    <cellStyle name="Обычный 167 3 2 2 2" xfId="27282"/>
    <cellStyle name="Обычный 167 3 2 3" xfId="27283"/>
    <cellStyle name="Обычный 167 3 3" xfId="27284"/>
    <cellStyle name="Обычный 167 3 3 2" xfId="27285"/>
    <cellStyle name="Обычный 167 3 4" xfId="27286"/>
    <cellStyle name="Обычный 167 4" xfId="27287"/>
    <cellStyle name="Обычный 167 4 2" xfId="27288"/>
    <cellStyle name="Обычный 167 4 2 2" xfId="27289"/>
    <cellStyle name="Обычный 167 4 2 2 2" xfId="27290"/>
    <cellStyle name="Обычный 167 4 2 3" xfId="27291"/>
    <cellStyle name="Обычный 167 4 3" xfId="27292"/>
    <cellStyle name="Обычный 167 4 3 2" xfId="27293"/>
    <cellStyle name="Обычный 167 4 4" xfId="27294"/>
    <cellStyle name="Обычный 167 5" xfId="27295"/>
    <cellStyle name="Обычный 167 5 2" xfId="27296"/>
    <cellStyle name="Обычный 167 5 2 2" xfId="27297"/>
    <cellStyle name="Обычный 167 5 3" xfId="27298"/>
    <cellStyle name="Обычный 167 6" xfId="27299"/>
    <cellStyle name="Обычный 167 6 2" xfId="27300"/>
    <cellStyle name="Обычный 167 7" xfId="27301"/>
    <cellStyle name="Обычный 167 7 2" xfId="27302"/>
    <cellStyle name="Обычный 167 8" xfId="27303"/>
    <cellStyle name="Обычный 168" xfId="27304"/>
    <cellStyle name="Обычный 168 2" xfId="27305"/>
    <cellStyle name="Обычный 168 2 2" xfId="27306"/>
    <cellStyle name="Обычный 168 2 2 2" xfId="27307"/>
    <cellStyle name="Обычный 168 2 2 2 2" xfId="27308"/>
    <cellStyle name="Обычный 168 2 2 3" xfId="27309"/>
    <cellStyle name="Обычный 168 2 3" xfId="27310"/>
    <cellStyle name="Обычный 168 2 3 2" xfId="27311"/>
    <cellStyle name="Обычный 168 2 4" xfId="27312"/>
    <cellStyle name="Обычный 168 3" xfId="27313"/>
    <cellStyle name="Обычный 168 3 2" xfId="27314"/>
    <cellStyle name="Обычный 168 3 2 2" xfId="27315"/>
    <cellStyle name="Обычный 168 3 2 2 2" xfId="27316"/>
    <cellStyle name="Обычный 168 3 2 3" xfId="27317"/>
    <cellStyle name="Обычный 168 3 3" xfId="27318"/>
    <cellStyle name="Обычный 168 3 3 2" xfId="27319"/>
    <cellStyle name="Обычный 168 3 4" xfId="27320"/>
    <cellStyle name="Обычный 168 4" xfId="27321"/>
    <cellStyle name="Обычный 168 4 2" xfId="27322"/>
    <cellStyle name="Обычный 168 4 2 2" xfId="27323"/>
    <cellStyle name="Обычный 168 4 2 2 2" xfId="27324"/>
    <cellStyle name="Обычный 168 4 2 3" xfId="27325"/>
    <cellStyle name="Обычный 168 4 3" xfId="27326"/>
    <cellStyle name="Обычный 168 4 3 2" xfId="27327"/>
    <cellStyle name="Обычный 168 4 4" xfId="27328"/>
    <cellStyle name="Обычный 168 5" xfId="27329"/>
    <cellStyle name="Обычный 168 5 2" xfId="27330"/>
    <cellStyle name="Обычный 168 5 2 2" xfId="27331"/>
    <cellStyle name="Обычный 168 5 3" xfId="27332"/>
    <cellStyle name="Обычный 168 6" xfId="27333"/>
    <cellStyle name="Обычный 168 6 2" xfId="27334"/>
    <cellStyle name="Обычный 168 7" xfId="27335"/>
    <cellStyle name="Обычный 168 7 2" xfId="27336"/>
    <cellStyle name="Обычный 168 8" xfId="27337"/>
    <cellStyle name="Обычный 169" xfId="27338"/>
    <cellStyle name="Обычный 169 2" xfId="27339"/>
    <cellStyle name="Обычный 169 2 2" xfId="27340"/>
    <cellStyle name="Обычный 169 2 2 2" xfId="27341"/>
    <cellStyle name="Обычный 169 2 2 2 2" xfId="27342"/>
    <cellStyle name="Обычный 169 2 2 3" xfId="27343"/>
    <cellStyle name="Обычный 169 2 3" xfId="27344"/>
    <cellStyle name="Обычный 169 2 3 2" xfId="27345"/>
    <cellStyle name="Обычный 169 2 4" xfId="27346"/>
    <cellStyle name="Обычный 169 3" xfId="27347"/>
    <cellStyle name="Обычный 169 3 2" xfId="27348"/>
    <cellStyle name="Обычный 169 3 2 2" xfId="27349"/>
    <cellStyle name="Обычный 169 3 2 2 2" xfId="27350"/>
    <cellStyle name="Обычный 169 3 2 3" xfId="27351"/>
    <cellStyle name="Обычный 169 3 3" xfId="27352"/>
    <cellStyle name="Обычный 169 3 3 2" xfId="27353"/>
    <cellStyle name="Обычный 169 3 4" xfId="27354"/>
    <cellStyle name="Обычный 169 4" xfId="27355"/>
    <cellStyle name="Обычный 169 4 2" xfId="27356"/>
    <cellStyle name="Обычный 169 4 2 2" xfId="27357"/>
    <cellStyle name="Обычный 169 4 2 2 2" xfId="27358"/>
    <cellStyle name="Обычный 169 4 2 3" xfId="27359"/>
    <cellStyle name="Обычный 169 4 3" xfId="27360"/>
    <cellStyle name="Обычный 169 4 3 2" xfId="27361"/>
    <cellStyle name="Обычный 169 4 4" xfId="27362"/>
    <cellStyle name="Обычный 169 5" xfId="27363"/>
    <cellStyle name="Обычный 169 5 2" xfId="27364"/>
    <cellStyle name="Обычный 169 5 2 2" xfId="27365"/>
    <cellStyle name="Обычный 169 5 3" xfId="27366"/>
    <cellStyle name="Обычный 169 6" xfId="27367"/>
    <cellStyle name="Обычный 169 6 2" xfId="27368"/>
    <cellStyle name="Обычный 169 7" xfId="27369"/>
    <cellStyle name="Обычный 169 7 2" xfId="27370"/>
    <cellStyle name="Обычный 169 8" xfId="27371"/>
    <cellStyle name="Обычный 17" xfId="27372"/>
    <cellStyle name="Обычный 17 2" xfId="27373"/>
    <cellStyle name="Обычный 17 3" xfId="27374"/>
    <cellStyle name="Обычный 17 4" xfId="60320"/>
    <cellStyle name="Обычный 170" xfId="27375"/>
    <cellStyle name="Обычный 170 2" xfId="27376"/>
    <cellStyle name="Обычный 170 2 2" xfId="27377"/>
    <cellStyle name="Обычный 170 2 2 2" xfId="27378"/>
    <cellStyle name="Обычный 170 2 2 2 2" xfId="27379"/>
    <cellStyle name="Обычный 170 2 2 3" xfId="27380"/>
    <cellStyle name="Обычный 170 2 3" xfId="27381"/>
    <cellStyle name="Обычный 170 2 3 2" xfId="27382"/>
    <cellStyle name="Обычный 170 2 4" xfId="27383"/>
    <cellStyle name="Обычный 170 3" xfId="27384"/>
    <cellStyle name="Обычный 170 3 2" xfId="27385"/>
    <cellStyle name="Обычный 170 3 2 2" xfId="27386"/>
    <cellStyle name="Обычный 170 3 2 2 2" xfId="27387"/>
    <cellStyle name="Обычный 170 3 2 3" xfId="27388"/>
    <cellStyle name="Обычный 170 3 3" xfId="27389"/>
    <cellStyle name="Обычный 170 3 3 2" xfId="27390"/>
    <cellStyle name="Обычный 170 3 4" xfId="27391"/>
    <cellStyle name="Обычный 170 4" xfId="27392"/>
    <cellStyle name="Обычный 170 4 2" xfId="27393"/>
    <cellStyle name="Обычный 170 4 2 2" xfId="27394"/>
    <cellStyle name="Обычный 170 4 2 2 2" xfId="27395"/>
    <cellStyle name="Обычный 170 4 2 3" xfId="27396"/>
    <cellStyle name="Обычный 170 4 3" xfId="27397"/>
    <cellStyle name="Обычный 170 4 3 2" xfId="27398"/>
    <cellStyle name="Обычный 170 4 4" xfId="27399"/>
    <cellStyle name="Обычный 170 5" xfId="27400"/>
    <cellStyle name="Обычный 170 5 2" xfId="27401"/>
    <cellStyle name="Обычный 170 5 2 2" xfId="27402"/>
    <cellStyle name="Обычный 170 5 3" xfId="27403"/>
    <cellStyle name="Обычный 170 6" xfId="27404"/>
    <cellStyle name="Обычный 170 6 2" xfId="27405"/>
    <cellStyle name="Обычный 170 7" xfId="27406"/>
    <cellStyle name="Обычный 170 7 2" xfId="27407"/>
    <cellStyle name="Обычный 170 8" xfId="27408"/>
    <cellStyle name="Обычный 171" xfId="27409"/>
    <cellStyle name="Обычный 171 2" xfId="27410"/>
    <cellStyle name="Обычный 171 2 2" xfId="27411"/>
    <cellStyle name="Обычный 171 2 2 2" xfId="27412"/>
    <cellStyle name="Обычный 171 2 2 2 2" xfId="27413"/>
    <cellStyle name="Обычный 171 2 2 3" xfId="27414"/>
    <cellStyle name="Обычный 171 2 3" xfId="27415"/>
    <cellStyle name="Обычный 171 2 3 2" xfId="27416"/>
    <cellStyle name="Обычный 171 2 4" xfId="27417"/>
    <cellStyle name="Обычный 171 3" xfId="27418"/>
    <cellStyle name="Обычный 171 3 2" xfId="27419"/>
    <cellStyle name="Обычный 171 3 2 2" xfId="27420"/>
    <cellStyle name="Обычный 171 3 2 2 2" xfId="27421"/>
    <cellStyle name="Обычный 171 3 2 3" xfId="27422"/>
    <cellStyle name="Обычный 171 3 3" xfId="27423"/>
    <cellStyle name="Обычный 171 3 3 2" xfId="27424"/>
    <cellStyle name="Обычный 171 3 4" xfId="27425"/>
    <cellStyle name="Обычный 171 4" xfId="27426"/>
    <cellStyle name="Обычный 171 4 2" xfId="27427"/>
    <cellStyle name="Обычный 171 4 2 2" xfId="27428"/>
    <cellStyle name="Обычный 171 4 2 2 2" xfId="27429"/>
    <cellStyle name="Обычный 171 4 2 3" xfId="27430"/>
    <cellStyle name="Обычный 171 4 3" xfId="27431"/>
    <cellStyle name="Обычный 171 4 3 2" xfId="27432"/>
    <cellStyle name="Обычный 171 4 4" xfId="27433"/>
    <cellStyle name="Обычный 171 5" xfId="27434"/>
    <cellStyle name="Обычный 171 5 2" xfId="27435"/>
    <cellStyle name="Обычный 171 5 2 2" xfId="27436"/>
    <cellStyle name="Обычный 171 5 3" xfId="27437"/>
    <cellStyle name="Обычный 171 6" xfId="27438"/>
    <cellStyle name="Обычный 171 6 2" xfId="27439"/>
    <cellStyle name="Обычный 171 7" xfId="27440"/>
    <cellStyle name="Обычный 171 7 2" xfId="27441"/>
    <cellStyle name="Обычный 171 8" xfId="27442"/>
    <cellStyle name="Обычный 172" xfId="27443"/>
    <cellStyle name="Обычный 172 2" xfId="27444"/>
    <cellStyle name="Обычный 172 2 2" xfId="27445"/>
    <cellStyle name="Обычный 172 2 2 2" xfId="27446"/>
    <cellStyle name="Обычный 172 2 2 2 2" xfId="27447"/>
    <cellStyle name="Обычный 172 2 2 3" xfId="27448"/>
    <cellStyle name="Обычный 172 2 3" xfId="27449"/>
    <cellStyle name="Обычный 172 2 3 2" xfId="27450"/>
    <cellStyle name="Обычный 172 2 4" xfId="27451"/>
    <cellStyle name="Обычный 172 3" xfId="27452"/>
    <cellStyle name="Обычный 172 3 2" xfId="27453"/>
    <cellStyle name="Обычный 172 3 2 2" xfId="27454"/>
    <cellStyle name="Обычный 172 3 2 2 2" xfId="27455"/>
    <cellStyle name="Обычный 172 3 2 3" xfId="27456"/>
    <cellStyle name="Обычный 172 3 3" xfId="27457"/>
    <cellStyle name="Обычный 172 3 3 2" xfId="27458"/>
    <cellStyle name="Обычный 172 3 4" xfId="27459"/>
    <cellStyle name="Обычный 172 4" xfId="27460"/>
    <cellStyle name="Обычный 172 4 2" xfId="27461"/>
    <cellStyle name="Обычный 172 4 2 2" xfId="27462"/>
    <cellStyle name="Обычный 172 4 2 2 2" xfId="27463"/>
    <cellStyle name="Обычный 172 4 2 3" xfId="27464"/>
    <cellStyle name="Обычный 172 4 3" xfId="27465"/>
    <cellStyle name="Обычный 172 4 3 2" xfId="27466"/>
    <cellStyle name="Обычный 172 4 4" xfId="27467"/>
    <cellStyle name="Обычный 172 5" xfId="27468"/>
    <cellStyle name="Обычный 172 5 2" xfId="27469"/>
    <cellStyle name="Обычный 172 5 2 2" xfId="27470"/>
    <cellStyle name="Обычный 172 5 3" xfId="27471"/>
    <cellStyle name="Обычный 172 6" xfId="27472"/>
    <cellStyle name="Обычный 172 6 2" xfId="27473"/>
    <cellStyle name="Обычный 172 7" xfId="27474"/>
    <cellStyle name="Обычный 172 7 2" xfId="27475"/>
    <cellStyle name="Обычный 172 8" xfId="27476"/>
    <cellStyle name="Обычный 173" xfId="27477"/>
    <cellStyle name="Обычный 173 2" xfId="27478"/>
    <cellStyle name="Обычный 174" xfId="27479"/>
    <cellStyle name="Обычный 174 2" xfId="27480"/>
    <cellStyle name="Обычный 175" xfId="27481"/>
    <cellStyle name="Обычный 175 2" xfId="27482"/>
    <cellStyle name="Обычный 175 2 2" xfId="27483"/>
    <cellStyle name="Обычный 175 2 2 2" xfId="27484"/>
    <cellStyle name="Обычный 175 2 2 3" xfId="27485"/>
    <cellStyle name="Обычный 175 2 2 3 2" xfId="27486"/>
    <cellStyle name="Обычный 175 2 3" xfId="27487"/>
    <cellStyle name="Обычный 175 3" xfId="27488"/>
    <cellStyle name="Обычный 175 3 2" xfId="27489"/>
    <cellStyle name="Обычный 175 4" xfId="27490"/>
    <cellStyle name="Обычный 176" xfId="27491"/>
    <cellStyle name="Обычный 176 2" xfId="27492"/>
    <cellStyle name="Обычный 176 2 2" xfId="27493"/>
    <cellStyle name="Обычный 176 2 2 2" xfId="27494"/>
    <cellStyle name="Обычный 176 2 3" xfId="27495"/>
    <cellStyle name="Обычный 176 3" xfId="27496"/>
    <cellStyle name="Обычный 176 3 2" xfId="27497"/>
    <cellStyle name="Обычный 176 4" xfId="27498"/>
    <cellStyle name="Обычный 176 6" xfId="27499"/>
    <cellStyle name="Обычный 176 6 2" xfId="27500"/>
    <cellStyle name="Обычный 176 6 3" xfId="27501"/>
    <cellStyle name="Обычный 176 6 3 2" xfId="27502"/>
    <cellStyle name="Обычный 177" xfId="27503"/>
    <cellStyle name="Обычный 177 2" xfId="27504"/>
    <cellStyle name="Обычный 177 2 2" xfId="27505"/>
    <cellStyle name="Обычный 177 2 2 2" xfId="27506"/>
    <cellStyle name="Обычный 177 2 3" xfId="27507"/>
    <cellStyle name="Обычный 177 3" xfId="27508"/>
    <cellStyle name="Обычный 177 3 2" xfId="27509"/>
    <cellStyle name="Обычный 177 4" xfId="27510"/>
    <cellStyle name="Обычный 178" xfId="27511"/>
    <cellStyle name="Обычный 178 2" xfId="27512"/>
    <cellStyle name="Обычный 178 2 2" xfId="27513"/>
    <cellStyle name="Обычный 178 2 2 2" xfId="27514"/>
    <cellStyle name="Обычный 178 2 3" xfId="27515"/>
    <cellStyle name="Обычный 178 3" xfId="27516"/>
    <cellStyle name="Обычный 178 3 2" xfId="27517"/>
    <cellStyle name="Обычный 178 4" xfId="27518"/>
    <cellStyle name="Обычный 179" xfId="27519"/>
    <cellStyle name="Обычный 179 2" xfId="27520"/>
    <cellStyle name="Обычный 179 2 2" xfId="27521"/>
    <cellStyle name="Обычный 179 2 2 2" xfId="27522"/>
    <cellStyle name="Обычный 179 2 3" xfId="27523"/>
    <cellStyle name="Обычный 179 3" xfId="27524"/>
    <cellStyle name="Обычный 179 3 2" xfId="27525"/>
    <cellStyle name="Обычный 179 4" xfId="27526"/>
    <cellStyle name="Обычный 18" xfId="27527"/>
    <cellStyle name="Обычный 18 2" xfId="27528"/>
    <cellStyle name="Обычный 18 2 2" xfId="27529"/>
    <cellStyle name="Обычный 18 3" xfId="27530"/>
    <cellStyle name="Обычный 180" xfId="27531"/>
    <cellStyle name="Обычный 180 2" xfId="27532"/>
    <cellStyle name="Обычный 180 2 2" xfId="27533"/>
    <cellStyle name="Обычный 180 2 2 2" xfId="27534"/>
    <cellStyle name="Обычный 180 2 3" xfId="27535"/>
    <cellStyle name="Обычный 180 3" xfId="27536"/>
    <cellStyle name="Обычный 180 3 2" xfId="27537"/>
    <cellStyle name="Обычный 180 4" xfId="27538"/>
    <cellStyle name="Обычный 181" xfId="27539"/>
    <cellStyle name="Обычный 181 2" xfId="27540"/>
    <cellStyle name="Обычный 181 2 2" xfId="27541"/>
    <cellStyle name="Обычный 181 2 2 2" xfId="27542"/>
    <cellStyle name="Обычный 181 2 2 3" xfId="27543"/>
    <cellStyle name="Обычный 181 2 2 3 2" xfId="27544"/>
    <cellStyle name="Обычный 181 2 3" xfId="27545"/>
    <cellStyle name="Обычный 181 3" xfId="27546"/>
    <cellStyle name="Обычный 181 3 2" xfId="27547"/>
    <cellStyle name="Обычный 181 4" xfId="27548"/>
    <cellStyle name="Обычный 182" xfId="27549"/>
    <cellStyle name="Обычный 182 2" xfId="27550"/>
    <cellStyle name="Обычный 182 2 2" xfId="27551"/>
    <cellStyle name="Обычный 182 2 2 2" xfId="27552"/>
    <cellStyle name="Обычный 182 2 3" xfId="27553"/>
    <cellStyle name="Обычный 182 3" xfId="27554"/>
    <cellStyle name="Обычный 182 3 2" xfId="27555"/>
    <cellStyle name="Обычный 182 4" xfId="27556"/>
    <cellStyle name="Обычный 183" xfId="27557"/>
    <cellStyle name="Обычный 183 2" xfId="27558"/>
    <cellStyle name="Обычный 183 2 2" xfId="27559"/>
    <cellStyle name="Обычный 183 2 2 2" xfId="27560"/>
    <cellStyle name="Обычный 183 2 3" xfId="27561"/>
    <cellStyle name="Обычный 183 3" xfId="27562"/>
    <cellStyle name="Обычный 183 3 2" xfId="27563"/>
    <cellStyle name="Обычный 183 4" xfId="27564"/>
    <cellStyle name="Обычный 184" xfId="27565"/>
    <cellStyle name="Обычный 184 2" xfId="27566"/>
    <cellStyle name="Обычный 184 2 2" xfId="27567"/>
    <cellStyle name="Обычный 184 2 2 2" xfId="27568"/>
    <cellStyle name="Обычный 184 2 3" xfId="27569"/>
    <cellStyle name="Обычный 184 3" xfId="27570"/>
    <cellStyle name="Обычный 184 3 2" xfId="27571"/>
    <cellStyle name="Обычный 184 4" xfId="27572"/>
    <cellStyle name="Обычный 185" xfId="27573"/>
    <cellStyle name="Обычный 185 2" xfId="27574"/>
    <cellStyle name="Обычный 185 2 2" xfId="27575"/>
    <cellStyle name="Обычный 185 2 2 2" xfId="27576"/>
    <cellStyle name="Обычный 185 2 3" xfId="27577"/>
    <cellStyle name="Обычный 185 3" xfId="27578"/>
    <cellStyle name="Обычный 185 3 2" xfId="27579"/>
    <cellStyle name="Обычный 185 4" xfId="27580"/>
    <cellStyle name="Обычный 186" xfId="27581"/>
    <cellStyle name="Обычный 186 2" xfId="27582"/>
    <cellStyle name="Обычный 186 2 2" xfId="27583"/>
    <cellStyle name="Обычный 186 2 2 2" xfId="27584"/>
    <cellStyle name="Обычный 186 2 3" xfId="27585"/>
    <cellStyle name="Обычный 186 3" xfId="27586"/>
    <cellStyle name="Обычный 186 3 2" xfId="27587"/>
    <cellStyle name="Обычный 186 4" xfId="27588"/>
    <cellStyle name="Обычный 187" xfId="27589"/>
    <cellStyle name="Обычный 187 2" xfId="27590"/>
    <cellStyle name="Обычный 187 2 2" xfId="27591"/>
    <cellStyle name="Обычный 187 2 2 2" xfId="27592"/>
    <cellStyle name="Обычный 187 2 3" xfId="27593"/>
    <cellStyle name="Обычный 187 3" xfId="27594"/>
    <cellStyle name="Обычный 187 3 2" xfId="27595"/>
    <cellStyle name="Обычный 187 4" xfId="27596"/>
    <cellStyle name="Обычный 188" xfId="27597"/>
    <cellStyle name="Обычный 188 2" xfId="27598"/>
    <cellStyle name="Обычный 188 2 2" xfId="27599"/>
    <cellStyle name="Обычный 188 2 2 2" xfId="27600"/>
    <cellStyle name="Обычный 188 2 3" xfId="27601"/>
    <cellStyle name="Обычный 188 3" xfId="27602"/>
    <cellStyle name="Обычный 188 3 2" xfId="27603"/>
    <cellStyle name="Обычный 188 4" xfId="27604"/>
    <cellStyle name="Обычный 189" xfId="27605"/>
    <cellStyle name="Обычный 189 2" xfId="27606"/>
    <cellStyle name="Обычный 189 2 2" xfId="27607"/>
    <cellStyle name="Обычный 189 2 2 2" xfId="27608"/>
    <cellStyle name="Обычный 189 2 3" xfId="27609"/>
    <cellStyle name="Обычный 189 3" xfId="27610"/>
    <cellStyle name="Обычный 189 3 2" xfId="27611"/>
    <cellStyle name="Обычный 189 4" xfId="27612"/>
    <cellStyle name="Обычный 19" xfId="27613"/>
    <cellStyle name="Обычный 19 2" xfId="27614"/>
    <cellStyle name="Обычный 190" xfId="27615"/>
    <cellStyle name="Обычный 190 2" xfId="27616"/>
    <cellStyle name="Обычный 190 2 2" xfId="27617"/>
    <cellStyle name="Обычный 190 2 2 2" xfId="27618"/>
    <cellStyle name="Обычный 190 2 3" xfId="27619"/>
    <cellStyle name="Обычный 190 3" xfId="27620"/>
    <cellStyle name="Обычный 190 3 2" xfId="27621"/>
    <cellStyle name="Обычный 190 4" xfId="27622"/>
    <cellStyle name="Обычный 191" xfId="27623"/>
    <cellStyle name="Обычный 191 2" xfId="27624"/>
    <cellStyle name="Обычный 191 2 2" xfId="27625"/>
    <cellStyle name="Обычный 191 2 2 2" xfId="27626"/>
    <cellStyle name="Обычный 191 2 3" xfId="27627"/>
    <cellStyle name="Обычный 191 3" xfId="27628"/>
    <cellStyle name="Обычный 191 3 2" xfId="27629"/>
    <cellStyle name="Обычный 191 4" xfId="27630"/>
    <cellStyle name="Обычный 192" xfId="27631"/>
    <cellStyle name="Обычный 192 2" xfId="27632"/>
    <cellStyle name="Обычный 192 2 2" xfId="27633"/>
    <cellStyle name="Обычный 192 2 2 2" xfId="27634"/>
    <cellStyle name="Обычный 192 2 3" xfId="27635"/>
    <cellStyle name="Обычный 192 3" xfId="27636"/>
    <cellStyle name="Обычный 192 3 2" xfId="27637"/>
    <cellStyle name="Обычный 192 4" xfId="27638"/>
    <cellStyle name="Обычный 193" xfId="27639"/>
    <cellStyle name="Обычный 193 2" xfId="27640"/>
    <cellStyle name="Обычный 193 2 2" xfId="27641"/>
    <cellStyle name="Обычный 193 2 2 2" xfId="27642"/>
    <cellStyle name="Обычный 193 2 3" xfId="27643"/>
    <cellStyle name="Обычный 193 3" xfId="27644"/>
    <cellStyle name="Обычный 193 3 2" xfId="27645"/>
    <cellStyle name="Обычный 193 4" xfId="27646"/>
    <cellStyle name="Обычный 194" xfId="27647"/>
    <cellStyle name="Обычный 194 2" xfId="27648"/>
    <cellStyle name="Обычный 194 2 2" xfId="27649"/>
    <cellStyle name="Обычный 194 2 2 2" xfId="27650"/>
    <cellStyle name="Обычный 194 2 3" xfId="27651"/>
    <cellStyle name="Обычный 194 3" xfId="27652"/>
    <cellStyle name="Обычный 194 3 2" xfId="27653"/>
    <cellStyle name="Обычный 194 4" xfId="27654"/>
    <cellStyle name="Обычный 195" xfId="27655"/>
    <cellStyle name="Обычный 195 2" xfId="27656"/>
    <cellStyle name="Обычный 195 2 2" xfId="27657"/>
    <cellStyle name="Обычный 195 2 2 2" xfId="27658"/>
    <cellStyle name="Обычный 195 2 3" xfId="27659"/>
    <cellStyle name="Обычный 195 3" xfId="27660"/>
    <cellStyle name="Обычный 195 3 2" xfId="27661"/>
    <cellStyle name="Обычный 195 4" xfId="27662"/>
    <cellStyle name="Обычный 196" xfId="27663"/>
    <cellStyle name="Обычный 196 2" xfId="27664"/>
    <cellStyle name="Обычный 196 2 2" xfId="27665"/>
    <cellStyle name="Обычный 196 2 2 2" xfId="27666"/>
    <cellStyle name="Обычный 196 2 3" xfId="27667"/>
    <cellStyle name="Обычный 196 3" xfId="27668"/>
    <cellStyle name="Обычный 196 3 2" xfId="27669"/>
    <cellStyle name="Обычный 196 4" xfId="27670"/>
    <cellStyle name="Обычный 197" xfId="27671"/>
    <cellStyle name="Обычный 197 2" xfId="27672"/>
    <cellStyle name="Обычный 197 2 2" xfId="27673"/>
    <cellStyle name="Обычный 197 2 2 2" xfId="27674"/>
    <cellStyle name="Обычный 197 2 3" xfId="27675"/>
    <cellStyle name="Обычный 197 3" xfId="27676"/>
    <cellStyle name="Обычный 197 3 2" xfId="27677"/>
    <cellStyle name="Обычный 197 4" xfId="27678"/>
    <cellStyle name="Обычный 198" xfId="27679"/>
    <cellStyle name="Обычный 198 2" xfId="27680"/>
    <cellStyle name="Обычный 199" xfId="27681"/>
    <cellStyle name="Обычный 199 2" xfId="27682"/>
    <cellStyle name="Обычный 199 2 2" xfId="27683"/>
    <cellStyle name="Обычный 199 2 2 2" xfId="27684"/>
    <cellStyle name="Обычный 199 2 3" xfId="27685"/>
    <cellStyle name="Обычный 199 3" xfId="27686"/>
    <cellStyle name="Обычный 199 3 2" xfId="27687"/>
    <cellStyle name="Обычный 199 4" xfId="27688"/>
    <cellStyle name="Обычный 2" xfId="7"/>
    <cellStyle name="Обычный 2 10" xfId="27689"/>
    <cellStyle name="Обычный 2 10 2" xfId="27690"/>
    <cellStyle name="Обычный 2 10 3" xfId="27691"/>
    <cellStyle name="Обычный 2 11" xfId="27692"/>
    <cellStyle name="Обычный 2 11 2" xfId="27693"/>
    <cellStyle name="Обычный 2 12" xfId="27694"/>
    <cellStyle name="Обычный 2 12 2" xfId="27695"/>
    <cellStyle name="Обычный 2 13" xfId="27696"/>
    <cellStyle name="Обычный 2 13 2" xfId="27697"/>
    <cellStyle name="Обычный 2 14" xfId="27698"/>
    <cellStyle name="Обычный 2 14 2" xfId="27699"/>
    <cellStyle name="Обычный 2 15" xfId="27700"/>
    <cellStyle name="Обычный 2 15 2" xfId="27701"/>
    <cellStyle name="Обычный 2 16" xfId="27702"/>
    <cellStyle name="Обычный 2 16 2" xfId="27703"/>
    <cellStyle name="Обычный 2 17" xfId="27704"/>
    <cellStyle name="Обычный 2 17 2" xfId="27705"/>
    <cellStyle name="Обычный 2 18" xfId="27706"/>
    <cellStyle name="Обычный 2 18 2" xfId="27707"/>
    <cellStyle name="Обычный 2 19" xfId="27708"/>
    <cellStyle name="Обычный 2 19 2" xfId="27709"/>
    <cellStyle name="Обычный 2 2" xfId="27710"/>
    <cellStyle name="Обычный 2 2 10" xfId="27711"/>
    <cellStyle name="Обычный 2 2 10 2" xfId="27712"/>
    <cellStyle name="Обычный 2 2 11" xfId="27713"/>
    <cellStyle name="Обычный 2 2 11 2" xfId="27714"/>
    <cellStyle name="Обычный 2 2 12" xfId="27715"/>
    <cellStyle name="Обычный 2 2 12 2" xfId="27716"/>
    <cellStyle name="Обычный 2 2 13" xfId="27717"/>
    <cellStyle name="Обычный 2 2 13 2" xfId="27718"/>
    <cellStyle name="Обычный 2 2 14" xfId="27719"/>
    <cellStyle name="Обычный 2 2 14 2" xfId="27720"/>
    <cellStyle name="Обычный 2 2 15" xfId="27721"/>
    <cellStyle name="Обычный 2 2 15 2" xfId="27722"/>
    <cellStyle name="Обычный 2 2 16" xfId="27723"/>
    <cellStyle name="Обычный 2 2 16 2" xfId="27724"/>
    <cellStyle name="Обычный 2 2 17" xfId="27725"/>
    <cellStyle name="Обычный 2 2 17 2" xfId="27726"/>
    <cellStyle name="Обычный 2 2 18" xfId="27727"/>
    <cellStyle name="Обычный 2 2 18 2" xfId="27728"/>
    <cellStyle name="Обычный 2 2 19" xfId="27729"/>
    <cellStyle name="Обычный 2 2 19 2" xfId="27730"/>
    <cellStyle name="Обычный 2 2 2" xfId="27731"/>
    <cellStyle name="Обычный 2 2 2 10" xfId="27732"/>
    <cellStyle name="Обычный 2 2 2 10 2" xfId="27733"/>
    <cellStyle name="Обычный 2 2 2 11" xfId="27734"/>
    <cellStyle name="Обычный 2 2 2 11 2" xfId="27735"/>
    <cellStyle name="Обычный 2 2 2 12" xfId="27736"/>
    <cellStyle name="Обычный 2 2 2 12 2" xfId="27737"/>
    <cellStyle name="Обычный 2 2 2 13" xfId="27738"/>
    <cellStyle name="Обычный 2 2 2 13 2" xfId="27739"/>
    <cellStyle name="Обычный 2 2 2 14" xfId="27740"/>
    <cellStyle name="Обычный 2 2 2 14 2" xfId="27741"/>
    <cellStyle name="Обычный 2 2 2 15" xfId="27742"/>
    <cellStyle name="Обычный 2 2 2 15 2" xfId="27743"/>
    <cellStyle name="Обычный 2 2 2 16" xfId="27744"/>
    <cellStyle name="Обычный 2 2 2 16 2" xfId="27745"/>
    <cellStyle name="Обычный 2 2 2 17" xfId="27746"/>
    <cellStyle name="Обычный 2 2 2 17 2" xfId="27747"/>
    <cellStyle name="Обычный 2 2 2 18" xfId="27748"/>
    <cellStyle name="Обычный 2 2 2 18 2" xfId="27749"/>
    <cellStyle name="Обычный 2 2 2 19" xfId="27750"/>
    <cellStyle name="Обычный 2 2 2 19 2" xfId="27751"/>
    <cellStyle name="Обычный 2 2 2 2" xfId="27752"/>
    <cellStyle name="Обычный 2 2 2 2 10" xfId="27753"/>
    <cellStyle name="Обычный 2 2 2 2 10 2" xfId="27754"/>
    <cellStyle name="Обычный 2 2 2 2 11" xfId="27755"/>
    <cellStyle name="Обычный 2 2 2 2 2" xfId="27756"/>
    <cellStyle name="Обычный 2 2 2 2 2 2" xfId="27757"/>
    <cellStyle name="Обычный 2 2 2 2 2 2 2" xfId="27758"/>
    <cellStyle name="Обычный 2 2 2 2 2 3" xfId="27759"/>
    <cellStyle name="Обычный 2 2 2 2 2 3 2" xfId="27760"/>
    <cellStyle name="Обычный 2 2 2 2 2 4" xfId="27761"/>
    <cellStyle name="Обычный 2 2 2 2 2 4 2" xfId="27762"/>
    <cellStyle name="Обычный 2 2 2 2 2 5" xfId="27763"/>
    <cellStyle name="Обычный 2 2 2 2 2 5 2" xfId="27764"/>
    <cellStyle name="Обычный 2 2 2 2 2 6" xfId="27765"/>
    <cellStyle name="Обычный 2 2 2 2 3" xfId="27766"/>
    <cellStyle name="Обычный 2 2 2 2 3 2" xfId="27767"/>
    <cellStyle name="Обычный 2 2 2 2 4" xfId="27768"/>
    <cellStyle name="Обычный 2 2 2 2 4 2" xfId="27769"/>
    <cellStyle name="Обычный 2 2 2 2 5" xfId="27770"/>
    <cellStyle name="Обычный 2 2 2 2 5 2" xfId="27771"/>
    <cellStyle name="Обычный 2 2 2 2 6" xfId="27772"/>
    <cellStyle name="Обычный 2 2 2 2 6 2" xfId="27773"/>
    <cellStyle name="Обычный 2 2 2 2 7" xfId="27774"/>
    <cellStyle name="Обычный 2 2 2 2 7 2" xfId="27775"/>
    <cellStyle name="Обычный 2 2 2 2 8" xfId="27776"/>
    <cellStyle name="Обычный 2 2 2 2 8 2" xfId="27777"/>
    <cellStyle name="Обычный 2 2 2 2 9" xfId="27778"/>
    <cellStyle name="Обычный 2 2 2 2 9 2" xfId="27779"/>
    <cellStyle name="Обычный 2 2 2 20" xfId="27780"/>
    <cellStyle name="Обычный 2 2 2 20 2" xfId="27781"/>
    <cellStyle name="Обычный 2 2 2 21" xfId="27782"/>
    <cellStyle name="Обычный 2 2 2 21 2" xfId="27783"/>
    <cellStyle name="Обычный 2 2 2 22" xfId="27784"/>
    <cellStyle name="Обычный 2 2 2 22 2" xfId="27785"/>
    <cellStyle name="Обычный 2 2 2 23" xfId="27786"/>
    <cellStyle name="Обычный 2 2 2 23 2" xfId="27787"/>
    <cellStyle name="Обычный 2 2 2 24" xfId="27788"/>
    <cellStyle name="Обычный 2 2 2 24 2" xfId="27789"/>
    <cellStyle name="Обычный 2 2 2 25" xfId="27790"/>
    <cellStyle name="Обычный 2 2 2 25 2" xfId="27791"/>
    <cellStyle name="Обычный 2 2 2 26" xfId="27792"/>
    <cellStyle name="Обычный 2 2 2 26 2" xfId="27793"/>
    <cellStyle name="Обычный 2 2 2 27" xfId="27794"/>
    <cellStyle name="Обычный 2 2 2 27 2" xfId="27795"/>
    <cellStyle name="Обычный 2 2 2 28" xfId="27796"/>
    <cellStyle name="Обычный 2 2 2 28 2" xfId="27797"/>
    <cellStyle name="Обычный 2 2 2 29" xfId="27798"/>
    <cellStyle name="Обычный 2 2 2 29 2" xfId="27799"/>
    <cellStyle name="Обычный 2 2 2 3" xfId="27800"/>
    <cellStyle name="Обычный 2 2 2 3 2" xfId="27801"/>
    <cellStyle name="Обычный 2 2 2 30" xfId="27802"/>
    <cellStyle name="Обычный 2 2 2 4" xfId="27803"/>
    <cellStyle name="Обычный 2 2 2 4 2" xfId="27804"/>
    <cellStyle name="Обычный 2 2 2 5" xfId="27805"/>
    <cellStyle name="Обычный 2 2 2 5 2" xfId="27806"/>
    <cellStyle name="Обычный 2 2 2 6" xfId="27807"/>
    <cellStyle name="Обычный 2 2 2 6 2" xfId="27808"/>
    <cellStyle name="Обычный 2 2 2 7" xfId="27809"/>
    <cellStyle name="Обычный 2 2 2 7 2" xfId="27810"/>
    <cellStyle name="Обычный 2 2 2 8" xfId="27811"/>
    <cellStyle name="Обычный 2 2 2 8 2" xfId="27812"/>
    <cellStyle name="Обычный 2 2 2 9" xfId="27813"/>
    <cellStyle name="Обычный 2 2 2 9 2" xfId="27814"/>
    <cellStyle name="Обычный 2 2 20" xfId="27815"/>
    <cellStyle name="Обычный 2 2 20 2" xfId="27816"/>
    <cellStyle name="Обычный 2 2 21" xfId="27817"/>
    <cellStyle name="Обычный 2 2 21 2" xfId="27818"/>
    <cellStyle name="Обычный 2 2 22" xfId="27819"/>
    <cellStyle name="Обычный 2 2 22 2" xfId="27820"/>
    <cellStyle name="Обычный 2 2 23" xfId="27821"/>
    <cellStyle name="Обычный 2 2 23 2" xfId="27822"/>
    <cellStyle name="Обычный 2 2 24" xfId="27823"/>
    <cellStyle name="Обычный 2 2 24 2" xfId="27824"/>
    <cellStyle name="Обычный 2 2 25" xfId="27825"/>
    <cellStyle name="Обычный 2 2 25 2" xfId="27826"/>
    <cellStyle name="Обычный 2 2 26" xfId="27827"/>
    <cellStyle name="Обычный 2 2 26 2" xfId="27828"/>
    <cellStyle name="Обычный 2 2 27" xfId="27829"/>
    <cellStyle name="Обычный 2 2 27 2" xfId="27830"/>
    <cellStyle name="Обычный 2 2 28" xfId="27831"/>
    <cellStyle name="Обычный 2 2 28 2" xfId="27832"/>
    <cellStyle name="Обычный 2 2 29" xfId="27833"/>
    <cellStyle name="Обычный 2 2 29 2" xfId="27834"/>
    <cellStyle name="Обычный 2 2 3" xfId="27835"/>
    <cellStyle name="Обычный 2 2 3 2" xfId="27836"/>
    <cellStyle name="Обычный 2 2 30" xfId="27837"/>
    <cellStyle name="Обычный 2 2 30 2" xfId="27838"/>
    <cellStyle name="Обычный 2 2 31" xfId="27839"/>
    <cellStyle name="Обычный 2 2 31 2" xfId="27840"/>
    <cellStyle name="Обычный 2 2 32" xfId="27841"/>
    <cellStyle name="Обычный 2 2 32 2" xfId="27842"/>
    <cellStyle name="Обычный 2 2 33" xfId="27843"/>
    <cellStyle name="Обычный 2 2 33 2" xfId="27844"/>
    <cellStyle name="Обычный 2 2 34" xfId="27845"/>
    <cellStyle name="Обычный 2 2 34 2" xfId="27846"/>
    <cellStyle name="Обычный 2 2 35" xfId="27847"/>
    <cellStyle name="Обычный 2 2 35 2" xfId="27848"/>
    <cellStyle name="Обычный 2 2 36" xfId="27849"/>
    <cellStyle name="Обычный 2 2 36 2" xfId="27850"/>
    <cellStyle name="Обычный 2 2 37" xfId="27851"/>
    <cellStyle name="Обычный 2 2 37 2" xfId="27852"/>
    <cellStyle name="Обычный 2 2 38" xfId="27853"/>
    <cellStyle name="Обычный 2 2 38 2" xfId="27854"/>
    <cellStyle name="Обычный 2 2 39" xfId="27855"/>
    <cellStyle name="Обычный 2 2 39 2" xfId="27856"/>
    <cellStyle name="Обычный 2 2 4" xfId="27857"/>
    <cellStyle name="Обычный 2 2 4 2" xfId="27858"/>
    <cellStyle name="Обычный 2 2 40" xfId="27859"/>
    <cellStyle name="Обычный 2 2 40 2" xfId="27860"/>
    <cellStyle name="Обычный 2 2 41" xfId="27861"/>
    <cellStyle name="Обычный 2 2 41 2" xfId="27862"/>
    <cellStyle name="Обычный 2 2 42" xfId="27863"/>
    <cellStyle name="Обычный 2 2 42 2" xfId="27864"/>
    <cellStyle name="Обычный 2 2 43" xfId="27865"/>
    <cellStyle name="Обычный 2 2 43 2" xfId="27866"/>
    <cellStyle name="Обычный 2 2 44" xfId="27867"/>
    <cellStyle name="Обычный 2 2 44 2" xfId="27868"/>
    <cellStyle name="Обычный 2 2 45" xfId="27869"/>
    <cellStyle name="Обычный 2 2 45 2" xfId="27870"/>
    <cellStyle name="Обычный 2 2 46" xfId="27871"/>
    <cellStyle name="Обычный 2 2 46 2" xfId="27872"/>
    <cellStyle name="Обычный 2 2 47" xfId="27873"/>
    <cellStyle name="Обычный 2 2 47 2" xfId="27874"/>
    <cellStyle name="Обычный 2 2 48" xfId="27875"/>
    <cellStyle name="Обычный 2 2 49" xfId="60321"/>
    <cellStyle name="Обычный 2 2 5" xfId="27876"/>
    <cellStyle name="Обычный 2 2 5 2" xfId="27877"/>
    <cellStyle name="Обычный 2 2 6" xfId="27878"/>
    <cellStyle name="Обычный 2 2 6 2" xfId="27879"/>
    <cellStyle name="Обычный 2 2 7" xfId="27880"/>
    <cellStyle name="Обычный 2 2 7 2" xfId="27881"/>
    <cellStyle name="Обычный 2 2 8" xfId="27882"/>
    <cellStyle name="Обычный 2 2 8 2" xfId="27883"/>
    <cellStyle name="Обычный 2 2 9" xfId="27884"/>
    <cellStyle name="Обычный 2 2 9 2" xfId="27885"/>
    <cellStyle name="Обычный 2 20" xfId="27886"/>
    <cellStyle name="Обычный 2 20 2" xfId="27887"/>
    <cellStyle name="Обычный 2 21" xfId="27888"/>
    <cellStyle name="Обычный 2 21 2" xfId="27889"/>
    <cellStyle name="Обычный 2 22" xfId="27890"/>
    <cellStyle name="Обычный 2 22 2" xfId="27891"/>
    <cellStyle name="Обычный 2 23" xfId="27892"/>
    <cellStyle name="Обычный 2 23 2" xfId="27893"/>
    <cellStyle name="Обычный 2 24" xfId="27894"/>
    <cellStyle name="Обычный 2 24 2" xfId="27895"/>
    <cellStyle name="Обычный 2 25" xfId="27896"/>
    <cellStyle name="Обычный 2 25 2" xfId="27897"/>
    <cellStyle name="Обычный 2 26" xfId="27898"/>
    <cellStyle name="Обычный 2 26 2" xfId="27899"/>
    <cellStyle name="Обычный 2 27" xfId="27900"/>
    <cellStyle name="Обычный 2 27 2" xfId="27901"/>
    <cellStyle name="Обычный 2 28" xfId="27902"/>
    <cellStyle name="Обычный 2 28 2" xfId="27903"/>
    <cellStyle name="Обычный 2 29" xfId="27904"/>
    <cellStyle name="Обычный 2 29 2" xfId="27905"/>
    <cellStyle name="Обычный 2 3" xfId="27906"/>
    <cellStyle name="Обычный 2 3 10" xfId="27907"/>
    <cellStyle name="Обычный 2 3 10 2" xfId="27908"/>
    <cellStyle name="Обычный 2 3 11" xfId="27909"/>
    <cellStyle name="Обычный 2 3 11 2" xfId="27910"/>
    <cellStyle name="Обычный 2 3 12" xfId="27911"/>
    <cellStyle name="Обычный 2 3 13" xfId="27912"/>
    <cellStyle name="Обычный 2 3 14" xfId="27913"/>
    <cellStyle name="Обычный 2 3 15" xfId="60322"/>
    <cellStyle name="Обычный 2 3 2" xfId="27914"/>
    <cellStyle name="Обычный 2 3 2 2" xfId="27915"/>
    <cellStyle name="Обычный 2 3 2 2 2" xfId="27916"/>
    <cellStyle name="Обычный 2 3 2 2 2 2" xfId="27917"/>
    <cellStyle name="Обычный 2 3 2 2 3" xfId="27918"/>
    <cellStyle name="Обычный 2 3 2 2 3 2" xfId="27919"/>
    <cellStyle name="Обычный 2 3 2 2 4" xfId="27920"/>
    <cellStyle name="Обычный 2 3 2 2 4 2" xfId="27921"/>
    <cellStyle name="Обычный 2 3 2 2 5" xfId="27922"/>
    <cellStyle name="Обычный 2 3 2 2 5 2" xfId="27923"/>
    <cellStyle name="Обычный 2 3 2 2 6" xfId="27924"/>
    <cellStyle name="Обычный 2 3 2 3" xfId="27925"/>
    <cellStyle name="Обычный 2 3 2 3 2" xfId="27926"/>
    <cellStyle name="Обычный 2 3 2 4" xfId="27927"/>
    <cellStyle name="Обычный 2 3 2 4 2" xfId="27928"/>
    <cellStyle name="Обычный 2 3 2 5" xfId="27929"/>
    <cellStyle name="Обычный 2 3 2 5 2" xfId="27930"/>
    <cellStyle name="Обычный 2 3 2 6" xfId="27931"/>
    <cellStyle name="Обычный 2 3 3" xfId="27932"/>
    <cellStyle name="Обычный 2 3 3 2" xfId="27933"/>
    <cellStyle name="Обычный 2 3 3 3" xfId="27934"/>
    <cellStyle name="Обычный 2 3 4" xfId="27935"/>
    <cellStyle name="Обычный 2 3 4 2" xfId="27936"/>
    <cellStyle name="Обычный 2 3 5" xfId="27937"/>
    <cellStyle name="Обычный 2 3 5 2" xfId="27938"/>
    <cellStyle name="Обычный 2 3 6" xfId="27939"/>
    <cellStyle name="Обычный 2 3 6 2" xfId="27940"/>
    <cellStyle name="Обычный 2 3 7" xfId="27941"/>
    <cellStyle name="Обычный 2 3 7 2" xfId="27942"/>
    <cellStyle name="Обычный 2 3 8" xfId="27943"/>
    <cellStyle name="Обычный 2 3 8 2" xfId="27944"/>
    <cellStyle name="Обычный 2 3 9" xfId="27945"/>
    <cellStyle name="Обычный 2 3 9 2" xfId="27946"/>
    <cellStyle name="Обычный 2 30" xfId="27947"/>
    <cellStyle name="Обычный 2 30 2" xfId="27948"/>
    <cellStyle name="Обычный 2 31" xfId="27949"/>
    <cellStyle name="Обычный 2 31 2" xfId="27950"/>
    <cellStyle name="Обычный 2 32" xfId="27951"/>
    <cellStyle name="Обычный 2 32 2" xfId="27952"/>
    <cellStyle name="Обычный 2 33" xfId="27953"/>
    <cellStyle name="Обычный 2 33 2" xfId="27954"/>
    <cellStyle name="Обычный 2 34" xfId="27955"/>
    <cellStyle name="Обычный 2 34 2" xfId="27956"/>
    <cellStyle name="Обычный 2 35" xfId="27957"/>
    <cellStyle name="Обычный 2 35 2" xfId="27958"/>
    <cellStyle name="Обычный 2 36" xfId="27959"/>
    <cellStyle name="Обычный 2 36 2" xfId="27960"/>
    <cellStyle name="Обычный 2 37" xfId="27961"/>
    <cellStyle name="Обычный 2 37 2" xfId="27962"/>
    <cellStyle name="Обычный 2 38" xfId="27963"/>
    <cellStyle name="Обычный 2 38 2" xfId="27964"/>
    <cellStyle name="Обычный 2 39" xfId="27965"/>
    <cellStyle name="Обычный 2 39 2" xfId="27966"/>
    <cellStyle name="Обычный 2 4" xfId="27967"/>
    <cellStyle name="Обычный 2 4 10" xfId="60323"/>
    <cellStyle name="Обычный 2 4 2" xfId="27968"/>
    <cellStyle name="Обычный 2 4 2 2" xfId="27969"/>
    <cellStyle name="Обычный 2 4 2 3" xfId="27970"/>
    <cellStyle name="Обычный 2 4 3" xfId="27971"/>
    <cellStyle name="Обычный 2 4 3 2" xfId="27972"/>
    <cellStyle name="Обычный 2 4 4" xfId="27973"/>
    <cellStyle name="Обычный 2 4 4 2" xfId="27974"/>
    <cellStyle name="Обычный 2 4 5" xfId="27975"/>
    <cellStyle name="Обычный 2 4 5 2" xfId="27976"/>
    <cellStyle name="Обычный 2 4 6" xfId="27977"/>
    <cellStyle name="Обычный 2 4 6 2" xfId="27978"/>
    <cellStyle name="Обычный 2 4 7" xfId="27979"/>
    <cellStyle name="Обычный 2 4 7 2" xfId="27980"/>
    <cellStyle name="Обычный 2 4 8" xfId="27981"/>
    <cellStyle name="Обычный 2 4 9" xfId="27982"/>
    <cellStyle name="Обычный 2 40" xfId="27983"/>
    <cellStyle name="Обычный 2 40 2" xfId="27984"/>
    <cellStyle name="Обычный 2 41" xfId="27985"/>
    <cellStyle name="Обычный 2 41 2" xfId="27986"/>
    <cellStyle name="Обычный 2 42" xfId="27987"/>
    <cellStyle name="Обычный 2 42 2" xfId="27988"/>
    <cellStyle name="Обычный 2 43" xfId="27989"/>
    <cellStyle name="Обычный 2 43 2" xfId="27990"/>
    <cellStyle name="Обычный 2 44" xfId="27991"/>
    <cellStyle name="Обычный 2 44 2" xfId="27992"/>
    <cellStyle name="Обычный 2 45" xfId="27993"/>
    <cellStyle name="Обычный 2 45 2" xfId="27994"/>
    <cellStyle name="Обычный 2 46" xfId="27995"/>
    <cellStyle name="Обычный 2 46 2" xfId="27996"/>
    <cellStyle name="Обычный 2 47" xfId="27997"/>
    <cellStyle name="Обычный 2 47 2" xfId="27998"/>
    <cellStyle name="Обычный 2 48" xfId="27999"/>
    <cellStyle name="Обычный 2 48 2" xfId="28000"/>
    <cellStyle name="Обычный 2 49" xfId="28001"/>
    <cellStyle name="Обычный 2 49 2" xfId="28002"/>
    <cellStyle name="Обычный 2 5" xfId="28003"/>
    <cellStyle name="Обычный 2 5 2" xfId="28004"/>
    <cellStyle name="Обычный 2 50" xfId="28005"/>
    <cellStyle name="Обычный 2 50 2" xfId="28006"/>
    <cellStyle name="Обычный 2 51" xfId="28007"/>
    <cellStyle name="Обычный 2 51 2" xfId="28008"/>
    <cellStyle name="Обычный 2 52" xfId="28009"/>
    <cellStyle name="Обычный 2 52 2" xfId="28010"/>
    <cellStyle name="Обычный 2 53" xfId="28011"/>
    <cellStyle name="Обычный 2 53 2" xfId="28012"/>
    <cellStyle name="Обычный 2 54" xfId="28013"/>
    <cellStyle name="Обычный 2 54 2" xfId="28014"/>
    <cellStyle name="Обычный 2 55" xfId="28015"/>
    <cellStyle name="Обычный 2 55 2" xfId="28016"/>
    <cellStyle name="Обычный 2 56" xfId="28017"/>
    <cellStyle name="Обычный 2 56 2" xfId="28018"/>
    <cellStyle name="Обычный 2 57" xfId="28019"/>
    <cellStyle name="Обычный 2 57 2" xfId="28020"/>
    <cellStyle name="Обычный 2 58" xfId="28021"/>
    <cellStyle name="Обычный 2 58 2" xfId="28022"/>
    <cellStyle name="Обычный 2 59" xfId="28023"/>
    <cellStyle name="Обычный 2 59 2" xfId="28024"/>
    <cellStyle name="Обычный 2 6" xfId="28025"/>
    <cellStyle name="Обычный 2 6 2" xfId="28026"/>
    <cellStyle name="Обычный 2 60" xfId="28027"/>
    <cellStyle name="Обычный 2 60 2" xfId="28028"/>
    <cellStyle name="Обычный 2 61" xfId="28029"/>
    <cellStyle name="Обычный 2 61 2" xfId="28030"/>
    <cellStyle name="Обычный 2 62" xfId="28031"/>
    <cellStyle name="Обычный 2 62 2" xfId="28032"/>
    <cellStyle name="Обычный 2 63" xfId="28033"/>
    <cellStyle name="Обычный 2 63 2" xfId="28034"/>
    <cellStyle name="Обычный 2 64" xfId="28035"/>
    <cellStyle name="Обычный 2 64 2" xfId="28036"/>
    <cellStyle name="Обычный 2 65" xfId="28037"/>
    <cellStyle name="Обычный 2 65 2" xfId="28038"/>
    <cellStyle name="Обычный 2 66" xfId="28039"/>
    <cellStyle name="Обычный 2 66 2" xfId="28040"/>
    <cellStyle name="Обычный 2 67" xfId="28041"/>
    <cellStyle name="Обычный 2 67 2" xfId="28042"/>
    <cellStyle name="Обычный 2 68" xfId="28043"/>
    <cellStyle name="Обычный 2 68 2" xfId="28044"/>
    <cellStyle name="Обычный 2 69" xfId="28045"/>
    <cellStyle name="Обычный 2 69 2" xfId="28046"/>
    <cellStyle name="Обычный 2 7" xfId="28047"/>
    <cellStyle name="Обычный 2 7 2" xfId="28048"/>
    <cellStyle name="Обычный 2 70" xfId="28049"/>
    <cellStyle name="Обычный 2 70 2" xfId="28050"/>
    <cellStyle name="Обычный 2 71" xfId="28051"/>
    <cellStyle name="Обычный 2 71 2" xfId="28052"/>
    <cellStyle name="Обычный 2 72" xfId="28053"/>
    <cellStyle name="Обычный 2 72 2" xfId="28054"/>
    <cellStyle name="Обычный 2 73" xfId="28055"/>
    <cellStyle name="Обычный 2 73 2" xfId="28056"/>
    <cellStyle name="Обычный 2 74" xfId="28057"/>
    <cellStyle name="Обычный 2 74 2" xfId="28058"/>
    <cellStyle name="Обычный 2 75" xfId="28059"/>
    <cellStyle name="Обычный 2 75 2" xfId="28060"/>
    <cellStyle name="Обычный 2 76" xfId="28061"/>
    <cellStyle name="Обычный 2 76 2" xfId="28062"/>
    <cellStyle name="Обычный 2 77" xfId="28063"/>
    <cellStyle name="Обычный 2 77 2" xfId="28064"/>
    <cellStyle name="Обычный 2 78" xfId="28065"/>
    <cellStyle name="Обычный 2 78 2" xfId="28066"/>
    <cellStyle name="Обычный 2 79" xfId="28067"/>
    <cellStyle name="Обычный 2 79 2" xfId="28068"/>
    <cellStyle name="Обычный 2 8" xfId="28069"/>
    <cellStyle name="Обычный 2 8 2" xfId="28070"/>
    <cellStyle name="Обычный 2 80" xfId="28071"/>
    <cellStyle name="Обычный 2 80 2" xfId="28072"/>
    <cellStyle name="Обычный 2 81" xfId="28073"/>
    <cellStyle name="Обычный 2 81 2" xfId="28074"/>
    <cellStyle name="Обычный 2 82" xfId="28075"/>
    <cellStyle name="Обычный 2 82 2" xfId="28076"/>
    <cellStyle name="Обычный 2 83" xfId="28077"/>
    <cellStyle name="Обычный 2 83 2" xfId="28078"/>
    <cellStyle name="Обычный 2 84" xfId="28079"/>
    <cellStyle name="Обычный 2 84 2" xfId="28080"/>
    <cellStyle name="Обычный 2 85" xfId="28081"/>
    <cellStyle name="Обычный 2 85 2" xfId="28082"/>
    <cellStyle name="Обычный 2 86" xfId="28083"/>
    <cellStyle name="Обычный 2 86 2" xfId="28084"/>
    <cellStyle name="Обычный 2 87" xfId="28085"/>
    <cellStyle name="Обычный 2 87 2" xfId="28086"/>
    <cellStyle name="Обычный 2 88" xfId="28087"/>
    <cellStyle name="Обычный 2 88 2" xfId="28088"/>
    <cellStyle name="Обычный 2 89" xfId="28089"/>
    <cellStyle name="Обычный 2 89 2" xfId="28090"/>
    <cellStyle name="Обычный 2 9" xfId="28091"/>
    <cellStyle name="Обычный 2 9 10" xfId="28092"/>
    <cellStyle name="Обычный 2 9 10 2" xfId="28093"/>
    <cellStyle name="Обычный 2 9 11" xfId="28094"/>
    <cellStyle name="Обычный 2 9 11 2" xfId="28095"/>
    <cellStyle name="Обычный 2 9 12" xfId="28096"/>
    <cellStyle name="Обычный 2 9 12 2" xfId="28097"/>
    <cellStyle name="Обычный 2 9 13" xfId="28098"/>
    <cellStyle name="Обычный 2 9 13 2" xfId="28099"/>
    <cellStyle name="Обычный 2 9 14" xfId="28100"/>
    <cellStyle name="Обычный 2 9 14 2" xfId="28101"/>
    <cellStyle name="Обычный 2 9 15" xfId="28102"/>
    <cellStyle name="Обычный 2 9 15 2" xfId="28103"/>
    <cellStyle name="Обычный 2 9 16" xfId="28104"/>
    <cellStyle name="Обычный 2 9 16 2" xfId="28105"/>
    <cellStyle name="Обычный 2 9 17" xfId="28106"/>
    <cellStyle name="Обычный 2 9 17 2" xfId="28107"/>
    <cellStyle name="Обычный 2 9 18" xfId="28108"/>
    <cellStyle name="Обычный 2 9 18 2" xfId="28109"/>
    <cellStyle name="Обычный 2 9 19" xfId="28110"/>
    <cellStyle name="Обычный 2 9 19 2" xfId="28111"/>
    <cellStyle name="Обычный 2 9 2" xfId="28112"/>
    <cellStyle name="Обычный 2 9 2 2" xfId="28113"/>
    <cellStyle name="Обычный 2 9 20" xfId="28114"/>
    <cellStyle name="Обычный 2 9 20 2" xfId="28115"/>
    <cellStyle name="Обычный 2 9 21" xfId="28116"/>
    <cellStyle name="Обычный 2 9 21 2" xfId="28117"/>
    <cellStyle name="Обычный 2 9 22" xfId="28118"/>
    <cellStyle name="Обычный 2 9 22 2" xfId="28119"/>
    <cellStyle name="Обычный 2 9 23" xfId="28120"/>
    <cellStyle name="Обычный 2 9 23 2" xfId="28121"/>
    <cellStyle name="Обычный 2 9 24" xfId="28122"/>
    <cellStyle name="Обычный 2 9 24 2" xfId="28123"/>
    <cellStyle name="Обычный 2 9 25" xfId="28124"/>
    <cellStyle name="Обычный 2 9 25 2" xfId="28125"/>
    <cellStyle name="Обычный 2 9 26" xfId="28126"/>
    <cellStyle name="Обычный 2 9 26 2" xfId="28127"/>
    <cellStyle name="Обычный 2 9 27" xfId="28128"/>
    <cellStyle name="Обычный 2 9 27 2" xfId="28129"/>
    <cellStyle name="Обычный 2 9 28" xfId="28130"/>
    <cellStyle name="Обычный 2 9 28 2" xfId="28131"/>
    <cellStyle name="Обычный 2 9 29" xfId="28132"/>
    <cellStyle name="Обычный 2 9 29 2" xfId="28133"/>
    <cellStyle name="Обычный 2 9 3" xfId="28134"/>
    <cellStyle name="Обычный 2 9 3 2" xfId="28135"/>
    <cellStyle name="Обычный 2 9 30" xfId="28136"/>
    <cellStyle name="Обычный 2 9 30 2" xfId="28137"/>
    <cellStyle name="Обычный 2 9 31" xfId="28138"/>
    <cellStyle name="Обычный 2 9 31 2" xfId="28139"/>
    <cellStyle name="Обычный 2 9 32" xfId="28140"/>
    <cellStyle name="Обычный 2 9 32 2" xfId="28141"/>
    <cellStyle name="Обычный 2 9 33" xfId="28142"/>
    <cellStyle name="Обычный 2 9 33 2" xfId="28143"/>
    <cellStyle name="Обычный 2 9 34" xfId="28144"/>
    <cellStyle name="Обычный 2 9 34 2" xfId="28145"/>
    <cellStyle name="Обычный 2 9 35" xfId="28146"/>
    <cellStyle name="Обычный 2 9 35 2" xfId="28147"/>
    <cellStyle name="Обычный 2 9 36" xfId="28148"/>
    <cellStyle name="Обычный 2 9 36 2" xfId="28149"/>
    <cellStyle name="Обычный 2 9 37" xfId="28150"/>
    <cellStyle name="Обычный 2 9 37 2" xfId="28151"/>
    <cellStyle name="Обычный 2 9 38" xfId="28152"/>
    <cellStyle name="Обычный 2 9 38 2" xfId="28153"/>
    <cellStyle name="Обычный 2 9 39" xfId="28154"/>
    <cellStyle name="Обычный 2 9 39 2" xfId="28155"/>
    <cellStyle name="Обычный 2 9 4" xfId="28156"/>
    <cellStyle name="Обычный 2 9 4 2" xfId="28157"/>
    <cellStyle name="Обычный 2 9 40" xfId="28158"/>
    <cellStyle name="Обычный 2 9 40 2" xfId="28159"/>
    <cellStyle name="Обычный 2 9 41" xfId="28160"/>
    <cellStyle name="Обычный 2 9 41 2" xfId="28161"/>
    <cellStyle name="Обычный 2 9 42" xfId="28162"/>
    <cellStyle name="Обычный 2 9 42 2" xfId="28163"/>
    <cellStyle name="Обычный 2 9 43" xfId="28164"/>
    <cellStyle name="Обычный 2 9 43 2" xfId="28165"/>
    <cellStyle name="Обычный 2 9 44" xfId="28166"/>
    <cellStyle name="Обычный 2 9 44 2" xfId="28167"/>
    <cellStyle name="Обычный 2 9 45" xfId="28168"/>
    <cellStyle name="Обычный 2 9 45 2" xfId="28169"/>
    <cellStyle name="Обычный 2 9 46" xfId="28170"/>
    <cellStyle name="Обычный 2 9 46 2" xfId="28171"/>
    <cellStyle name="Обычный 2 9 47" xfId="28172"/>
    <cellStyle name="Обычный 2 9 47 2" xfId="28173"/>
    <cellStyle name="Обычный 2 9 48" xfId="28174"/>
    <cellStyle name="Обычный 2 9 48 2" xfId="28175"/>
    <cellStyle name="Обычный 2 9 49" xfId="28176"/>
    <cellStyle name="Обычный 2 9 49 2" xfId="28177"/>
    <cellStyle name="Обычный 2 9 5" xfId="28178"/>
    <cellStyle name="Обычный 2 9 5 2" xfId="28179"/>
    <cellStyle name="Обычный 2 9 50" xfId="28180"/>
    <cellStyle name="Обычный 2 9 50 2" xfId="28181"/>
    <cellStyle name="Обычный 2 9 51" xfId="28182"/>
    <cellStyle name="Обычный 2 9 51 2" xfId="28183"/>
    <cellStyle name="Обычный 2 9 52" xfId="28184"/>
    <cellStyle name="Обычный 2 9 52 2" xfId="28185"/>
    <cellStyle name="Обычный 2 9 53" xfId="28186"/>
    <cellStyle name="Обычный 2 9 53 2" xfId="28187"/>
    <cellStyle name="Обычный 2 9 54" xfId="28188"/>
    <cellStyle name="Обычный 2 9 54 2" xfId="28189"/>
    <cellStyle name="Обычный 2 9 55" xfId="28190"/>
    <cellStyle name="Обычный 2 9 55 2" xfId="28191"/>
    <cellStyle name="Обычный 2 9 56" xfId="28192"/>
    <cellStyle name="Обычный 2 9 56 2" xfId="28193"/>
    <cellStyle name="Обычный 2 9 57" xfId="28194"/>
    <cellStyle name="Обычный 2 9 57 2" xfId="28195"/>
    <cellStyle name="Обычный 2 9 58" xfId="28196"/>
    <cellStyle name="Обычный 2 9 58 2" xfId="28197"/>
    <cellStyle name="Обычный 2 9 59" xfId="28198"/>
    <cellStyle name="Обычный 2 9 59 2" xfId="28199"/>
    <cellStyle name="Обычный 2 9 6" xfId="28200"/>
    <cellStyle name="Обычный 2 9 6 2" xfId="28201"/>
    <cellStyle name="Обычный 2 9 60" xfId="28202"/>
    <cellStyle name="Обычный 2 9 60 2" xfId="28203"/>
    <cellStyle name="Обычный 2 9 61" xfId="28204"/>
    <cellStyle name="Обычный 2 9 61 2" xfId="28205"/>
    <cellStyle name="Обычный 2 9 62" xfId="28206"/>
    <cellStyle name="Обычный 2 9 62 2" xfId="28207"/>
    <cellStyle name="Обычный 2 9 63" xfId="28208"/>
    <cellStyle name="Обычный 2 9 63 2" xfId="28209"/>
    <cellStyle name="Обычный 2 9 64" xfId="28210"/>
    <cellStyle name="Обычный 2 9 64 2" xfId="28211"/>
    <cellStyle name="Обычный 2 9 65" xfId="28212"/>
    <cellStyle name="Обычный 2 9 7" xfId="28213"/>
    <cellStyle name="Обычный 2 9 7 2" xfId="28214"/>
    <cellStyle name="Обычный 2 9 8" xfId="28215"/>
    <cellStyle name="Обычный 2 9 8 2" xfId="28216"/>
    <cellStyle name="Обычный 2 9 9" xfId="28217"/>
    <cellStyle name="Обычный 2 9 9 2" xfId="28218"/>
    <cellStyle name="Обычный 2 90" xfId="28219"/>
    <cellStyle name="Обычный 2 90 2" xfId="28220"/>
    <cellStyle name="Обычный 2 91" xfId="28221"/>
    <cellStyle name="Обычный 2 91 2" xfId="28222"/>
    <cellStyle name="Обычный 2 92" xfId="28223"/>
    <cellStyle name="Обычный 2 92 2" xfId="28224"/>
    <cellStyle name="Обычный 2 93" xfId="28225"/>
    <cellStyle name="Обычный 2 93 2" xfId="28226"/>
    <cellStyle name="Обычный 2 94" xfId="28227"/>
    <cellStyle name="Обычный 2 94 2" xfId="28228"/>
    <cellStyle name="Обычный 2 95" xfId="28229"/>
    <cellStyle name="Обычный 2 95 2" xfId="28230"/>
    <cellStyle name="Обычный 2 96" xfId="28231"/>
    <cellStyle name="Обычный 2 96 2" xfId="28232"/>
    <cellStyle name="Обычный 2 97" xfId="28233"/>
    <cellStyle name="Обычный 2 98" xfId="60324"/>
    <cellStyle name="Обычный 2_РЕЕСТР Журнал" xfId="28234"/>
    <cellStyle name="Обычный 20" xfId="28235"/>
    <cellStyle name="Обычный 20 2" xfId="28236"/>
    <cellStyle name="Обычный 20 3" xfId="28237"/>
    <cellStyle name="Обычный 200" xfId="28238"/>
    <cellStyle name="Обычный 200 2" xfId="28239"/>
    <cellStyle name="Обычный 200 2 2" xfId="28240"/>
    <cellStyle name="Обычный 200 2 2 2" xfId="28241"/>
    <cellStyle name="Обычный 200 2 3" xfId="28242"/>
    <cellStyle name="Обычный 200 3" xfId="28243"/>
    <cellStyle name="Обычный 200 3 2" xfId="28244"/>
    <cellStyle name="Обычный 200 4" xfId="28245"/>
    <cellStyle name="Обычный 201" xfId="28246"/>
    <cellStyle name="Обычный 201 2" xfId="28247"/>
    <cellStyle name="Обычный 201 2 2" xfId="28248"/>
    <cellStyle name="Обычный 201 2 2 2" xfId="28249"/>
    <cellStyle name="Обычный 201 2 3" xfId="28250"/>
    <cellStyle name="Обычный 201 3" xfId="28251"/>
    <cellStyle name="Обычный 201 3 2" xfId="28252"/>
    <cellStyle name="Обычный 201 4" xfId="28253"/>
    <cellStyle name="Обычный 202" xfId="28254"/>
    <cellStyle name="Обычный 202 2" xfId="28255"/>
    <cellStyle name="Обычный 202 2 2" xfId="28256"/>
    <cellStyle name="Обычный 202 2 2 2" xfId="28257"/>
    <cellStyle name="Обычный 202 2 3" xfId="28258"/>
    <cellStyle name="Обычный 202 3" xfId="28259"/>
    <cellStyle name="Обычный 202 3 2" xfId="28260"/>
    <cellStyle name="Обычный 202 4" xfId="28261"/>
    <cellStyle name="Обычный 203" xfId="28262"/>
    <cellStyle name="Обычный 203 2" xfId="28263"/>
    <cellStyle name="Обычный 203 2 2" xfId="28264"/>
    <cellStyle name="Обычный 203 2 2 2" xfId="28265"/>
    <cellStyle name="Обычный 203 2 3" xfId="28266"/>
    <cellStyle name="Обычный 203 3" xfId="28267"/>
    <cellStyle name="Обычный 203 3 2" xfId="28268"/>
    <cellStyle name="Обычный 203 4" xfId="28269"/>
    <cellStyle name="Обычный 204" xfId="28270"/>
    <cellStyle name="Обычный 204 2" xfId="28271"/>
    <cellStyle name="Обычный 204 2 2" xfId="28272"/>
    <cellStyle name="Обычный 204 2 2 2" xfId="28273"/>
    <cellStyle name="Обычный 204 2 3" xfId="28274"/>
    <cellStyle name="Обычный 204 3" xfId="28275"/>
    <cellStyle name="Обычный 204 3 2" xfId="28276"/>
    <cellStyle name="Обычный 204 4" xfId="28277"/>
    <cellStyle name="Обычный 205" xfId="28278"/>
    <cellStyle name="Обычный 205 2" xfId="28279"/>
    <cellStyle name="Обычный 205 2 2" xfId="28280"/>
    <cellStyle name="Обычный 205 2 2 2" xfId="28281"/>
    <cellStyle name="Обычный 205 2 3" xfId="28282"/>
    <cellStyle name="Обычный 205 3" xfId="28283"/>
    <cellStyle name="Обычный 205 3 2" xfId="28284"/>
    <cellStyle name="Обычный 205 4" xfId="28285"/>
    <cellStyle name="Обычный 206" xfId="28286"/>
    <cellStyle name="Обычный 206 2" xfId="28287"/>
    <cellStyle name="Обычный 206 2 2" xfId="28288"/>
    <cellStyle name="Обычный 206 2 2 2" xfId="28289"/>
    <cellStyle name="Обычный 206 2 3" xfId="28290"/>
    <cellStyle name="Обычный 206 3" xfId="28291"/>
    <cellStyle name="Обычный 206 3 2" xfId="28292"/>
    <cellStyle name="Обычный 206 4" xfId="28293"/>
    <cellStyle name="Обычный 207" xfId="28294"/>
    <cellStyle name="Обычный 207 2" xfId="28295"/>
    <cellStyle name="Обычный 207 2 2" xfId="28296"/>
    <cellStyle name="Обычный 207 2 2 2" xfId="28297"/>
    <cellStyle name="Обычный 207 2 3" xfId="28298"/>
    <cellStyle name="Обычный 207 3" xfId="28299"/>
    <cellStyle name="Обычный 207 3 2" xfId="28300"/>
    <cellStyle name="Обычный 207 4" xfId="28301"/>
    <cellStyle name="Обычный 208" xfId="28302"/>
    <cellStyle name="Обычный 208 2" xfId="28303"/>
    <cellStyle name="Обычный 208 2 2" xfId="28304"/>
    <cellStyle name="Обычный 208 2 2 2" xfId="28305"/>
    <cellStyle name="Обычный 208 2 3" xfId="28306"/>
    <cellStyle name="Обычный 208 3" xfId="28307"/>
    <cellStyle name="Обычный 208 3 2" xfId="28308"/>
    <cellStyle name="Обычный 208 4" xfId="28309"/>
    <cellStyle name="Обычный 209" xfId="28310"/>
    <cellStyle name="Обычный 209 2" xfId="28311"/>
    <cellStyle name="Обычный 209 2 2" xfId="28312"/>
    <cellStyle name="Обычный 209 2 2 2" xfId="28313"/>
    <cellStyle name="Обычный 209 2 3" xfId="28314"/>
    <cellStyle name="Обычный 209 3" xfId="28315"/>
    <cellStyle name="Обычный 209 3 2" xfId="28316"/>
    <cellStyle name="Обычный 209 4" xfId="28317"/>
    <cellStyle name="Обычный 21" xfId="28318"/>
    <cellStyle name="Обычный 21 10" xfId="28319"/>
    <cellStyle name="Обычный 21 10 2" xfId="28320"/>
    <cellStyle name="Обычный 21 11" xfId="28321"/>
    <cellStyle name="Обычный 21 11 2" xfId="28322"/>
    <cellStyle name="Обычный 21 12" xfId="28323"/>
    <cellStyle name="Обычный 21 12 2" xfId="28324"/>
    <cellStyle name="Обычный 21 13" xfId="28325"/>
    <cellStyle name="Обычный 21 13 2" xfId="28326"/>
    <cellStyle name="Обычный 21 14" xfId="28327"/>
    <cellStyle name="Обычный 21 14 2" xfId="28328"/>
    <cellStyle name="Обычный 21 15" xfId="28329"/>
    <cellStyle name="Обычный 21 15 2" xfId="28330"/>
    <cellStyle name="Обычный 21 16" xfId="28331"/>
    <cellStyle name="Обычный 21 16 2" xfId="28332"/>
    <cellStyle name="Обычный 21 17" xfId="28333"/>
    <cellStyle name="Обычный 21 17 2" xfId="28334"/>
    <cellStyle name="Обычный 21 18" xfId="28335"/>
    <cellStyle name="Обычный 21 18 2" xfId="28336"/>
    <cellStyle name="Обычный 21 19" xfId="28337"/>
    <cellStyle name="Обычный 21 19 2" xfId="28338"/>
    <cellStyle name="Обычный 21 2" xfId="28339"/>
    <cellStyle name="Обычный 21 2 10" xfId="28340"/>
    <cellStyle name="Обычный 21 2 10 2" xfId="28341"/>
    <cellStyle name="Обычный 21 2 11" xfId="28342"/>
    <cellStyle name="Обычный 21 2 11 2" xfId="28343"/>
    <cellStyle name="Обычный 21 2 12" xfId="28344"/>
    <cellStyle name="Обычный 21 2 12 2" xfId="28345"/>
    <cellStyle name="Обычный 21 2 13" xfId="28346"/>
    <cellStyle name="Обычный 21 2 13 2" xfId="28347"/>
    <cellStyle name="Обычный 21 2 14" xfId="28348"/>
    <cellStyle name="Обычный 21 2 14 2" xfId="28349"/>
    <cellStyle name="Обычный 21 2 15" xfId="28350"/>
    <cellStyle name="Обычный 21 2 15 2" xfId="28351"/>
    <cellStyle name="Обычный 21 2 16" xfId="28352"/>
    <cellStyle name="Обычный 21 2 16 2" xfId="28353"/>
    <cellStyle name="Обычный 21 2 17" xfId="28354"/>
    <cellStyle name="Обычный 21 2 17 2" xfId="28355"/>
    <cellStyle name="Обычный 21 2 18" xfId="28356"/>
    <cellStyle name="Обычный 21 2 18 2" xfId="28357"/>
    <cellStyle name="Обычный 21 2 19" xfId="28358"/>
    <cellStyle name="Обычный 21 2 19 2" xfId="28359"/>
    <cellStyle name="Обычный 21 2 2" xfId="28360"/>
    <cellStyle name="Обычный 21 2 2 2" xfId="28361"/>
    <cellStyle name="Обычный 21 2 20" xfId="28362"/>
    <cellStyle name="Обычный 21 2 20 2" xfId="28363"/>
    <cellStyle name="Обычный 21 2 21" xfId="28364"/>
    <cellStyle name="Обычный 21 2 21 2" xfId="28365"/>
    <cellStyle name="Обычный 21 2 22" xfId="28366"/>
    <cellStyle name="Обычный 21 2 22 2" xfId="28367"/>
    <cellStyle name="Обычный 21 2 23" xfId="28368"/>
    <cellStyle name="Обычный 21 2 23 2" xfId="28369"/>
    <cellStyle name="Обычный 21 2 24" xfId="28370"/>
    <cellStyle name="Обычный 21 2 3" xfId="28371"/>
    <cellStyle name="Обычный 21 2 3 2" xfId="28372"/>
    <cellStyle name="Обычный 21 2 4" xfId="28373"/>
    <cellStyle name="Обычный 21 2 4 2" xfId="28374"/>
    <cellStyle name="Обычный 21 2 5" xfId="28375"/>
    <cellStyle name="Обычный 21 2 5 2" xfId="28376"/>
    <cellStyle name="Обычный 21 2 6" xfId="28377"/>
    <cellStyle name="Обычный 21 2 6 2" xfId="28378"/>
    <cellStyle name="Обычный 21 2 7" xfId="28379"/>
    <cellStyle name="Обычный 21 2 7 2" xfId="28380"/>
    <cellStyle name="Обычный 21 2 8" xfId="28381"/>
    <cellStyle name="Обычный 21 2 8 2" xfId="28382"/>
    <cellStyle name="Обычный 21 2 9" xfId="28383"/>
    <cellStyle name="Обычный 21 2 9 2" xfId="28384"/>
    <cellStyle name="Обычный 21 20" xfId="28385"/>
    <cellStyle name="Обычный 21 20 2" xfId="28386"/>
    <cellStyle name="Обычный 21 20 2 2" xfId="28387"/>
    <cellStyle name="Обычный 21 20 2 2 2" xfId="28388"/>
    <cellStyle name="Обычный 21 20 2 3" xfId="28389"/>
    <cellStyle name="Обычный 21 20 3" xfId="28390"/>
    <cellStyle name="Обычный 21 20 3 2" xfId="28391"/>
    <cellStyle name="Обычный 21 20 4" xfId="28392"/>
    <cellStyle name="Обычный 21 21" xfId="28393"/>
    <cellStyle name="Обычный 21 21 2" xfId="28394"/>
    <cellStyle name="Обычный 21 21 2 2" xfId="28395"/>
    <cellStyle name="Обычный 21 21 2 2 2" xfId="28396"/>
    <cellStyle name="Обычный 21 21 2 3" xfId="28397"/>
    <cellStyle name="Обычный 21 21 3" xfId="28398"/>
    <cellStyle name="Обычный 21 21 3 2" xfId="28399"/>
    <cellStyle name="Обычный 21 21 4" xfId="28400"/>
    <cellStyle name="Обычный 21 22" xfId="28401"/>
    <cellStyle name="Обычный 21 22 2" xfId="28402"/>
    <cellStyle name="Обычный 21 22 2 2" xfId="28403"/>
    <cellStyle name="Обычный 21 22 2 2 2" xfId="28404"/>
    <cellStyle name="Обычный 21 22 2 3" xfId="28405"/>
    <cellStyle name="Обычный 21 22 3" xfId="28406"/>
    <cellStyle name="Обычный 21 22 3 2" xfId="28407"/>
    <cellStyle name="Обычный 21 22 4" xfId="28408"/>
    <cellStyle name="Обычный 21 23" xfId="28409"/>
    <cellStyle name="Обычный 21 23 2" xfId="28410"/>
    <cellStyle name="Обычный 21 24" xfId="28411"/>
    <cellStyle name="Обычный 21 24 2" xfId="28412"/>
    <cellStyle name="Обычный 21 25" xfId="28413"/>
    <cellStyle name="Обычный 21 25 2" xfId="28414"/>
    <cellStyle name="Обычный 21 26" xfId="28415"/>
    <cellStyle name="Обычный 21 26 2" xfId="28416"/>
    <cellStyle name="Обычный 21 27" xfId="28417"/>
    <cellStyle name="Обычный 21 27 2" xfId="28418"/>
    <cellStyle name="Обычный 21 28" xfId="28419"/>
    <cellStyle name="Обычный 21 28 2" xfId="28420"/>
    <cellStyle name="Обычный 21 28 2 2" xfId="28421"/>
    <cellStyle name="Обычный 21 28 3" xfId="28422"/>
    <cellStyle name="Обычный 21 29" xfId="28423"/>
    <cellStyle name="Обычный 21 29 2" xfId="28424"/>
    <cellStyle name="Обычный 21 3" xfId="28425"/>
    <cellStyle name="Обычный 21 3 2" xfId="28426"/>
    <cellStyle name="Обычный 21 30" xfId="28427"/>
    <cellStyle name="Обычный 21 30 2" xfId="28428"/>
    <cellStyle name="Обычный 21 31" xfId="28429"/>
    <cellStyle name="Обычный 21 32" xfId="28430"/>
    <cellStyle name="Обычный 21 4" xfId="28431"/>
    <cellStyle name="Обычный 21 4 2" xfId="28432"/>
    <cellStyle name="Обычный 21 5" xfId="28433"/>
    <cellStyle name="Обычный 21 5 2" xfId="28434"/>
    <cellStyle name="Обычный 21 6" xfId="28435"/>
    <cellStyle name="Обычный 21 6 2" xfId="28436"/>
    <cellStyle name="Обычный 21 7" xfId="28437"/>
    <cellStyle name="Обычный 21 7 2" xfId="28438"/>
    <cellStyle name="Обычный 21 8" xfId="28439"/>
    <cellStyle name="Обычный 21 8 2" xfId="28440"/>
    <cellStyle name="Обычный 21 9" xfId="28441"/>
    <cellStyle name="Обычный 21 9 2" xfId="28442"/>
    <cellStyle name="Обычный 210" xfId="28443"/>
    <cellStyle name="Обычный 210 2" xfId="28444"/>
    <cellStyle name="Обычный 210 2 2" xfId="28445"/>
    <cellStyle name="Обычный 210 2 2 2" xfId="28446"/>
    <cellStyle name="Обычный 210 2 3" xfId="28447"/>
    <cellStyle name="Обычный 210 3" xfId="28448"/>
    <cellStyle name="Обычный 210 3 2" xfId="28449"/>
    <cellStyle name="Обычный 210 4" xfId="28450"/>
    <cellStyle name="Обычный 211" xfId="28451"/>
    <cellStyle name="Обычный 211 2" xfId="28452"/>
    <cellStyle name="Обычный 212" xfId="28453"/>
    <cellStyle name="Обычный 212 2" xfId="28454"/>
    <cellStyle name="Обычный 213" xfId="28455"/>
    <cellStyle name="Обычный 213 2" xfId="28456"/>
    <cellStyle name="Обычный 214" xfId="28457"/>
    <cellStyle name="Обычный 214 2" xfId="28458"/>
    <cellStyle name="Обычный 214 3" xfId="28459"/>
    <cellStyle name="Обычный 214 3 2" xfId="28460"/>
    <cellStyle name="Обычный 215" xfId="28461"/>
    <cellStyle name="Обычный 215 2" xfId="28462"/>
    <cellStyle name="Обычный 216" xfId="28463"/>
    <cellStyle name="Обычный 216 2" xfId="28464"/>
    <cellStyle name="Обычный 216 3" xfId="28465"/>
    <cellStyle name="Обычный 216 3 2" xfId="28466"/>
    <cellStyle name="Обычный 217" xfId="28467"/>
    <cellStyle name="Обычный 217 2" xfId="28468"/>
    <cellStyle name="Обычный 217 2 2" xfId="28469"/>
    <cellStyle name="Обычный 217 2 2 2" xfId="28470"/>
    <cellStyle name="Обычный 217 2 3" xfId="28471"/>
    <cellStyle name="Обычный 217 3" xfId="28472"/>
    <cellStyle name="Обычный 217 3 2" xfId="28473"/>
    <cellStyle name="Обычный 217 4" xfId="28474"/>
    <cellStyle name="Обычный 218" xfId="28475"/>
    <cellStyle name="Обычный 218 2" xfId="28476"/>
    <cellStyle name="Обычный 219" xfId="28477"/>
    <cellStyle name="Обычный 219 2" xfId="28478"/>
    <cellStyle name="Обычный 22" xfId="28479"/>
    <cellStyle name="Обычный 22 10" xfId="28480"/>
    <cellStyle name="Обычный 22 10 2" xfId="28481"/>
    <cellStyle name="Обычный 22 11" xfId="28482"/>
    <cellStyle name="Обычный 22 11 2" xfId="28483"/>
    <cellStyle name="Обычный 22 12" xfId="28484"/>
    <cellStyle name="Обычный 22 12 2" xfId="28485"/>
    <cellStyle name="Обычный 22 13" xfId="28486"/>
    <cellStyle name="Обычный 22 13 2" xfId="28487"/>
    <cellStyle name="Обычный 22 14" xfId="28488"/>
    <cellStyle name="Обычный 22 14 2" xfId="28489"/>
    <cellStyle name="Обычный 22 15" xfId="28490"/>
    <cellStyle name="Обычный 22 15 2" xfId="28491"/>
    <cellStyle name="Обычный 22 16" xfId="28492"/>
    <cellStyle name="Обычный 22 16 2" xfId="28493"/>
    <cellStyle name="Обычный 22 17" xfId="28494"/>
    <cellStyle name="Обычный 22 17 2" xfId="28495"/>
    <cellStyle name="Обычный 22 18" xfId="28496"/>
    <cellStyle name="Обычный 22 18 2" xfId="28497"/>
    <cellStyle name="Обычный 22 19" xfId="28498"/>
    <cellStyle name="Обычный 22 19 2" xfId="28499"/>
    <cellStyle name="Обычный 22 19 2 2" xfId="28500"/>
    <cellStyle name="Обычный 22 19 2 2 2" xfId="28501"/>
    <cellStyle name="Обычный 22 19 2 3" xfId="28502"/>
    <cellStyle name="Обычный 22 19 3" xfId="28503"/>
    <cellStyle name="Обычный 22 19 3 2" xfId="28504"/>
    <cellStyle name="Обычный 22 19 4" xfId="28505"/>
    <cellStyle name="Обычный 22 2" xfId="28506"/>
    <cellStyle name="Обычный 22 2 10" xfId="28507"/>
    <cellStyle name="Обычный 22 2 10 2" xfId="28508"/>
    <cellStyle name="Обычный 22 2 10 2 2" xfId="28509"/>
    <cellStyle name="Обычный 22 2 10 2 2 2" xfId="28510"/>
    <cellStyle name="Обычный 22 2 10 2 3" xfId="28511"/>
    <cellStyle name="Обычный 22 2 10 3" xfId="28512"/>
    <cellStyle name="Обычный 22 2 10 3 2" xfId="28513"/>
    <cellStyle name="Обычный 22 2 10 4" xfId="28514"/>
    <cellStyle name="Обычный 22 2 11" xfId="28515"/>
    <cellStyle name="Обычный 22 2 11 2" xfId="28516"/>
    <cellStyle name="Обычный 22 2 11 2 2" xfId="28517"/>
    <cellStyle name="Обычный 22 2 11 2 2 2" xfId="28518"/>
    <cellStyle name="Обычный 22 2 11 2 3" xfId="28519"/>
    <cellStyle name="Обычный 22 2 11 3" xfId="28520"/>
    <cellStyle name="Обычный 22 2 11 3 2" xfId="28521"/>
    <cellStyle name="Обычный 22 2 11 4" xfId="28522"/>
    <cellStyle name="Обычный 22 2 12" xfId="28523"/>
    <cellStyle name="Обычный 22 2 12 2" xfId="28524"/>
    <cellStyle name="Обычный 22 2 12 2 2" xfId="28525"/>
    <cellStyle name="Обычный 22 2 12 2 2 2" xfId="28526"/>
    <cellStyle name="Обычный 22 2 12 2 3" xfId="28527"/>
    <cellStyle name="Обычный 22 2 12 3" xfId="28528"/>
    <cellStyle name="Обычный 22 2 12 3 2" xfId="28529"/>
    <cellStyle name="Обычный 22 2 12 4" xfId="28530"/>
    <cellStyle name="Обычный 22 2 13" xfId="28531"/>
    <cellStyle name="Обычный 22 2 13 2" xfId="28532"/>
    <cellStyle name="Обычный 22 2 13 2 2" xfId="28533"/>
    <cellStyle name="Обычный 22 2 13 2 2 2" xfId="28534"/>
    <cellStyle name="Обычный 22 2 13 2 3" xfId="28535"/>
    <cellStyle name="Обычный 22 2 13 3" xfId="28536"/>
    <cellStyle name="Обычный 22 2 13 3 2" xfId="28537"/>
    <cellStyle name="Обычный 22 2 13 4" xfId="28538"/>
    <cellStyle name="Обычный 22 2 14" xfId="28539"/>
    <cellStyle name="Обычный 22 2 14 2" xfId="28540"/>
    <cellStyle name="Обычный 22 2 14 2 2" xfId="28541"/>
    <cellStyle name="Обычный 22 2 14 2 2 2" xfId="28542"/>
    <cellStyle name="Обычный 22 2 14 2 3" xfId="28543"/>
    <cellStyle name="Обычный 22 2 14 3" xfId="28544"/>
    <cellStyle name="Обычный 22 2 14 3 2" xfId="28545"/>
    <cellStyle name="Обычный 22 2 14 4" xfId="28546"/>
    <cellStyle name="Обычный 22 2 15" xfId="28547"/>
    <cellStyle name="Обычный 22 2 15 2" xfId="28548"/>
    <cellStyle name="Обычный 22 2 15 2 2" xfId="28549"/>
    <cellStyle name="Обычный 22 2 15 2 2 2" xfId="28550"/>
    <cellStyle name="Обычный 22 2 15 2 3" xfId="28551"/>
    <cellStyle name="Обычный 22 2 15 3" xfId="28552"/>
    <cellStyle name="Обычный 22 2 15 3 2" xfId="28553"/>
    <cellStyle name="Обычный 22 2 15 4" xfId="28554"/>
    <cellStyle name="Обычный 22 2 16" xfId="28555"/>
    <cellStyle name="Обычный 22 2 16 2" xfId="28556"/>
    <cellStyle name="Обычный 22 2 16 2 2" xfId="28557"/>
    <cellStyle name="Обычный 22 2 16 2 2 2" xfId="28558"/>
    <cellStyle name="Обычный 22 2 16 2 3" xfId="28559"/>
    <cellStyle name="Обычный 22 2 16 3" xfId="28560"/>
    <cellStyle name="Обычный 22 2 16 3 2" xfId="28561"/>
    <cellStyle name="Обычный 22 2 16 4" xfId="28562"/>
    <cellStyle name="Обычный 22 2 17" xfId="28563"/>
    <cellStyle name="Обычный 22 2 17 2" xfId="28564"/>
    <cellStyle name="Обычный 22 2 17 2 2" xfId="28565"/>
    <cellStyle name="Обычный 22 2 17 2 2 2" xfId="28566"/>
    <cellStyle name="Обычный 22 2 17 2 3" xfId="28567"/>
    <cellStyle name="Обычный 22 2 17 3" xfId="28568"/>
    <cellStyle name="Обычный 22 2 17 3 2" xfId="28569"/>
    <cellStyle name="Обычный 22 2 17 4" xfId="28570"/>
    <cellStyle name="Обычный 22 2 18" xfId="28571"/>
    <cellStyle name="Обычный 22 2 18 2" xfId="28572"/>
    <cellStyle name="Обычный 22 2 18 2 2" xfId="28573"/>
    <cellStyle name="Обычный 22 2 18 2 2 2" xfId="28574"/>
    <cellStyle name="Обычный 22 2 18 2 3" xfId="28575"/>
    <cellStyle name="Обычный 22 2 18 3" xfId="28576"/>
    <cellStyle name="Обычный 22 2 18 3 2" xfId="28577"/>
    <cellStyle name="Обычный 22 2 18 4" xfId="28578"/>
    <cellStyle name="Обычный 22 2 19" xfId="28579"/>
    <cellStyle name="Обычный 22 2 19 2" xfId="28580"/>
    <cellStyle name="Обычный 22 2 19 2 2" xfId="28581"/>
    <cellStyle name="Обычный 22 2 19 2 2 2" xfId="28582"/>
    <cellStyle name="Обычный 22 2 19 2 3" xfId="28583"/>
    <cellStyle name="Обычный 22 2 19 3" xfId="28584"/>
    <cellStyle name="Обычный 22 2 19 3 2" xfId="28585"/>
    <cellStyle name="Обычный 22 2 19 4" xfId="28586"/>
    <cellStyle name="Обычный 22 2 2" xfId="28587"/>
    <cellStyle name="Обычный 22 2 2 2" xfId="28588"/>
    <cellStyle name="Обычный 22 2 2 2 2" xfId="28589"/>
    <cellStyle name="Обычный 22 2 2 2 2 2" xfId="28590"/>
    <cellStyle name="Обычный 22 2 2 2 3" xfId="28591"/>
    <cellStyle name="Обычный 22 2 2 3" xfId="28592"/>
    <cellStyle name="Обычный 22 2 2 3 2" xfId="28593"/>
    <cellStyle name="Обычный 22 2 2 4" xfId="28594"/>
    <cellStyle name="Обычный 22 2 20" xfId="28595"/>
    <cellStyle name="Обычный 22 2 20 2" xfId="28596"/>
    <cellStyle name="Обычный 22 2 20 2 2" xfId="28597"/>
    <cellStyle name="Обычный 22 2 20 2 2 2" xfId="28598"/>
    <cellStyle name="Обычный 22 2 20 2 3" xfId="28599"/>
    <cellStyle name="Обычный 22 2 20 3" xfId="28600"/>
    <cellStyle name="Обычный 22 2 20 3 2" xfId="28601"/>
    <cellStyle name="Обычный 22 2 20 4" xfId="28602"/>
    <cellStyle name="Обычный 22 2 21" xfId="28603"/>
    <cellStyle name="Обычный 22 2 21 2" xfId="28604"/>
    <cellStyle name="Обычный 22 2 21 2 2" xfId="28605"/>
    <cellStyle name="Обычный 22 2 21 2 2 2" xfId="28606"/>
    <cellStyle name="Обычный 22 2 21 2 3" xfId="28607"/>
    <cellStyle name="Обычный 22 2 21 3" xfId="28608"/>
    <cellStyle name="Обычный 22 2 21 3 2" xfId="28609"/>
    <cellStyle name="Обычный 22 2 21 4" xfId="28610"/>
    <cellStyle name="Обычный 22 2 22" xfId="28611"/>
    <cellStyle name="Обычный 22 2 22 2" xfId="28612"/>
    <cellStyle name="Обычный 22 2 22 2 2" xfId="28613"/>
    <cellStyle name="Обычный 22 2 22 2 2 2" xfId="28614"/>
    <cellStyle name="Обычный 22 2 22 2 3" xfId="28615"/>
    <cellStyle name="Обычный 22 2 22 3" xfId="28616"/>
    <cellStyle name="Обычный 22 2 22 3 2" xfId="28617"/>
    <cellStyle name="Обычный 22 2 22 4" xfId="28618"/>
    <cellStyle name="Обычный 22 2 23" xfId="28619"/>
    <cellStyle name="Обычный 22 2 23 2" xfId="28620"/>
    <cellStyle name="Обычный 22 2 23 2 2" xfId="28621"/>
    <cellStyle name="Обычный 22 2 23 2 2 2" xfId="28622"/>
    <cellStyle name="Обычный 22 2 23 2 3" xfId="28623"/>
    <cellStyle name="Обычный 22 2 23 3" xfId="28624"/>
    <cellStyle name="Обычный 22 2 23 3 2" xfId="28625"/>
    <cellStyle name="Обычный 22 2 23 4" xfId="28626"/>
    <cellStyle name="Обычный 22 2 24" xfId="28627"/>
    <cellStyle name="Обычный 22 2 3" xfId="28628"/>
    <cellStyle name="Обычный 22 2 3 2" xfId="28629"/>
    <cellStyle name="Обычный 22 2 3 2 2" xfId="28630"/>
    <cellStyle name="Обычный 22 2 3 2 2 2" xfId="28631"/>
    <cellStyle name="Обычный 22 2 3 2 3" xfId="28632"/>
    <cellStyle name="Обычный 22 2 3 3" xfId="28633"/>
    <cellStyle name="Обычный 22 2 3 3 2" xfId="28634"/>
    <cellStyle name="Обычный 22 2 3 4" xfId="28635"/>
    <cellStyle name="Обычный 22 2 4" xfId="28636"/>
    <cellStyle name="Обычный 22 2 4 2" xfId="28637"/>
    <cellStyle name="Обычный 22 2 4 2 2" xfId="28638"/>
    <cellStyle name="Обычный 22 2 4 2 2 2" xfId="28639"/>
    <cellStyle name="Обычный 22 2 4 2 3" xfId="28640"/>
    <cellStyle name="Обычный 22 2 4 3" xfId="28641"/>
    <cellStyle name="Обычный 22 2 4 3 2" xfId="28642"/>
    <cellStyle name="Обычный 22 2 4 4" xfId="28643"/>
    <cellStyle name="Обычный 22 2 5" xfId="28644"/>
    <cellStyle name="Обычный 22 2 5 2" xfId="28645"/>
    <cellStyle name="Обычный 22 2 5 2 2" xfId="28646"/>
    <cellStyle name="Обычный 22 2 5 2 2 2" xfId="28647"/>
    <cellStyle name="Обычный 22 2 5 2 3" xfId="28648"/>
    <cellStyle name="Обычный 22 2 5 3" xfId="28649"/>
    <cellStyle name="Обычный 22 2 5 3 2" xfId="28650"/>
    <cellStyle name="Обычный 22 2 5 4" xfId="28651"/>
    <cellStyle name="Обычный 22 2 6" xfId="28652"/>
    <cellStyle name="Обычный 22 2 6 2" xfId="28653"/>
    <cellStyle name="Обычный 22 2 6 2 2" xfId="28654"/>
    <cellStyle name="Обычный 22 2 6 2 2 2" xfId="28655"/>
    <cellStyle name="Обычный 22 2 6 2 3" xfId="28656"/>
    <cellStyle name="Обычный 22 2 6 3" xfId="28657"/>
    <cellStyle name="Обычный 22 2 6 3 2" xfId="28658"/>
    <cellStyle name="Обычный 22 2 6 4" xfId="28659"/>
    <cellStyle name="Обычный 22 2 7" xfId="28660"/>
    <cellStyle name="Обычный 22 2 7 2" xfId="28661"/>
    <cellStyle name="Обычный 22 2 7 2 2" xfId="28662"/>
    <cellStyle name="Обычный 22 2 7 2 2 2" xfId="28663"/>
    <cellStyle name="Обычный 22 2 7 2 3" xfId="28664"/>
    <cellStyle name="Обычный 22 2 7 3" xfId="28665"/>
    <cellStyle name="Обычный 22 2 7 3 2" xfId="28666"/>
    <cellStyle name="Обычный 22 2 7 4" xfId="28667"/>
    <cellStyle name="Обычный 22 2 8" xfId="28668"/>
    <cellStyle name="Обычный 22 2 8 2" xfId="28669"/>
    <cellStyle name="Обычный 22 2 8 2 2" xfId="28670"/>
    <cellStyle name="Обычный 22 2 8 2 2 2" xfId="28671"/>
    <cellStyle name="Обычный 22 2 8 2 3" xfId="28672"/>
    <cellStyle name="Обычный 22 2 8 3" xfId="28673"/>
    <cellStyle name="Обычный 22 2 8 3 2" xfId="28674"/>
    <cellStyle name="Обычный 22 2 8 4" xfId="28675"/>
    <cellStyle name="Обычный 22 2 9" xfId="28676"/>
    <cellStyle name="Обычный 22 2 9 2" xfId="28677"/>
    <cellStyle name="Обычный 22 2 9 2 2" xfId="28678"/>
    <cellStyle name="Обычный 22 2 9 2 2 2" xfId="28679"/>
    <cellStyle name="Обычный 22 2 9 2 3" xfId="28680"/>
    <cellStyle name="Обычный 22 2 9 3" xfId="28681"/>
    <cellStyle name="Обычный 22 2 9 3 2" xfId="28682"/>
    <cellStyle name="Обычный 22 2 9 4" xfId="28683"/>
    <cellStyle name="Обычный 22 20" xfId="28684"/>
    <cellStyle name="Обычный 22 20 2" xfId="28685"/>
    <cellStyle name="Обычный 22 20 2 2" xfId="28686"/>
    <cellStyle name="Обычный 22 20 2 2 2" xfId="28687"/>
    <cellStyle name="Обычный 22 20 2 3" xfId="28688"/>
    <cellStyle name="Обычный 22 20 3" xfId="28689"/>
    <cellStyle name="Обычный 22 20 3 2" xfId="28690"/>
    <cellStyle name="Обычный 22 20 4" xfId="28691"/>
    <cellStyle name="Обычный 22 21" xfId="28692"/>
    <cellStyle name="Обычный 22 21 2" xfId="28693"/>
    <cellStyle name="Обычный 22 21 2 2" xfId="28694"/>
    <cellStyle name="Обычный 22 21 2 2 2" xfId="28695"/>
    <cellStyle name="Обычный 22 21 2 3" xfId="28696"/>
    <cellStyle name="Обычный 22 21 3" xfId="28697"/>
    <cellStyle name="Обычный 22 21 3 2" xfId="28698"/>
    <cellStyle name="Обычный 22 21 4" xfId="28699"/>
    <cellStyle name="Обычный 22 22" xfId="28700"/>
    <cellStyle name="Обычный 22 22 2" xfId="28701"/>
    <cellStyle name="Обычный 22 23" xfId="28702"/>
    <cellStyle name="Обычный 22 23 2" xfId="28703"/>
    <cellStyle name="Обычный 22 24" xfId="28704"/>
    <cellStyle name="Обычный 22 24 2" xfId="28705"/>
    <cellStyle name="Обычный 22 25" xfId="28706"/>
    <cellStyle name="Обычный 22 25 2" xfId="28707"/>
    <cellStyle name="Обычный 22 26" xfId="28708"/>
    <cellStyle name="Обычный 22 26 2" xfId="28709"/>
    <cellStyle name="Обычный 22 27" xfId="28710"/>
    <cellStyle name="Обычный 22 27 2" xfId="28711"/>
    <cellStyle name="Обычный 22 27 2 2" xfId="28712"/>
    <cellStyle name="Обычный 22 27 3" xfId="28713"/>
    <cellStyle name="Обычный 22 28" xfId="28714"/>
    <cellStyle name="Обычный 22 28 2" xfId="28715"/>
    <cellStyle name="Обычный 22 29" xfId="28716"/>
    <cellStyle name="Обычный 22 29 2" xfId="28717"/>
    <cellStyle name="Обычный 22 3" xfId="28718"/>
    <cellStyle name="Обычный 22 3 2" xfId="28719"/>
    <cellStyle name="Обычный 22 30" xfId="28720"/>
    <cellStyle name="Обычный 22 4" xfId="28721"/>
    <cellStyle name="Обычный 22 4 2" xfId="28722"/>
    <cellStyle name="Обычный 22 5" xfId="28723"/>
    <cellStyle name="Обычный 22 5 2" xfId="28724"/>
    <cellStyle name="Обычный 22 6" xfId="28725"/>
    <cellStyle name="Обычный 22 6 2" xfId="28726"/>
    <cellStyle name="Обычный 22 7" xfId="28727"/>
    <cellStyle name="Обычный 22 7 2" xfId="28728"/>
    <cellStyle name="Обычный 22 8" xfId="28729"/>
    <cellStyle name="Обычный 22 8 2" xfId="28730"/>
    <cellStyle name="Обычный 22 9" xfId="28731"/>
    <cellStyle name="Обычный 22 9 2" xfId="28732"/>
    <cellStyle name="Обычный 220" xfId="28733"/>
    <cellStyle name="Обычный 220 2" xfId="28734"/>
    <cellStyle name="Обычный 221" xfId="28735"/>
    <cellStyle name="Обычный 221 2" xfId="28736"/>
    <cellStyle name="Обычный 222" xfId="28737"/>
    <cellStyle name="Обычный 222 2" xfId="28738"/>
    <cellStyle name="Обычный 223" xfId="28739"/>
    <cellStyle name="Обычный 223 2" xfId="28740"/>
    <cellStyle name="Обычный 224" xfId="28741"/>
    <cellStyle name="Обычный 224 2" xfId="28742"/>
    <cellStyle name="Обычный 225" xfId="28743"/>
    <cellStyle name="Обычный 225 2" xfId="28744"/>
    <cellStyle name="Обычный 226" xfId="28745"/>
    <cellStyle name="Обычный 226 2" xfId="28746"/>
    <cellStyle name="Обычный 227" xfId="28747"/>
    <cellStyle name="Обычный 227 2" xfId="28748"/>
    <cellStyle name="Обычный 228" xfId="28749"/>
    <cellStyle name="Обычный 228 2" xfId="28750"/>
    <cellStyle name="Обычный 229" xfId="28751"/>
    <cellStyle name="Обычный 229 2" xfId="28752"/>
    <cellStyle name="Обычный 23" xfId="28753"/>
    <cellStyle name="Обычный 23 10" xfId="28754"/>
    <cellStyle name="Обычный 23 10 2" xfId="28755"/>
    <cellStyle name="Обычный 23 11" xfId="28756"/>
    <cellStyle name="Обычный 23 11 2" xfId="28757"/>
    <cellStyle name="Обычный 23 12" xfId="28758"/>
    <cellStyle name="Обычный 23 12 2" xfId="28759"/>
    <cellStyle name="Обычный 23 13" xfId="28760"/>
    <cellStyle name="Обычный 23 13 2" xfId="28761"/>
    <cellStyle name="Обычный 23 14" xfId="28762"/>
    <cellStyle name="Обычный 23 14 2" xfId="28763"/>
    <cellStyle name="Обычный 23 15" xfId="28764"/>
    <cellStyle name="Обычный 23 15 2" xfId="28765"/>
    <cellStyle name="Обычный 23 16" xfId="28766"/>
    <cellStyle name="Обычный 23 16 2" xfId="28767"/>
    <cellStyle name="Обычный 23 17" xfId="28768"/>
    <cellStyle name="Обычный 23 17 2" xfId="28769"/>
    <cellStyle name="Обычный 23 18" xfId="28770"/>
    <cellStyle name="Обычный 23 18 2" xfId="28771"/>
    <cellStyle name="Обычный 23 19" xfId="28772"/>
    <cellStyle name="Обычный 23 19 2" xfId="28773"/>
    <cellStyle name="Обычный 23 19 2 2" xfId="28774"/>
    <cellStyle name="Обычный 23 19 2 2 2" xfId="28775"/>
    <cellStyle name="Обычный 23 19 2 3" xfId="28776"/>
    <cellStyle name="Обычный 23 19 3" xfId="28777"/>
    <cellStyle name="Обычный 23 19 3 2" xfId="28778"/>
    <cellStyle name="Обычный 23 19 4" xfId="28779"/>
    <cellStyle name="Обычный 23 2" xfId="28780"/>
    <cellStyle name="Обычный 23 2 2" xfId="28781"/>
    <cellStyle name="Обычный 23 20" xfId="28782"/>
    <cellStyle name="Обычный 23 20 2" xfId="28783"/>
    <cellStyle name="Обычный 23 20 2 2" xfId="28784"/>
    <cellStyle name="Обычный 23 20 2 2 2" xfId="28785"/>
    <cellStyle name="Обычный 23 20 2 3" xfId="28786"/>
    <cellStyle name="Обычный 23 20 3" xfId="28787"/>
    <cellStyle name="Обычный 23 20 3 2" xfId="28788"/>
    <cellStyle name="Обычный 23 20 4" xfId="28789"/>
    <cellStyle name="Обычный 23 21" xfId="28790"/>
    <cellStyle name="Обычный 23 21 2" xfId="28791"/>
    <cellStyle name="Обычный 23 21 2 2" xfId="28792"/>
    <cellStyle name="Обычный 23 21 2 2 2" xfId="28793"/>
    <cellStyle name="Обычный 23 21 2 3" xfId="28794"/>
    <cellStyle name="Обычный 23 21 3" xfId="28795"/>
    <cellStyle name="Обычный 23 21 3 2" xfId="28796"/>
    <cellStyle name="Обычный 23 21 4" xfId="28797"/>
    <cellStyle name="Обычный 23 22" xfId="28798"/>
    <cellStyle name="Обычный 23 22 2" xfId="28799"/>
    <cellStyle name="Обычный 23 23" xfId="28800"/>
    <cellStyle name="Обычный 23 23 2" xfId="28801"/>
    <cellStyle name="Обычный 23 24" xfId="28802"/>
    <cellStyle name="Обычный 23 24 2" xfId="28803"/>
    <cellStyle name="Обычный 23 25" xfId="28804"/>
    <cellStyle name="Обычный 23 25 2" xfId="28805"/>
    <cellStyle name="Обычный 23 26" xfId="28806"/>
    <cellStyle name="Обычный 23 26 2" xfId="28807"/>
    <cellStyle name="Обычный 23 27" xfId="28808"/>
    <cellStyle name="Обычный 23 27 2" xfId="28809"/>
    <cellStyle name="Обычный 23 27 2 2" xfId="28810"/>
    <cellStyle name="Обычный 23 27 3" xfId="28811"/>
    <cellStyle name="Обычный 23 28" xfId="28812"/>
    <cellStyle name="Обычный 23 28 2" xfId="28813"/>
    <cellStyle name="Обычный 23 29" xfId="28814"/>
    <cellStyle name="Обычный 23 29 2" xfId="28815"/>
    <cellStyle name="Обычный 23 3" xfId="28816"/>
    <cellStyle name="Обычный 23 3 2" xfId="28817"/>
    <cellStyle name="Обычный 23 30" xfId="28818"/>
    <cellStyle name="Обычный 23 4" xfId="28819"/>
    <cellStyle name="Обычный 23 4 2" xfId="28820"/>
    <cellStyle name="Обычный 23 5" xfId="28821"/>
    <cellStyle name="Обычный 23 5 2" xfId="28822"/>
    <cellStyle name="Обычный 23 6" xfId="28823"/>
    <cellStyle name="Обычный 23 6 2" xfId="28824"/>
    <cellStyle name="Обычный 23 7" xfId="28825"/>
    <cellStyle name="Обычный 23 7 2" xfId="28826"/>
    <cellStyle name="Обычный 23 8" xfId="28827"/>
    <cellStyle name="Обычный 23 8 2" xfId="28828"/>
    <cellStyle name="Обычный 23 9" xfId="28829"/>
    <cellStyle name="Обычный 23 9 2" xfId="28830"/>
    <cellStyle name="Обычный 230" xfId="28831"/>
    <cellStyle name="Обычный 230 2" xfId="28832"/>
    <cellStyle name="Обычный 231" xfId="28833"/>
    <cellStyle name="Обычный 231 2" xfId="28834"/>
    <cellStyle name="Обычный 232" xfId="28835"/>
    <cellStyle name="Обычный 232 2" xfId="28836"/>
    <cellStyle name="Обычный 233" xfId="28837"/>
    <cellStyle name="Обычный 233 2" xfId="28838"/>
    <cellStyle name="Обычный 234" xfId="28839"/>
    <cellStyle name="Обычный 234 2" xfId="28840"/>
    <cellStyle name="Обычный 234 3" xfId="28841"/>
    <cellStyle name="Обычный 234 3 2" xfId="28842"/>
    <cellStyle name="Обычный 234 4" xfId="60325"/>
    <cellStyle name="Обычный 235" xfId="28843"/>
    <cellStyle name="Обычный 235 2" xfId="28844"/>
    <cellStyle name="Обычный 235 3" xfId="28845"/>
    <cellStyle name="Обычный 235 3 2" xfId="28846"/>
    <cellStyle name="Обычный 236" xfId="28847"/>
    <cellStyle name="Обычный 236 2" xfId="28848"/>
    <cellStyle name="Обычный 237" xfId="28849"/>
    <cellStyle name="Обычный 237 2" xfId="28850"/>
    <cellStyle name="Обычный 237 3" xfId="28851"/>
    <cellStyle name="Обычный 237 3 2" xfId="28852"/>
    <cellStyle name="Обычный 238" xfId="28853"/>
    <cellStyle name="Обычный 238 2" xfId="28854"/>
    <cellStyle name="Обычный 239" xfId="28855"/>
    <cellStyle name="Обычный 239 2" xfId="28856"/>
    <cellStyle name="Обычный 24" xfId="28857"/>
    <cellStyle name="Обычный 24 10" xfId="28858"/>
    <cellStyle name="Обычный 24 10 2" xfId="28859"/>
    <cellStyle name="Обычный 24 11" xfId="28860"/>
    <cellStyle name="Обычный 24 11 2" xfId="28861"/>
    <cellStyle name="Обычный 24 12" xfId="28862"/>
    <cellStyle name="Обычный 24 12 2" xfId="28863"/>
    <cellStyle name="Обычный 24 13" xfId="28864"/>
    <cellStyle name="Обычный 24 13 2" xfId="28865"/>
    <cellStyle name="Обычный 24 14" xfId="28866"/>
    <cellStyle name="Обычный 24 14 2" xfId="28867"/>
    <cellStyle name="Обычный 24 15" xfId="28868"/>
    <cellStyle name="Обычный 24 15 2" xfId="28869"/>
    <cellStyle name="Обычный 24 16" xfId="28870"/>
    <cellStyle name="Обычный 24 16 2" xfId="28871"/>
    <cellStyle name="Обычный 24 17" xfId="28872"/>
    <cellStyle name="Обычный 24 17 2" xfId="28873"/>
    <cellStyle name="Обычный 24 18" xfId="28874"/>
    <cellStyle name="Обычный 24 18 2" xfId="28875"/>
    <cellStyle name="Обычный 24 19" xfId="28876"/>
    <cellStyle name="Обычный 24 19 2" xfId="28877"/>
    <cellStyle name="Обычный 24 19 2 2" xfId="28878"/>
    <cellStyle name="Обычный 24 19 2 2 2" xfId="28879"/>
    <cellStyle name="Обычный 24 19 2 3" xfId="28880"/>
    <cellStyle name="Обычный 24 19 3" xfId="28881"/>
    <cellStyle name="Обычный 24 19 3 2" xfId="28882"/>
    <cellStyle name="Обычный 24 19 4" xfId="28883"/>
    <cellStyle name="Обычный 24 2" xfId="28884"/>
    <cellStyle name="Обычный 24 2 2" xfId="28885"/>
    <cellStyle name="Обычный 24 20" xfId="28886"/>
    <cellStyle name="Обычный 24 20 2" xfId="28887"/>
    <cellStyle name="Обычный 24 20 2 2" xfId="28888"/>
    <cellStyle name="Обычный 24 20 2 2 2" xfId="28889"/>
    <cellStyle name="Обычный 24 20 2 3" xfId="28890"/>
    <cellStyle name="Обычный 24 20 3" xfId="28891"/>
    <cellStyle name="Обычный 24 20 3 2" xfId="28892"/>
    <cellStyle name="Обычный 24 20 4" xfId="28893"/>
    <cellStyle name="Обычный 24 21" xfId="28894"/>
    <cellStyle name="Обычный 24 21 2" xfId="28895"/>
    <cellStyle name="Обычный 24 21 2 2" xfId="28896"/>
    <cellStyle name="Обычный 24 21 2 2 2" xfId="28897"/>
    <cellStyle name="Обычный 24 21 2 3" xfId="28898"/>
    <cellStyle name="Обычный 24 21 3" xfId="28899"/>
    <cellStyle name="Обычный 24 21 3 2" xfId="28900"/>
    <cellStyle name="Обычный 24 21 4" xfId="28901"/>
    <cellStyle name="Обычный 24 22" xfId="28902"/>
    <cellStyle name="Обычный 24 22 2" xfId="28903"/>
    <cellStyle name="Обычный 24 23" xfId="28904"/>
    <cellStyle name="Обычный 24 23 2" xfId="28905"/>
    <cellStyle name="Обычный 24 24" xfId="28906"/>
    <cellStyle name="Обычный 24 24 2" xfId="28907"/>
    <cellStyle name="Обычный 24 25" xfId="28908"/>
    <cellStyle name="Обычный 24 25 2" xfId="28909"/>
    <cellStyle name="Обычный 24 26" xfId="28910"/>
    <cellStyle name="Обычный 24 26 2" xfId="28911"/>
    <cellStyle name="Обычный 24 27" xfId="28912"/>
    <cellStyle name="Обычный 24 27 2" xfId="28913"/>
    <cellStyle name="Обычный 24 27 2 2" xfId="28914"/>
    <cellStyle name="Обычный 24 27 3" xfId="28915"/>
    <cellStyle name="Обычный 24 28" xfId="28916"/>
    <cellStyle name="Обычный 24 28 2" xfId="28917"/>
    <cellStyle name="Обычный 24 29" xfId="28918"/>
    <cellStyle name="Обычный 24 29 2" xfId="28919"/>
    <cellStyle name="Обычный 24 3" xfId="28920"/>
    <cellStyle name="Обычный 24 3 2" xfId="28921"/>
    <cellStyle name="Обычный 24 30" xfId="28922"/>
    <cellStyle name="Обычный 24 4" xfId="28923"/>
    <cellStyle name="Обычный 24 4 2" xfId="28924"/>
    <cellStyle name="Обычный 24 5" xfId="28925"/>
    <cellStyle name="Обычный 24 5 2" xfId="28926"/>
    <cellStyle name="Обычный 24 6" xfId="28927"/>
    <cellStyle name="Обычный 24 6 2" xfId="28928"/>
    <cellStyle name="Обычный 24 7" xfId="28929"/>
    <cellStyle name="Обычный 24 7 2" xfId="28930"/>
    <cellStyle name="Обычный 24 8" xfId="28931"/>
    <cellStyle name="Обычный 24 8 2" xfId="28932"/>
    <cellStyle name="Обычный 24 9" xfId="28933"/>
    <cellStyle name="Обычный 24 9 2" xfId="28934"/>
    <cellStyle name="Обычный 240" xfId="28935"/>
    <cellStyle name="Обычный 240 2" xfId="28936"/>
    <cellStyle name="Обычный 241" xfId="28937"/>
    <cellStyle name="Обычный 241 2" xfId="28938"/>
    <cellStyle name="Обычный 242" xfId="28939"/>
    <cellStyle name="Обычный 242 2" xfId="28940"/>
    <cellStyle name="Обычный 242 3" xfId="28941"/>
    <cellStyle name="Обычный 242 3 2" xfId="28942"/>
    <cellStyle name="Обычный 243" xfId="28943"/>
    <cellStyle name="Обычный 243 2" xfId="28944"/>
    <cellStyle name="Обычный 244" xfId="28945"/>
    <cellStyle name="Обычный 244 2" xfId="28946"/>
    <cellStyle name="Обычный 245" xfId="28947"/>
    <cellStyle name="Обычный 245 2" xfId="28948"/>
    <cellStyle name="Обычный 246" xfId="28949"/>
    <cellStyle name="Обычный 246 2" xfId="28950"/>
    <cellStyle name="Обычный 247" xfId="28951"/>
    <cellStyle name="Обычный 247 2" xfId="28952"/>
    <cellStyle name="Обычный 248" xfId="28953"/>
    <cellStyle name="Обычный 249" xfId="28954"/>
    <cellStyle name="Обычный 249 2" xfId="28955"/>
    <cellStyle name="Обычный 249 3" xfId="28956"/>
    <cellStyle name="Обычный 249 3 2" xfId="28957"/>
    <cellStyle name="Обычный 25" xfId="28958"/>
    <cellStyle name="Обычный 25 10" xfId="28959"/>
    <cellStyle name="Обычный 25 10 2" xfId="28960"/>
    <cellStyle name="Обычный 25 11" xfId="28961"/>
    <cellStyle name="Обычный 25 11 2" xfId="28962"/>
    <cellStyle name="Обычный 25 12" xfId="28963"/>
    <cellStyle name="Обычный 25 12 2" xfId="28964"/>
    <cellStyle name="Обычный 25 13" xfId="28965"/>
    <cellStyle name="Обычный 25 13 2" xfId="28966"/>
    <cellStyle name="Обычный 25 14" xfId="28967"/>
    <cellStyle name="Обычный 25 14 2" xfId="28968"/>
    <cellStyle name="Обычный 25 15" xfId="28969"/>
    <cellStyle name="Обычный 25 15 2" xfId="28970"/>
    <cellStyle name="Обычный 25 16" xfId="28971"/>
    <cellStyle name="Обычный 25 16 2" xfId="28972"/>
    <cellStyle name="Обычный 25 17" xfId="28973"/>
    <cellStyle name="Обычный 25 17 2" xfId="28974"/>
    <cellStyle name="Обычный 25 18" xfId="28975"/>
    <cellStyle name="Обычный 25 18 2" xfId="28976"/>
    <cellStyle name="Обычный 25 19" xfId="28977"/>
    <cellStyle name="Обычный 25 19 2" xfId="28978"/>
    <cellStyle name="Обычный 25 19 2 2" xfId="28979"/>
    <cellStyle name="Обычный 25 19 2 2 2" xfId="28980"/>
    <cellStyle name="Обычный 25 19 2 3" xfId="28981"/>
    <cellStyle name="Обычный 25 19 3" xfId="28982"/>
    <cellStyle name="Обычный 25 19 3 2" xfId="28983"/>
    <cellStyle name="Обычный 25 19 4" xfId="28984"/>
    <cellStyle name="Обычный 25 2" xfId="28985"/>
    <cellStyle name="Обычный 25 2 2" xfId="28986"/>
    <cellStyle name="Обычный 25 20" xfId="28987"/>
    <cellStyle name="Обычный 25 20 2" xfId="28988"/>
    <cellStyle name="Обычный 25 20 2 2" xfId="28989"/>
    <cellStyle name="Обычный 25 20 2 2 2" xfId="28990"/>
    <cellStyle name="Обычный 25 20 2 3" xfId="28991"/>
    <cellStyle name="Обычный 25 20 3" xfId="28992"/>
    <cellStyle name="Обычный 25 20 3 2" xfId="28993"/>
    <cellStyle name="Обычный 25 20 4" xfId="28994"/>
    <cellStyle name="Обычный 25 21" xfId="28995"/>
    <cellStyle name="Обычный 25 21 2" xfId="28996"/>
    <cellStyle name="Обычный 25 21 2 2" xfId="28997"/>
    <cellStyle name="Обычный 25 21 2 2 2" xfId="28998"/>
    <cellStyle name="Обычный 25 21 2 3" xfId="28999"/>
    <cellStyle name="Обычный 25 21 3" xfId="29000"/>
    <cellStyle name="Обычный 25 21 3 2" xfId="29001"/>
    <cellStyle name="Обычный 25 21 4" xfId="29002"/>
    <cellStyle name="Обычный 25 22" xfId="29003"/>
    <cellStyle name="Обычный 25 22 2" xfId="29004"/>
    <cellStyle name="Обычный 25 23" xfId="29005"/>
    <cellStyle name="Обычный 25 23 2" xfId="29006"/>
    <cellStyle name="Обычный 25 24" xfId="29007"/>
    <cellStyle name="Обычный 25 24 2" xfId="29008"/>
    <cellStyle name="Обычный 25 25" xfId="29009"/>
    <cellStyle name="Обычный 25 25 2" xfId="29010"/>
    <cellStyle name="Обычный 25 26" xfId="29011"/>
    <cellStyle name="Обычный 25 26 2" xfId="29012"/>
    <cellStyle name="Обычный 25 27" xfId="29013"/>
    <cellStyle name="Обычный 25 27 2" xfId="29014"/>
    <cellStyle name="Обычный 25 27 2 2" xfId="29015"/>
    <cellStyle name="Обычный 25 27 3" xfId="29016"/>
    <cellStyle name="Обычный 25 28" xfId="29017"/>
    <cellStyle name="Обычный 25 28 2" xfId="29018"/>
    <cellStyle name="Обычный 25 29" xfId="29019"/>
    <cellStyle name="Обычный 25 29 2" xfId="29020"/>
    <cellStyle name="Обычный 25 3" xfId="29021"/>
    <cellStyle name="Обычный 25 3 2" xfId="29022"/>
    <cellStyle name="Обычный 25 30" xfId="29023"/>
    <cellStyle name="Обычный 25 4" xfId="29024"/>
    <cellStyle name="Обычный 25 4 2" xfId="29025"/>
    <cellStyle name="Обычный 25 5" xfId="29026"/>
    <cellStyle name="Обычный 25 5 2" xfId="29027"/>
    <cellStyle name="Обычный 25 6" xfId="29028"/>
    <cellStyle name="Обычный 25 6 2" xfId="29029"/>
    <cellStyle name="Обычный 25 7" xfId="29030"/>
    <cellStyle name="Обычный 25 7 2" xfId="29031"/>
    <cellStyle name="Обычный 25 8" xfId="29032"/>
    <cellStyle name="Обычный 25 8 2" xfId="29033"/>
    <cellStyle name="Обычный 25 9" xfId="29034"/>
    <cellStyle name="Обычный 25 9 2" xfId="29035"/>
    <cellStyle name="Обычный 250" xfId="29036"/>
    <cellStyle name="Обычный 251" xfId="29037"/>
    <cellStyle name="Обычный 252" xfId="29038"/>
    <cellStyle name="Обычный 253" xfId="29039"/>
    <cellStyle name="Обычный 253 2" xfId="29040"/>
    <cellStyle name="Обычный 253 3" xfId="29041"/>
    <cellStyle name="Обычный 253 3 2" xfId="29042"/>
    <cellStyle name="Обычный 254" xfId="29043"/>
    <cellStyle name="Обычный 255" xfId="29044"/>
    <cellStyle name="Обычный 256" xfId="29045"/>
    <cellStyle name="Обычный 257" xfId="29046"/>
    <cellStyle name="Обычный 258" xfId="29047"/>
    <cellStyle name="Обычный 259" xfId="29048"/>
    <cellStyle name="Обычный 26" xfId="29049"/>
    <cellStyle name="Обычный 26 10" xfId="29050"/>
    <cellStyle name="Обычный 26 10 2" xfId="29051"/>
    <cellStyle name="Обычный 26 11" xfId="29052"/>
    <cellStyle name="Обычный 26 11 2" xfId="29053"/>
    <cellStyle name="Обычный 26 12" xfId="29054"/>
    <cellStyle name="Обычный 26 12 2" xfId="29055"/>
    <cellStyle name="Обычный 26 13" xfId="29056"/>
    <cellStyle name="Обычный 26 13 2" xfId="29057"/>
    <cellStyle name="Обычный 26 14" xfId="29058"/>
    <cellStyle name="Обычный 26 14 2" xfId="29059"/>
    <cellStyle name="Обычный 26 15" xfId="29060"/>
    <cellStyle name="Обычный 26 15 2" xfId="29061"/>
    <cellStyle name="Обычный 26 16" xfId="29062"/>
    <cellStyle name="Обычный 26 16 2" xfId="29063"/>
    <cellStyle name="Обычный 26 17" xfId="29064"/>
    <cellStyle name="Обычный 26 17 2" xfId="29065"/>
    <cellStyle name="Обычный 26 18" xfId="29066"/>
    <cellStyle name="Обычный 26 18 2" xfId="29067"/>
    <cellStyle name="Обычный 26 19" xfId="29068"/>
    <cellStyle name="Обычный 26 19 2" xfId="29069"/>
    <cellStyle name="Обычный 26 19 2 2" xfId="29070"/>
    <cellStyle name="Обычный 26 19 2 2 2" xfId="29071"/>
    <cellStyle name="Обычный 26 19 2 3" xfId="29072"/>
    <cellStyle name="Обычный 26 19 3" xfId="29073"/>
    <cellStyle name="Обычный 26 19 3 2" xfId="29074"/>
    <cellStyle name="Обычный 26 19 4" xfId="29075"/>
    <cellStyle name="Обычный 26 2" xfId="29076"/>
    <cellStyle name="Обычный 26 2 2" xfId="29077"/>
    <cellStyle name="Обычный 26 20" xfId="29078"/>
    <cellStyle name="Обычный 26 20 2" xfId="29079"/>
    <cellStyle name="Обычный 26 20 2 2" xfId="29080"/>
    <cellStyle name="Обычный 26 20 2 2 2" xfId="29081"/>
    <cellStyle name="Обычный 26 20 2 3" xfId="29082"/>
    <cellStyle name="Обычный 26 20 3" xfId="29083"/>
    <cellStyle name="Обычный 26 20 3 2" xfId="29084"/>
    <cellStyle name="Обычный 26 20 4" xfId="29085"/>
    <cellStyle name="Обычный 26 21" xfId="29086"/>
    <cellStyle name="Обычный 26 21 2" xfId="29087"/>
    <cellStyle name="Обычный 26 21 2 2" xfId="29088"/>
    <cellStyle name="Обычный 26 21 2 2 2" xfId="29089"/>
    <cellStyle name="Обычный 26 21 2 3" xfId="29090"/>
    <cellStyle name="Обычный 26 21 3" xfId="29091"/>
    <cellStyle name="Обычный 26 21 3 2" xfId="29092"/>
    <cellStyle name="Обычный 26 21 4" xfId="29093"/>
    <cellStyle name="Обычный 26 22" xfId="29094"/>
    <cellStyle name="Обычный 26 22 2" xfId="29095"/>
    <cellStyle name="Обычный 26 23" xfId="29096"/>
    <cellStyle name="Обычный 26 23 2" xfId="29097"/>
    <cellStyle name="Обычный 26 24" xfId="29098"/>
    <cellStyle name="Обычный 26 24 2" xfId="29099"/>
    <cellStyle name="Обычный 26 25" xfId="29100"/>
    <cellStyle name="Обычный 26 25 2" xfId="29101"/>
    <cellStyle name="Обычный 26 26" xfId="29102"/>
    <cellStyle name="Обычный 26 26 2" xfId="29103"/>
    <cellStyle name="Обычный 26 27" xfId="29104"/>
    <cellStyle name="Обычный 26 27 2" xfId="29105"/>
    <cellStyle name="Обычный 26 27 2 2" xfId="29106"/>
    <cellStyle name="Обычный 26 27 3" xfId="29107"/>
    <cellStyle name="Обычный 26 28" xfId="29108"/>
    <cellStyle name="Обычный 26 28 2" xfId="29109"/>
    <cellStyle name="Обычный 26 29" xfId="29110"/>
    <cellStyle name="Обычный 26 29 2" xfId="29111"/>
    <cellStyle name="Обычный 26 3" xfId="29112"/>
    <cellStyle name="Обычный 26 3 2" xfId="29113"/>
    <cellStyle name="Обычный 26 30" xfId="29114"/>
    <cellStyle name="Обычный 26 4" xfId="29115"/>
    <cellStyle name="Обычный 26 4 2" xfId="29116"/>
    <cellStyle name="Обычный 26 5" xfId="29117"/>
    <cellStyle name="Обычный 26 5 2" xfId="29118"/>
    <cellStyle name="Обычный 26 6" xfId="29119"/>
    <cellStyle name="Обычный 26 6 2" xfId="29120"/>
    <cellStyle name="Обычный 26 7" xfId="29121"/>
    <cellStyle name="Обычный 26 7 2" xfId="29122"/>
    <cellStyle name="Обычный 26 8" xfId="29123"/>
    <cellStyle name="Обычный 26 8 2" xfId="29124"/>
    <cellStyle name="Обычный 26 9" xfId="29125"/>
    <cellStyle name="Обычный 26 9 2" xfId="29126"/>
    <cellStyle name="Обычный 260" xfId="29127"/>
    <cellStyle name="Обычный 261" xfId="29128"/>
    <cellStyle name="Обычный 262" xfId="29129"/>
    <cellStyle name="Обычный 263" xfId="29130"/>
    <cellStyle name="Обычный 264" xfId="29131"/>
    <cellStyle name="Обычный 265" xfId="29132"/>
    <cellStyle name="Обычный 266" xfId="29133"/>
    <cellStyle name="Обычный 267" xfId="29134"/>
    <cellStyle name="Обычный 268" xfId="29135"/>
    <cellStyle name="Обычный 269" xfId="29136"/>
    <cellStyle name="Обычный 27" xfId="29137"/>
    <cellStyle name="Обычный 27 10" xfId="29138"/>
    <cellStyle name="Обычный 27 10 2" xfId="29139"/>
    <cellStyle name="Обычный 27 11" xfId="29140"/>
    <cellStyle name="Обычный 27 11 2" xfId="29141"/>
    <cellStyle name="Обычный 27 12" xfId="29142"/>
    <cellStyle name="Обычный 27 12 2" xfId="29143"/>
    <cellStyle name="Обычный 27 13" xfId="29144"/>
    <cellStyle name="Обычный 27 13 2" xfId="29145"/>
    <cellStyle name="Обычный 27 14" xfId="29146"/>
    <cellStyle name="Обычный 27 14 2" xfId="29147"/>
    <cellStyle name="Обычный 27 15" xfId="29148"/>
    <cellStyle name="Обычный 27 15 2" xfId="29149"/>
    <cellStyle name="Обычный 27 16" xfId="29150"/>
    <cellStyle name="Обычный 27 16 2" xfId="29151"/>
    <cellStyle name="Обычный 27 17" xfId="29152"/>
    <cellStyle name="Обычный 27 17 2" xfId="29153"/>
    <cellStyle name="Обычный 27 18" xfId="29154"/>
    <cellStyle name="Обычный 27 18 2" xfId="29155"/>
    <cellStyle name="Обычный 27 19" xfId="29156"/>
    <cellStyle name="Обычный 27 19 2" xfId="29157"/>
    <cellStyle name="Обычный 27 19 2 2" xfId="29158"/>
    <cellStyle name="Обычный 27 19 2 2 2" xfId="29159"/>
    <cellStyle name="Обычный 27 19 2 3" xfId="29160"/>
    <cellStyle name="Обычный 27 19 3" xfId="29161"/>
    <cellStyle name="Обычный 27 19 3 2" xfId="29162"/>
    <cellStyle name="Обычный 27 19 4" xfId="29163"/>
    <cellStyle name="Обычный 27 2" xfId="29164"/>
    <cellStyle name="Обычный 27 2 2" xfId="29165"/>
    <cellStyle name="Обычный 27 20" xfId="29166"/>
    <cellStyle name="Обычный 27 20 2" xfId="29167"/>
    <cellStyle name="Обычный 27 20 2 2" xfId="29168"/>
    <cellStyle name="Обычный 27 20 2 2 2" xfId="29169"/>
    <cellStyle name="Обычный 27 20 2 3" xfId="29170"/>
    <cellStyle name="Обычный 27 20 3" xfId="29171"/>
    <cellStyle name="Обычный 27 20 3 2" xfId="29172"/>
    <cellStyle name="Обычный 27 20 4" xfId="29173"/>
    <cellStyle name="Обычный 27 21" xfId="29174"/>
    <cellStyle name="Обычный 27 21 2" xfId="29175"/>
    <cellStyle name="Обычный 27 21 2 2" xfId="29176"/>
    <cellStyle name="Обычный 27 21 2 2 2" xfId="29177"/>
    <cellStyle name="Обычный 27 21 2 3" xfId="29178"/>
    <cellStyle name="Обычный 27 21 3" xfId="29179"/>
    <cellStyle name="Обычный 27 21 3 2" xfId="29180"/>
    <cellStyle name="Обычный 27 21 4" xfId="29181"/>
    <cellStyle name="Обычный 27 22" xfId="29182"/>
    <cellStyle name="Обычный 27 22 2" xfId="29183"/>
    <cellStyle name="Обычный 27 23" xfId="29184"/>
    <cellStyle name="Обычный 27 23 2" xfId="29185"/>
    <cellStyle name="Обычный 27 24" xfId="29186"/>
    <cellStyle name="Обычный 27 24 2" xfId="29187"/>
    <cellStyle name="Обычный 27 25" xfId="29188"/>
    <cellStyle name="Обычный 27 25 2" xfId="29189"/>
    <cellStyle name="Обычный 27 26" xfId="29190"/>
    <cellStyle name="Обычный 27 26 2" xfId="29191"/>
    <cellStyle name="Обычный 27 27" xfId="29192"/>
    <cellStyle name="Обычный 27 27 2" xfId="29193"/>
    <cellStyle name="Обычный 27 27 2 2" xfId="29194"/>
    <cellStyle name="Обычный 27 27 3" xfId="29195"/>
    <cellStyle name="Обычный 27 28" xfId="29196"/>
    <cellStyle name="Обычный 27 28 2" xfId="29197"/>
    <cellStyle name="Обычный 27 29" xfId="29198"/>
    <cellStyle name="Обычный 27 29 2" xfId="29199"/>
    <cellStyle name="Обычный 27 3" xfId="29200"/>
    <cellStyle name="Обычный 27 3 2" xfId="29201"/>
    <cellStyle name="Обычный 27 30" xfId="29202"/>
    <cellStyle name="Обычный 27 4" xfId="29203"/>
    <cellStyle name="Обычный 27 4 2" xfId="29204"/>
    <cellStyle name="Обычный 27 5" xfId="29205"/>
    <cellStyle name="Обычный 27 5 2" xfId="29206"/>
    <cellStyle name="Обычный 27 6" xfId="29207"/>
    <cellStyle name="Обычный 27 6 2" xfId="29208"/>
    <cellStyle name="Обычный 27 7" xfId="29209"/>
    <cellStyle name="Обычный 27 7 2" xfId="29210"/>
    <cellStyle name="Обычный 27 8" xfId="29211"/>
    <cellStyle name="Обычный 27 8 2" xfId="29212"/>
    <cellStyle name="Обычный 27 9" xfId="29213"/>
    <cellStyle name="Обычный 27 9 2" xfId="29214"/>
    <cellStyle name="Обычный 270" xfId="29215"/>
    <cellStyle name="Обычный 271" xfId="29216"/>
    <cellStyle name="Обычный 272" xfId="29217"/>
    <cellStyle name="Обычный 273" xfId="29218"/>
    <cellStyle name="Обычный 274" xfId="29219"/>
    <cellStyle name="Обычный 275" xfId="60326"/>
    <cellStyle name="Обычный 28" xfId="29220"/>
    <cellStyle name="Обычный 28 10" xfId="29221"/>
    <cellStyle name="Обычный 28 10 2" xfId="29222"/>
    <cellStyle name="Обычный 28 11" xfId="29223"/>
    <cellStyle name="Обычный 28 11 2" xfId="29224"/>
    <cellStyle name="Обычный 28 12" xfId="29225"/>
    <cellStyle name="Обычный 28 12 2" xfId="29226"/>
    <cellStyle name="Обычный 28 13" xfId="29227"/>
    <cellStyle name="Обычный 28 13 2" xfId="29228"/>
    <cellStyle name="Обычный 28 14" xfId="29229"/>
    <cellStyle name="Обычный 28 14 2" xfId="29230"/>
    <cellStyle name="Обычный 28 15" xfId="29231"/>
    <cellStyle name="Обычный 28 15 2" xfId="29232"/>
    <cellStyle name="Обычный 28 16" xfId="29233"/>
    <cellStyle name="Обычный 28 16 2" xfId="29234"/>
    <cellStyle name="Обычный 28 17" xfId="29235"/>
    <cellStyle name="Обычный 28 17 2" xfId="29236"/>
    <cellStyle name="Обычный 28 18" xfId="29237"/>
    <cellStyle name="Обычный 28 18 2" xfId="29238"/>
    <cellStyle name="Обычный 28 19" xfId="29239"/>
    <cellStyle name="Обычный 28 19 2" xfId="29240"/>
    <cellStyle name="Обычный 28 19 2 2" xfId="29241"/>
    <cellStyle name="Обычный 28 19 2 2 2" xfId="29242"/>
    <cellStyle name="Обычный 28 19 2 3" xfId="29243"/>
    <cellStyle name="Обычный 28 19 3" xfId="29244"/>
    <cellStyle name="Обычный 28 19 3 2" xfId="29245"/>
    <cellStyle name="Обычный 28 19 4" xfId="29246"/>
    <cellStyle name="Обычный 28 2" xfId="29247"/>
    <cellStyle name="Обычный 28 2 2" xfId="29248"/>
    <cellStyle name="Обычный 28 20" xfId="29249"/>
    <cellStyle name="Обычный 28 20 2" xfId="29250"/>
    <cellStyle name="Обычный 28 20 2 2" xfId="29251"/>
    <cellStyle name="Обычный 28 20 2 2 2" xfId="29252"/>
    <cellStyle name="Обычный 28 20 2 3" xfId="29253"/>
    <cellStyle name="Обычный 28 20 3" xfId="29254"/>
    <cellStyle name="Обычный 28 20 3 2" xfId="29255"/>
    <cellStyle name="Обычный 28 20 4" xfId="29256"/>
    <cellStyle name="Обычный 28 21" xfId="29257"/>
    <cellStyle name="Обычный 28 21 2" xfId="29258"/>
    <cellStyle name="Обычный 28 21 2 2" xfId="29259"/>
    <cellStyle name="Обычный 28 21 2 2 2" xfId="29260"/>
    <cellStyle name="Обычный 28 21 2 3" xfId="29261"/>
    <cellStyle name="Обычный 28 21 3" xfId="29262"/>
    <cellStyle name="Обычный 28 21 3 2" xfId="29263"/>
    <cellStyle name="Обычный 28 21 4" xfId="29264"/>
    <cellStyle name="Обычный 28 22" xfId="29265"/>
    <cellStyle name="Обычный 28 22 2" xfId="29266"/>
    <cellStyle name="Обычный 28 23" xfId="29267"/>
    <cellStyle name="Обычный 28 23 2" xfId="29268"/>
    <cellStyle name="Обычный 28 24" xfId="29269"/>
    <cellStyle name="Обычный 28 24 2" xfId="29270"/>
    <cellStyle name="Обычный 28 25" xfId="29271"/>
    <cellStyle name="Обычный 28 25 2" xfId="29272"/>
    <cellStyle name="Обычный 28 26" xfId="29273"/>
    <cellStyle name="Обычный 28 26 2" xfId="29274"/>
    <cellStyle name="Обычный 28 27" xfId="29275"/>
    <cellStyle name="Обычный 28 27 2" xfId="29276"/>
    <cellStyle name="Обычный 28 27 2 2" xfId="29277"/>
    <cellStyle name="Обычный 28 27 3" xfId="29278"/>
    <cellStyle name="Обычный 28 28" xfId="29279"/>
    <cellStyle name="Обычный 28 28 2" xfId="29280"/>
    <cellStyle name="Обычный 28 29" xfId="29281"/>
    <cellStyle name="Обычный 28 29 2" xfId="29282"/>
    <cellStyle name="Обычный 28 3" xfId="29283"/>
    <cellStyle name="Обычный 28 3 2" xfId="29284"/>
    <cellStyle name="Обычный 28 30" xfId="29285"/>
    <cellStyle name="Обычный 28 4" xfId="29286"/>
    <cellStyle name="Обычный 28 4 2" xfId="29287"/>
    <cellStyle name="Обычный 28 5" xfId="29288"/>
    <cellStyle name="Обычный 28 5 2" xfId="29289"/>
    <cellStyle name="Обычный 28 6" xfId="29290"/>
    <cellStyle name="Обычный 28 6 2" xfId="29291"/>
    <cellStyle name="Обычный 28 7" xfId="29292"/>
    <cellStyle name="Обычный 28 7 2" xfId="29293"/>
    <cellStyle name="Обычный 28 8" xfId="29294"/>
    <cellStyle name="Обычный 28 8 2" xfId="29295"/>
    <cellStyle name="Обычный 28 9" xfId="29296"/>
    <cellStyle name="Обычный 28 9 2" xfId="29297"/>
    <cellStyle name="Обычный 29" xfId="29298"/>
    <cellStyle name="Обычный 29 10" xfId="29299"/>
    <cellStyle name="Обычный 29 10 2" xfId="29300"/>
    <cellStyle name="Обычный 29 11" xfId="29301"/>
    <cellStyle name="Обычный 29 11 2" xfId="29302"/>
    <cellStyle name="Обычный 29 12" xfId="29303"/>
    <cellStyle name="Обычный 29 12 2" xfId="29304"/>
    <cellStyle name="Обычный 29 13" xfId="29305"/>
    <cellStyle name="Обычный 29 13 2" xfId="29306"/>
    <cellStyle name="Обычный 29 14" xfId="29307"/>
    <cellStyle name="Обычный 29 14 2" xfId="29308"/>
    <cellStyle name="Обычный 29 15" xfId="29309"/>
    <cellStyle name="Обычный 29 15 2" xfId="29310"/>
    <cellStyle name="Обычный 29 16" xfId="29311"/>
    <cellStyle name="Обычный 29 16 2" xfId="29312"/>
    <cellStyle name="Обычный 29 17" xfId="29313"/>
    <cellStyle name="Обычный 29 17 2" xfId="29314"/>
    <cellStyle name="Обычный 29 18" xfId="29315"/>
    <cellStyle name="Обычный 29 18 2" xfId="29316"/>
    <cellStyle name="Обычный 29 19" xfId="29317"/>
    <cellStyle name="Обычный 29 19 2" xfId="29318"/>
    <cellStyle name="Обычный 29 19 2 2" xfId="29319"/>
    <cellStyle name="Обычный 29 19 2 2 2" xfId="29320"/>
    <cellStyle name="Обычный 29 19 2 3" xfId="29321"/>
    <cellStyle name="Обычный 29 19 3" xfId="29322"/>
    <cellStyle name="Обычный 29 19 3 2" xfId="29323"/>
    <cellStyle name="Обычный 29 19 4" xfId="29324"/>
    <cellStyle name="Обычный 29 2" xfId="29325"/>
    <cellStyle name="Обычный 29 2 2" xfId="29326"/>
    <cellStyle name="Обычный 29 20" xfId="29327"/>
    <cellStyle name="Обычный 29 20 2" xfId="29328"/>
    <cellStyle name="Обычный 29 20 2 2" xfId="29329"/>
    <cellStyle name="Обычный 29 20 2 2 2" xfId="29330"/>
    <cellStyle name="Обычный 29 20 2 3" xfId="29331"/>
    <cellStyle name="Обычный 29 20 3" xfId="29332"/>
    <cellStyle name="Обычный 29 20 3 2" xfId="29333"/>
    <cellStyle name="Обычный 29 20 4" xfId="29334"/>
    <cellStyle name="Обычный 29 21" xfId="29335"/>
    <cellStyle name="Обычный 29 21 2" xfId="29336"/>
    <cellStyle name="Обычный 29 21 2 2" xfId="29337"/>
    <cellStyle name="Обычный 29 21 2 2 2" xfId="29338"/>
    <cellStyle name="Обычный 29 21 2 3" xfId="29339"/>
    <cellStyle name="Обычный 29 21 3" xfId="29340"/>
    <cellStyle name="Обычный 29 21 3 2" xfId="29341"/>
    <cellStyle name="Обычный 29 21 4" xfId="29342"/>
    <cellStyle name="Обычный 29 22" xfId="29343"/>
    <cellStyle name="Обычный 29 22 2" xfId="29344"/>
    <cellStyle name="Обычный 29 23" xfId="29345"/>
    <cellStyle name="Обычный 29 23 2" xfId="29346"/>
    <cellStyle name="Обычный 29 24" xfId="29347"/>
    <cellStyle name="Обычный 29 24 2" xfId="29348"/>
    <cellStyle name="Обычный 29 25" xfId="29349"/>
    <cellStyle name="Обычный 29 25 2" xfId="29350"/>
    <cellStyle name="Обычный 29 26" xfId="29351"/>
    <cellStyle name="Обычный 29 26 2" xfId="29352"/>
    <cellStyle name="Обычный 29 27" xfId="29353"/>
    <cellStyle name="Обычный 29 27 2" xfId="29354"/>
    <cellStyle name="Обычный 29 27 2 2" xfId="29355"/>
    <cellStyle name="Обычный 29 27 3" xfId="29356"/>
    <cellStyle name="Обычный 29 28" xfId="29357"/>
    <cellStyle name="Обычный 29 28 2" xfId="29358"/>
    <cellStyle name="Обычный 29 29" xfId="29359"/>
    <cellStyle name="Обычный 29 29 2" xfId="29360"/>
    <cellStyle name="Обычный 29 3" xfId="29361"/>
    <cellStyle name="Обычный 29 3 2" xfId="29362"/>
    <cellStyle name="Обычный 29 30" xfId="29363"/>
    <cellStyle name="Обычный 29 4" xfId="29364"/>
    <cellStyle name="Обычный 29 4 2" xfId="29365"/>
    <cellStyle name="Обычный 29 5" xfId="29366"/>
    <cellStyle name="Обычный 29 5 2" xfId="29367"/>
    <cellStyle name="Обычный 29 6" xfId="29368"/>
    <cellStyle name="Обычный 29 6 2" xfId="29369"/>
    <cellStyle name="Обычный 29 7" xfId="29370"/>
    <cellStyle name="Обычный 29 7 2" xfId="29371"/>
    <cellStyle name="Обычный 29 8" xfId="29372"/>
    <cellStyle name="Обычный 29 8 2" xfId="29373"/>
    <cellStyle name="Обычный 29 9" xfId="29374"/>
    <cellStyle name="Обычный 29 9 2" xfId="29375"/>
    <cellStyle name="Обычный 3" xfId="29376"/>
    <cellStyle name="Обычный 3 10" xfId="29377"/>
    <cellStyle name="Обычный 3 10 10" xfId="29378"/>
    <cellStyle name="Обычный 3 10 10 2" xfId="29379"/>
    <cellStyle name="Обычный 3 10 11" xfId="29380"/>
    <cellStyle name="Обычный 3 10 11 2" xfId="29381"/>
    <cellStyle name="Обычный 3 10 12" xfId="29382"/>
    <cellStyle name="Обычный 3 10 12 2" xfId="29383"/>
    <cellStyle name="Обычный 3 10 13" xfId="29384"/>
    <cellStyle name="Обычный 3 10 13 2" xfId="29385"/>
    <cellStyle name="Обычный 3 10 14" xfId="29386"/>
    <cellStyle name="Обычный 3 10 14 2" xfId="29387"/>
    <cellStyle name="Обычный 3 10 15" xfId="29388"/>
    <cellStyle name="Обычный 3 10 15 2" xfId="29389"/>
    <cellStyle name="Обычный 3 10 16" xfId="29390"/>
    <cellStyle name="Обычный 3 10 16 2" xfId="29391"/>
    <cellStyle name="Обычный 3 10 17" xfId="29392"/>
    <cellStyle name="Обычный 3 10 17 2" xfId="29393"/>
    <cellStyle name="Обычный 3 10 18" xfId="29394"/>
    <cellStyle name="Обычный 3 10 18 2" xfId="29395"/>
    <cellStyle name="Обычный 3 10 19" xfId="29396"/>
    <cellStyle name="Обычный 3 10 19 2" xfId="29397"/>
    <cellStyle name="Обычный 3 10 2" xfId="29398"/>
    <cellStyle name="Обычный 3 10 2 2" xfId="29399"/>
    <cellStyle name="Обычный 3 10 20" xfId="29400"/>
    <cellStyle name="Обычный 3 10 20 2" xfId="29401"/>
    <cellStyle name="Обычный 3 10 21" xfId="29402"/>
    <cellStyle name="Обычный 3 10 21 2" xfId="29403"/>
    <cellStyle name="Обычный 3 10 22" xfId="29404"/>
    <cellStyle name="Обычный 3 10 22 2" xfId="29405"/>
    <cellStyle name="Обычный 3 10 23" xfId="29406"/>
    <cellStyle name="Обычный 3 10 23 2" xfId="29407"/>
    <cellStyle name="Обычный 3 10 24" xfId="29408"/>
    <cellStyle name="Обычный 3 10 3" xfId="29409"/>
    <cellStyle name="Обычный 3 10 3 2" xfId="29410"/>
    <cellStyle name="Обычный 3 10 4" xfId="29411"/>
    <cellStyle name="Обычный 3 10 4 2" xfId="29412"/>
    <cellStyle name="Обычный 3 10 5" xfId="29413"/>
    <cellStyle name="Обычный 3 10 5 2" xfId="29414"/>
    <cellStyle name="Обычный 3 10 6" xfId="29415"/>
    <cellStyle name="Обычный 3 10 6 2" xfId="29416"/>
    <cellStyle name="Обычный 3 10 7" xfId="29417"/>
    <cellStyle name="Обычный 3 10 7 2" xfId="29418"/>
    <cellStyle name="Обычный 3 10 8" xfId="29419"/>
    <cellStyle name="Обычный 3 10 8 2" xfId="29420"/>
    <cellStyle name="Обычный 3 10 9" xfId="29421"/>
    <cellStyle name="Обычный 3 10 9 2" xfId="29422"/>
    <cellStyle name="Обычный 3 11" xfId="29423"/>
    <cellStyle name="Обычный 3 11 10" xfId="29424"/>
    <cellStyle name="Обычный 3 11 10 2" xfId="29425"/>
    <cellStyle name="Обычный 3 11 11" xfId="29426"/>
    <cellStyle name="Обычный 3 11 11 2" xfId="29427"/>
    <cellStyle name="Обычный 3 11 12" xfId="29428"/>
    <cellStyle name="Обычный 3 11 12 2" xfId="29429"/>
    <cellStyle name="Обычный 3 11 13" xfId="29430"/>
    <cellStyle name="Обычный 3 11 13 2" xfId="29431"/>
    <cellStyle name="Обычный 3 11 14" xfId="29432"/>
    <cellStyle name="Обычный 3 11 14 2" xfId="29433"/>
    <cellStyle name="Обычный 3 11 15" xfId="29434"/>
    <cellStyle name="Обычный 3 11 15 2" xfId="29435"/>
    <cellStyle name="Обычный 3 11 16" xfId="29436"/>
    <cellStyle name="Обычный 3 11 16 2" xfId="29437"/>
    <cellStyle name="Обычный 3 11 17" xfId="29438"/>
    <cellStyle name="Обычный 3 11 17 2" xfId="29439"/>
    <cellStyle name="Обычный 3 11 18" xfId="29440"/>
    <cellStyle name="Обычный 3 11 18 2" xfId="29441"/>
    <cellStyle name="Обычный 3 11 19" xfId="29442"/>
    <cellStyle name="Обычный 3 11 19 2" xfId="29443"/>
    <cellStyle name="Обычный 3 11 2" xfId="29444"/>
    <cellStyle name="Обычный 3 11 2 2" xfId="29445"/>
    <cellStyle name="Обычный 3 11 20" xfId="29446"/>
    <cellStyle name="Обычный 3 11 20 2" xfId="29447"/>
    <cellStyle name="Обычный 3 11 21" xfId="29448"/>
    <cellStyle name="Обычный 3 11 21 2" xfId="29449"/>
    <cellStyle name="Обычный 3 11 22" xfId="29450"/>
    <cellStyle name="Обычный 3 11 22 2" xfId="29451"/>
    <cellStyle name="Обычный 3 11 23" xfId="29452"/>
    <cellStyle name="Обычный 3 11 23 2" xfId="29453"/>
    <cellStyle name="Обычный 3 11 24" xfId="29454"/>
    <cellStyle name="Обычный 3 11 3" xfId="29455"/>
    <cellStyle name="Обычный 3 11 3 2" xfId="29456"/>
    <cellStyle name="Обычный 3 11 4" xfId="29457"/>
    <cellStyle name="Обычный 3 11 4 2" xfId="29458"/>
    <cellStyle name="Обычный 3 11 5" xfId="29459"/>
    <cellStyle name="Обычный 3 11 5 2" xfId="29460"/>
    <cellStyle name="Обычный 3 11 6" xfId="29461"/>
    <cellStyle name="Обычный 3 11 6 2" xfId="29462"/>
    <cellStyle name="Обычный 3 11 7" xfId="29463"/>
    <cellStyle name="Обычный 3 11 7 2" xfId="29464"/>
    <cellStyle name="Обычный 3 11 8" xfId="29465"/>
    <cellStyle name="Обычный 3 11 8 2" xfId="29466"/>
    <cellStyle name="Обычный 3 11 9" xfId="29467"/>
    <cellStyle name="Обычный 3 11 9 2" xfId="29468"/>
    <cellStyle name="Обычный 3 12" xfId="29469"/>
    <cellStyle name="Обычный 3 12 10" xfId="29470"/>
    <cellStyle name="Обычный 3 12 10 2" xfId="29471"/>
    <cellStyle name="Обычный 3 12 11" xfId="29472"/>
    <cellStyle name="Обычный 3 12 11 2" xfId="29473"/>
    <cellStyle name="Обычный 3 12 12" xfId="29474"/>
    <cellStyle name="Обычный 3 12 12 2" xfId="29475"/>
    <cellStyle name="Обычный 3 12 13" xfId="29476"/>
    <cellStyle name="Обычный 3 12 13 2" xfId="29477"/>
    <cellStyle name="Обычный 3 12 14" xfId="29478"/>
    <cellStyle name="Обычный 3 12 14 2" xfId="29479"/>
    <cellStyle name="Обычный 3 12 15" xfId="29480"/>
    <cellStyle name="Обычный 3 12 15 2" xfId="29481"/>
    <cellStyle name="Обычный 3 12 16" xfId="29482"/>
    <cellStyle name="Обычный 3 12 16 2" xfId="29483"/>
    <cellStyle name="Обычный 3 12 17" xfId="29484"/>
    <cellStyle name="Обычный 3 12 17 2" xfId="29485"/>
    <cellStyle name="Обычный 3 12 18" xfId="29486"/>
    <cellStyle name="Обычный 3 12 18 2" xfId="29487"/>
    <cellStyle name="Обычный 3 12 19" xfId="29488"/>
    <cellStyle name="Обычный 3 12 2" xfId="29489"/>
    <cellStyle name="Обычный 3 12 2 2" xfId="29490"/>
    <cellStyle name="Обычный 3 12 3" xfId="29491"/>
    <cellStyle name="Обычный 3 12 3 2" xfId="29492"/>
    <cellStyle name="Обычный 3 12 4" xfId="29493"/>
    <cellStyle name="Обычный 3 12 4 2" xfId="29494"/>
    <cellStyle name="Обычный 3 12 5" xfId="29495"/>
    <cellStyle name="Обычный 3 12 5 2" xfId="29496"/>
    <cellStyle name="Обычный 3 12 6" xfId="29497"/>
    <cellStyle name="Обычный 3 12 6 2" xfId="29498"/>
    <cellStyle name="Обычный 3 12 7" xfId="29499"/>
    <cellStyle name="Обычный 3 12 7 2" xfId="29500"/>
    <cellStyle name="Обычный 3 12 8" xfId="29501"/>
    <cellStyle name="Обычный 3 12 8 2" xfId="29502"/>
    <cellStyle name="Обычный 3 12 9" xfId="29503"/>
    <cellStyle name="Обычный 3 12 9 2" xfId="29504"/>
    <cellStyle name="Обычный 3 13" xfId="29505"/>
    <cellStyle name="Обычный 3 13 10" xfId="29506"/>
    <cellStyle name="Обычный 3 13 10 2" xfId="29507"/>
    <cellStyle name="Обычный 3 13 11" xfId="29508"/>
    <cellStyle name="Обычный 3 13 11 2" xfId="29509"/>
    <cellStyle name="Обычный 3 13 12" xfId="29510"/>
    <cellStyle name="Обычный 3 13 12 2" xfId="29511"/>
    <cellStyle name="Обычный 3 13 13" xfId="29512"/>
    <cellStyle name="Обычный 3 13 13 2" xfId="29513"/>
    <cellStyle name="Обычный 3 13 14" xfId="29514"/>
    <cellStyle name="Обычный 3 13 14 2" xfId="29515"/>
    <cellStyle name="Обычный 3 13 15" xfId="29516"/>
    <cellStyle name="Обычный 3 13 15 2" xfId="29517"/>
    <cellStyle name="Обычный 3 13 16" xfId="29518"/>
    <cellStyle name="Обычный 3 13 16 2" xfId="29519"/>
    <cellStyle name="Обычный 3 13 17" xfId="29520"/>
    <cellStyle name="Обычный 3 13 17 2" xfId="29521"/>
    <cellStyle name="Обычный 3 13 18" xfId="29522"/>
    <cellStyle name="Обычный 3 13 18 2" xfId="29523"/>
    <cellStyle name="Обычный 3 13 19" xfId="29524"/>
    <cellStyle name="Обычный 3 13 2" xfId="29525"/>
    <cellStyle name="Обычный 3 13 2 2" xfId="29526"/>
    <cellStyle name="Обычный 3 13 3" xfId="29527"/>
    <cellStyle name="Обычный 3 13 3 2" xfId="29528"/>
    <cellStyle name="Обычный 3 13 4" xfId="29529"/>
    <cellStyle name="Обычный 3 13 4 2" xfId="29530"/>
    <cellStyle name="Обычный 3 13 5" xfId="29531"/>
    <cellStyle name="Обычный 3 13 5 2" xfId="29532"/>
    <cellStyle name="Обычный 3 13 6" xfId="29533"/>
    <cellStyle name="Обычный 3 13 6 2" xfId="29534"/>
    <cellStyle name="Обычный 3 13 7" xfId="29535"/>
    <cellStyle name="Обычный 3 13 7 2" xfId="29536"/>
    <cellStyle name="Обычный 3 13 8" xfId="29537"/>
    <cellStyle name="Обычный 3 13 8 2" xfId="29538"/>
    <cellStyle name="Обычный 3 13 9" xfId="29539"/>
    <cellStyle name="Обычный 3 13 9 2" xfId="29540"/>
    <cellStyle name="Обычный 3 14" xfId="29541"/>
    <cellStyle name="Обычный 3 14 10" xfId="29542"/>
    <cellStyle name="Обычный 3 14 10 2" xfId="29543"/>
    <cellStyle name="Обычный 3 14 11" xfId="29544"/>
    <cellStyle name="Обычный 3 14 11 2" xfId="29545"/>
    <cellStyle name="Обычный 3 14 12" xfId="29546"/>
    <cellStyle name="Обычный 3 14 12 2" xfId="29547"/>
    <cellStyle name="Обычный 3 14 13" xfId="29548"/>
    <cellStyle name="Обычный 3 14 13 2" xfId="29549"/>
    <cellStyle name="Обычный 3 14 14" xfId="29550"/>
    <cellStyle name="Обычный 3 14 14 2" xfId="29551"/>
    <cellStyle name="Обычный 3 14 15" xfId="29552"/>
    <cellStyle name="Обычный 3 14 15 2" xfId="29553"/>
    <cellStyle name="Обычный 3 14 16" xfId="29554"/>
    <cellStyle name="Обычный 3 14 16 2" xfId="29555"/>
    <cellStyle name="Обычный 3 14 17" xfId="29556"/>
    <cellStyle name="Обычный 3 14 17 2" xfId="29557"/>
    <cellStyle name="Обычный 3 14 18" xfId="29558"/>
    <cellStyle name="Обычный 3 14 18 2" xfId="29559"/>
    <cellStyle name="Обычный 3 14 19" xfId="29560"/>
    <cellStyle name="Обычный 3 14 2" xfId="29561"/>
    <cellStyle name="Обычный 3 14 2 2" xfId="29562"/>
    <cellStyle name="Обычный 3 14 3" xfId="29563"/>
    <cellStyle name="Обычный 3 14 3 2" xfId="29564"/>
    <cellStyle name="Обычный 3 14 4" xfId="29565"/>
    <cellStyle name="Обычный 3 14 4 2" xfId="29566"/>
    <cellStyle name="Обычный 3 14 5" xfId="29567"/>
    <cellStyle name="Обычный 3 14 5 2" xfId="29568"/>
    <cellStyle name="Обычный 3 14 6" xfId="29569"/>
    <cellStyle name="Обычный 3 14 6 2" xfId="29570"/>
    <cellStyle name="Обычный 3 14 7" xfId="29571"/>
    <cellStyle name="Обычный 3 14 7 2" xfId="29572"/>
    <cellStyle name="Обычный 3 14 8" xfId="29573"/>
    <cellStyle name="Обычный 3 14 8 2" xfId="29574"/>
    <cellStyle name="Обычный 3 14 9" xfId="29575"/>
    <cellStyle name="Обычный 3 14 9 2" xfId="29576"/>
    <cellStyle name="Обычный 3 15" xfId="29577"/>
    <cellStyle name="Обычный 3 15 2" xfId="29578"/>
    <cellStyle name="Обычный 3 16" xfId="29579"/>
    <cellStyle name="Обычный 3 16 2" xfId="29580"/>
    <cellStyle name="Обычный 3 17" xfId="29581"/>
    <cellStyle name="Обычный 3 17 2" xfId="29582"/>
    <cellStyle name="Обычный 3 18" xfId="29583"/>
    <cellStyle name="Обычный 3 18 2" xfId="29584"/>
    <cellStyle name="Обычный 3 19" xfId="29585"/>
    <cellStyle name="Обычный 3 19 2" xfId="29586"/>
    <cellStyle name="Обычный 3 2" xfId="29587"/>
    <cellStyle name="Обычный 3 2 10" xfId="29588"/>
    <cellStyle name="Обычный 3 2 10 2" xfId="29589"/>
    <cellStyle name="Обычный 3 2 11" xfId="29590"/>
    <cellStyle name="Обычный 3 2 11 2" xfId="29591"/>
    <cellStyle name="Обычный 3 2 12" xfId="29592"/>
    <cellStyle name="Обычный 3 2 12 2" xfId="29593"/>
    <cellStyle name="Обычный 3 2 13" xfId="29594"/>
    <cellStyle name="Обычный 3 2 13 2" xfId="29595"/>
    <cellStyle name="Обычный 3 2 14" xfId="29596"/>
    <cellStyle name="Обычный 3 2 14 2" xfId="29597"/>
    <cellStyle name="Обычный 3 2 15" xfId="29598"/>
    <cellStyle name="Обычный 3 2 15 2" xfId="29599"/>
    <cellStyle name="Обычный 3 2 16" xfId="29600"/>
    <cellStyle name="Обычный 3 2 16 2" xfId="29601"/>
    <cellStyle name="Обычный 3 2 17" xfId="29602"/>
    <cellStyle name="Обычный 3 2 17 2" xfId="29603"/>
    <cellStyle name="Обычный 3 2 18" xfId="29604"/>
    <cellStyle name="Обычный 3 2 18 2" xfId="29605"/>
    <cellStyle name="Обычный 3 2 19" xfId="29606"/>
    <cellStyle name="Обычный 3 2 19 2" xfId="29607"/>
    <cellStyle name="Обычный 3 2 2" xfId="29608"/>
    <cellStyle name="Обычный 3 2 2 10" xfId="29609"/>
    <cellStyle name="Обычный 3 2 2 10 2" xfId="29610"/>
    <cellStyle name="Обычный 3 2 2 11" xfId="29611"/>
    <cellStyle name="Обычный 3 2 2 11 2" xfId="29612"/>
    <cellStyle name="Обычный 3 2 2 12" xfId="29613"/>
    <cellStyle name="Обычный 3 2 2 12 2" xfId="29614"/>
    <cellStyle name="Обычный 3 2 2 13" xfId="29615"/>
    <cellStyle name="Обычный 3 2 2 13 2" xfId="29616"/>
    <cellStyle name="Обычный 3 2 2 14" xfId="29617"/>
    <cellStyle name="Обычный 3 2 2 14 2" xfId="29618"/>
    <cellStyle name="Обычный 3 2 2 15" xfId="29619"/>
    <cellStyle name="Обычный 3 2 2 15 2" xfId="29620"/>
    <cellStyle name="Обычный 3 2 2 16" xfId="29621"/>
    <cellStyle name="Обычный 3 2 2 16 2" xfId="29622"/>
    <cellStyle name="Обычный 3 2 2 17" xfId="29623"/>
    <cellStyle name="Обычный 3 2 2 17 2" xfId="29624"/>
    <cellStyle name="Обычный 3 2 2 18" xfId="29625"/>
    <cellStyle name="Обычный 3 2 2 18 2" xfId="29626"/>
    <cellStyle name="Обычный 3 2 2 19" xfId="29627"/>
    <cellStyle name="Обычный 3 2 2 19 2" xfId="29628"/>
    <cellStyle name="Обычный 3 2 2 2" xfId="29629"/>
    <cellStyle name="Обычный 3 2 2 2 2" xfId="29630"/>
    <cellStyle name="Обычный 3 2 2 2 3" xfId="60327"/>
    <cellStyle name="Обычный 3 2 2 20" xfId="29631"/>
    <cellStyle name="Обычный 3 2 2 20 2" xfId="29632"/>
    <cellStyle name="Обычный 3 2 2 21" xfId="29633"/>
    <cellStyle name="Обычный 3 2 2 21 2" xfId="29634"/>
    <cellStyle name="Обычный 3 2 2 22" xfId="29635"/>
    <cellStyle name="Обычный 3 2 2 22 2" xfId="29636"/>
    <cellStyle name="Обычный 3 2 2 23" xfId="29637"/>
    <cellStyle name="Обычный 3 2 2 23 2" xfId="29638"/>
    <cellStyle name="Обычный 3 2 2 24" xfId="29639"/>
    <cellStyle name="Обычный 3 2 2 24 2" xfId="29640"/>
    <cellStyle name="Обычный 3 2 2 25" xfId="29641"/>
    <cellStyle name="Обычный 3 2 2 25 2" xfId="29642"/>
    <cellStyle name="Обычный 3 2 2 26" xfId="29643"/>
    <cellStyle name="Обычный 3 2 2 3" xfId="29644"/>
    <cellStyle name="Обычный 3 2 2 3 2" xfId="29645"/>
    <cellStyle name="Обычный 3 2 2 4" xfId="29646"/>
    <cellStyle name="Обычный 3 2 2 4 2" xfId="29647"/>
    <cellStyle name="Обычный 3 2 2 5" xfId="29648"/>
    <cellStyle name="Обычный 3 2 2 5 2" xfId="29649"/>
    <cellStyle name="Обычный 3 2 2 6" xfId="29650"/>
    <cellStyle name="Обычный 3 2 2 6 2" xfId="29651"/>
    <cellStyle name="Обычный 3 2 2 7" xfId="29652"/>
    <cellStyle name="Обычный 3 2 2 7 2" xfId="29653"/>
    <cellStyle name="Обычный 3 2 2 8" xfId="29654"/>
    <cellStyle name="Обычный 3 2 2 8 2" xfId="29655"/>
    <cellStyle name="Обычный 3 2 2 9" xfId="29656"/>
    <cellStyle name="Обычный 3 2 2 9 2" xfId="29657"/>
    <cellStyle name="Обычный 3 2 20" xfId="29658"/>
    <cellStyle name="Обычный 3 2 20 2" xfId="29659"/>
    <cellStyle name="Обычный 3 2 21" xfId="29660"/>
    <cellStyle name="Обычный 3 2 21 2" xfId="29661"/>
    <cellStyle name="Обычный 3 2 22" xfId="29662"/>
    <cellStyle name="Обычный 3 2 22 2" xfId="29663"/>
    <cellStyle name="Обычный 3 2 23" xfId="29664"/>
    <cellStyle name="Обычный 3 2 23 2" xfId="29665"/>
    <cellStyle name="Обычный 3 2 24" xfId="29666"/>
    <cellStyle name="Обычный 3 2 24 2" xfId="29667"/>
    <cellStyle name="Обычный 3 2 25" xfId="29668"/>
    <cellStyle name="Обычный 3 2 25 2" xfId="29669"/>
    <cellStyle name="Обычный 3 2 26" xfId="29670"/>
    <cellStyle name="Обычный 3 2 26 2" xfId="29671"/>
    <cellStyle name="Обычный 3 2 27" xfId="29672"/>
    <cellStyle name="Обычный 3 2 27 2" xfId="29673"/>
    <cellStyle name="Обычный 3 2 28" xfId="29674"/>
    <cellStyle name="Обычный 3 2 28 2" xfId="29675"/>
    <cellStyle name="Обычный 3 2 29" xfId="29676"/>
    <cellStyle name="Обычный 3 2 29 2" xfId="29677"/>
    <cellStyle name="Обычный 3 2 3" xfId="29678"/>
    <cellStyle name="Обычный 3 2 3 2" xfId="29679"/>
    <cellStyle name="Обычный 3 2 30" xfId="29680"/>
    <cellStyle name="Обычный 3 2 30 2" xfId="29681"/>
    <cellStyle name="Обычный 3 2 31" xfId="29682"/>
    <cellStyle name="Обычный 3 2 31 2" xfId="29683"/>
    <cellStyle name="Обычный 3 2 32" xfId="29684"/>
    <cellStyle name="Обычный 3 2 32 2" xfId="29685"/>
    <cellStyle name="Обычный 3 2 33" xfId="29686"/>
    <cellStyle name="Обычный 3 2 33 2" xfId="29687"/>
    <cellStyle name="Обычный 3 2 34" xfId="29688"/>
    <cellStyle name="Обычный 3 2 34 2" xfId="29689"/>
    <cellStyle name="Обычный 3 2 35" xfId="29690"/>
    <cellStyle name="Обычный 3 2 35 2" xfId="29691"/>
    <cellStyle name="Обычный 3 2 36" xfId="29692"/>
    <cellStyle name="Обычный 3 2 36 2" xfId="29693"/>
    <cellStyle name="Обычный 3 2 37" xfId="29694"/>
    <cellStyle name="Обычный 3 2 38" xfId="29695"/>
    <cellStyle name="Обычный 3 2 39" xfId="60328"/>
    <cellStyle name="Обычный 3 2 4" xfId="29696"/>
    <cellStyle name="Обычный 3 2 4 2" xfId="29697"/>
    <cellStyle name="Обычный 3 2 5" xfId="29698"/>
    <cellStyle name="Обычный 3 2 5 2" xfId="29699"/>
    <cellStyle name="Обычный 3 2 6" xfId="29700"/>
    <cellStyle name="Обычный 3 2 6 2" xfId="29701"/>
    <cellStyle name="Обычный 3 2 7" xfId="29702"/>
    <cellStyle name="Обычный 3 2 7 2" xfId="29703"/>
    <cellStyle name="Обычный 3 2 8" xfId="29704"/>
    <cellStyle name="Обычный 3 2 8 2" xfId="29705"/>
    <cellStyle name="Обычный 3 2 9" xfId="29706"/>
    <cellStyle name="Обычный 3 2 9 2" xfId="29707"/>
    <cellStyle name="Обычный 3 2_Лист1" xfId="29708"/>
    <cellStyle name="Обычный 3 20" xfId="29709"/>
    <cellStyle name="Обычный 3 20 2" xfId="29710"/>
    <cellStyle name="Обычный 3 21" xfId="29711"/>
    <cellStyle name="Обычный 3 21 2" xfId="29712"/>
    <cellStyle name="Обычный 3 22" xfId="29713"/>
    <cellStyle name="Обычный 3 22 2" xfId="29714"/>
    <cellStyle name="Обычный 3 23" xfId="29715"/>
    <cellStyle name="Обычный 3 24" xfId="29716"/>
    <cellStyle name="Обычный 3 25" xfId="29717"/>
    <cellStyle name="Обычный 3 26" xfId="29718"/>
    <cellStyle name="Обычный 3 27" xfId="29719"/>
    <cellStyle name="Обычный 3 28" xfId="29720"/>
    <cellStyle name="Обычный 3 29" xfId="29721"/>
    <cellStyle name="Обычный 3 3" xfId="29722"/>
    <cellStyle name="Обычный 3 3 10" xfId="29723"/>
    <cellStyle name="Обычный 3 3 10 2" xfId="29724"/>
    <cellStyle name="Обычный 3 3 11" xfId="29725"/>
    <cellStyle name="Обычный 3 3 11 2" xfId="29726"/>
    <cellStyle name="Обычный 3 3 12" xfId="29727"/>
    <cellStyle name="Обычный 3 3 12 2" xfId="29728"/>
    <cellStyle name="Обычный 3 3 13" xfId="29729"/>
    <cellStyle name="Обычный 3 3 13 2" xfId="29730"/>
    <cellStyle name="Обычный 3 3 14" xfId="29731"/>
    <cellStyle name="Обычный 3 3 14 2" xfId="29732"/>
    <cellStyle name="Обычный 3 3 15" xfId="29733"/>
    <cellStyle name="Обычный 3 3 15 2" xfId="29734"/>
    <cellStyle name="Обычный 3 3 16" xfId="29735"/>
    <cellStyle name="Обычный 3 3 16 2" xfId="29736"/>
    <cellStyle name="Обычный 3 3 17" xfId="29737"/>
    <cellStyle name="Обычный 3 3 17 2" xfId="29738"/>
    <cellStyle name="Обычный 3 3 18" xfId="29739"/>
    <cellStyle name="Обычный 3 3 18 2" xfId="29740"/>
    <cellStyle name="Обычный 3 3 19" xfId="29741"/>
    <cellStyle name="Обычный 3 3 19 2" xfId="29742"/>
    <cellStyle name="Обычный 3 3 2" xfId="29743"/>
    <cellStyle name="Обычный 3 3 2 10" xfId="29744"/>
    <cellStyle name="Обычный 3 3 2 10 2" xfId="29745"/>
    <cellStyle name="Обычный 3 3 2 11" xfId="29746"/>
    <cellStyle name="Обычный 3 3 2 11 2" xfId="29747"/>
    <cellStyle name="Обычный 3 3 2 12" xfId="29748"/>
    <cellStyle name="Обычный 3 3 2 12 2" xfId="29749"/>
    <cellStyle name="Обычный 3 3 2 13" xfId="29750"/>
    <cellStyle name="Обычный 3 3 2 13 2" xfId="29751"/>
    <cellStyle name="Обычный 3 3 2 14" xfId="29752"/>
    <cellStyle name="Обычный 3 3 2 14 2" xfId="29753"/>
    <cellStyle name="Обычный 3 3 2 15" xfId="29754"/>
    <cellStyle name="Обычный 3 3 2 15 2" xfId="29755"/>
    <cellStyle name="Обычный 3 3 2 16" xfId="29756"/>
    <cellStyle name="Обычный 3 3 2 16 2" xfId="29757"/>
    <cellStyle name="Обычный 3 3 2 17" xfId="29758"/>
    <cellStyle name="Обычный 3 3 2 17 2" xfId="29759"/>
    <cellStyle name="Обычный 3 3 2 18" xfId="29760"/>
    <cellStyle name="Обычный 3 3 2 18 2" xfId="29761"/>
    <cellStyle name="Обычный 3 3 2 19" xfId="29762"/>
    <cellStyle name="Обычный 3 3 2 19 2" xfId="29763"/>
    <cellStyle name="Обычный 3 3 2 2" xfId="29764"/>
    <cellStyle name="Обычный 3 3 2 2 2" xfId="29765"/>
    <cellStyle name="Обычный 3 3 2 20" xfId="29766"/>
    <cellStyle name="Обычный 3 3 2 20 2" xfId="29767"/>
    <cellStyle name="Обычный 3 3 2 21" xfId="29768"/>
    <cellStyle name="Обычный 3 3 2 21 2" xfId="29769"/>
    <cellStyle name="Обычный 3 3 2 22" xfId="29770"/>
    <cellStyle name="Обычный 3 3 2 22 2" xfId="29771"/>
    <cellStyle name="Обычный 3 3 2 23" xfId="29772"/>
    <cellStyle name="Обычный 3 3 2 23 2" xfId="29773"/>
    <cellStyle name="Обычный 3 3 2 24" xfId="29774"/>
    <cellStyle name="Обычный 3 3 2 25" xfId="29775"/>
    <cellStyle name="Обычный 3 3 2 3" xfId="29776"/>
    <cellStyle name="Обычный 3 3 2 3 2" xfId="29777"/>
    <cellStyle name="Обычный 3 3 2 4" xfId="29778"/>
    <cellStyle name="Обычный 3 3 2 4 2" xfId="29779"/>
    <cellStyle name="Обычный 3 3 2 5" xfId="29780"/>
    <cellStyle name="Обычный 3 3 2 5 2" xfId="29781"/>
    <cellStyle name="Обычный 3 3 2 6" xfId="29782"/>
    <cellStyle name="Обычный 3 3 2 6 2" xfId="29783"/>
    <cellStyle name="Обычный 3 3 2 7" xfId="29784"/>
    <cellStyle name="Обычный 3 3 2 7 2" xfId="29785"/>
    <cellStyle name="Обычный 3 3 2 8" xfId="29786"/>
    <cellStyle name="Обычный 3 3 2 8 2" xfId="29787"/>
    <cellStyle name="Обычный 3 3 2 9" xfId="29788"/>
    <cellStyle name="Обычный 3 3 2 9 2" xfId="29789"/>
    <cellStyle name="Обычный 3 3 20" xfId="29790"/>
    <cellStyle name="Обычный 3 3 20 2" xfId="29791"/>
    <cellStyle name="Обычный 3 3 21" xfId="29792"/>
    <cellStyle name="Обычный 3 3 21 2" xfId="29793"/>
    <cellStyle name="Обычный 3 3 22" xfId="29794"/>
    <cellStyle name="Обычный 3 3 22 2" xfId="29795"/>
    <cellStyle name="Обычный 3 3 23" xfId="29796"/>
    <cellStyle name="Обычный 3 3 23 2" xfId="29797"/>
    <cellStyle name="Обычный 3 3 24" xfId="29798"/>
    <cellStyle name="Обычный 3 3 24 2" xfId="29799"/>
    <cellStyle name="Обычный 3 3 25" xfId="29800"/>
    <cellStyle name="Обычный 3 3 25 2" xfId="29801"/>
    <cellStyle name="Обычный 3 3 26" xfId="29802"/>
    <cellStyle name="Обычный 3 3 26 2" xfId="29803"/>
    <cellStyle name="Обычный 3 3 27" xfId="29804"/>
    <cellStyle name="Обычный 3 3 27 2" xfId="29805"/>
    <cellStyle name="Обычный 3 3 28" xfId="29806"/>
    <cellStyle name="Обычный 3 3 28 2" xfId="29807"/>
    <cellStyle name="Обычный 3 3 29" xfId="29808"/>
    <cellStyle name="Обычный 3 3 29 2" xfId="29809"/>
    <cellStyle name="Обычный 3 3 3" xfId="29810"/>
    <cellStyle name="Обычный 3 3 3 2" xfId="29811"/>
    <cellStyle name="Обычный 3 3 30" xfId="29812"/>
    <cellStyle name="Обычный 3 3 30 2" xfId="29813"/>
    <cellStyle name="Обычный 3 3 31" xfId="29814"/>
    <cellStyle name="Обычный 3 3 31 2" xfId="29815"/>
    <cellStyle name="Обычный 3 3 32" xfId="29816"/>
    <cellStyle name="Обычный 3 3 32 2" xfId="29817"/>
    <cellStyle name="Обычный 3 3 33" xfId="29818"/>
    <cellStyle name="Обычный 3 3 33 2" xfId="29819"/>
    <cellStyle name="Обычный 3 3 34" xfId="29820"/>
    <cellStyle name="Обычный 3 3 34 2" xfId="29821"/>
    <cellStyle name="Обычный 3 3 35" xfId="29822"/>
    <cellStyle name="Обычный 3 3 35 2" xfId="29823"/>
    <cellStyle name="Обычный 3 3 36" xfId="29824"/>
    <cellStyle name="Обычный 3 3 37" xfId="29825"/>
    <cellStyle name="Обычный 3 3 38" xfId="29826"/>
    <cellStyle name="Обычный 3 3 39" xfId="60329"/>
    <cellStyle name="Обычный 3 3 4" xfId="29827"/>
    <cellStyle name="Обычный 3 3 4 2" xfId="29828"/>
    <cellStyle name="Обычный 3 3 5" xfId="29829"/>
    <cellStyle name="Обычный 3 3 5 2" xfId="29830"/>
    <cellStyle name="Обычный 3 3 6" xfId="29831"/>
    <cellStyle name="Обычный 3 3 6 2" xfId="29832"/>
    <cellStyle name="Обычный 3 3 7" xfId="29833"/>
    <cellStyle name="Обычный 3 3 7 2" xfId="29834"/>
    <cellStyle name="Обычный 3 3 8" xfId="29835"/>
    <cellStyle name="Обычный 3 3 8 2" xfId="29836"/>
    <cellStyle name="Обычный 3 3 9" xfId="29837"/>
    <cellStyle name="Обычный 3 3 9 2" xfId="29838"/>
    <cellStyle name="Обычный 3 30" xfId="29839"/>
    <cellStyle name="Обычный 3 31" xfId="29840"/>
    <cellStyle name="Обычный 3 32" xfId="29841"/>
    <cellStyle name="Обычный 3 33" xfId="29842"/>
    <cellStyle name="Обычный 3 34" xfId="29843"/>
    <cellStyle name="Обычный 3 35" xfId="29844"/>
    <cellStyle name="Обычный 3 36" xfId="29845"/>
    <cellStyle name="Обычный 3 37" xfId="29846"/>
    <cellStyle name="Обычный 3 38" xfId="29847"/>
    <cellStyle name="Обычный 3 39" xfId="29848"/>
    <cellStyle name="Обычный 3 4" xfId="29849"/>
    <cellStyle name="Обычный 3 4 10" xfId="29850"/>
    <cellStyle name="Обычный 3 4 10 2" xfId="29851"/>
    <cellStyle name="Обычный 3 4 11" xfId="29852"/>
    <cellStyle name="Обычный 3 4 11 2" xfId="29853"/>
    <cellStyle name="Обычный 3 4 12" xfId="29854"/>
    <cellStyle name="Обычный 3 4 12 2" xfId="29855"/>
    <cellStyle name="Обычный 3 4 13" xfId="29856"/>
    <cellStyle name="Обычный 3 4 13 2" xfId="29857"/>
    <cellStyle name="Обычный 3 4 14" xfId="29858"/>
    <cellStyle name="Обычный 3 4 14 2" xfId="29859"/>
    <cellStyle name="Обычный 3 4 15" xfId="29860"/>
    <cellStyle name="Обычный 3 4 15 2" xfId="29861"/>
    <cellStyle name="Обычный 3 4 16" xfId="29862"/>
    <cellStyle name="Обычный 3 4 16 2" xfId="29863"/>
    <cellStyle name="Обычный 3 4 17" xfId="29864"/>
    <cellStyle name="Обычный 3 4 17 2" xfId="29865"/>
    <cellStyle name="Обычный 3 4 18" xfId="29866"/>
    <cellStyle name="Обычный 3 4 18 2" xfId="29867"/>
    <cellStyle name="Обычный 3 4 19" xfId="29868"/>
    <cellStyle name="Обычный 3 4 19 2" xfId="29869"/>
    <cellStyle name="Обычный 3 4 2" xfId="29870"/>
    <cellStyle name="Обычный 3 4 2 2" xfId="29871"/>
    <cellStyle name="Обычный 3 4 2 2 2" xfId="29872"/>
    <cellStyle name="Обычный 3 4 2 3" xfId="29873"/>
    <cellStyle name="Обычный 3 4 2 3 10" xfId="29874"/>
    <cellStyle name="Обычный 3 4 20" xfId="29875"/>
    <cellStyle name="Обычный 3 4 20 2" xfId="29876"/>
    <cellStyle name="Обычный 3 4 21" xfId="29877"/>
    <cellStyle name="Обычный 3 4 21 2" xfId="29878"/>
    <cellStyle name="Обычный 3 4 22" xfId="29879"/>
    <cellStyle name="Обычный 3 4 22 2" xfId="29880"/>
    <cellStyle name="Обычный 3 4 23" xfId="29881"/>
    <cellStyle name="Обычный 3 4 23 2" xfId="29882"/>
    <cellStyle name="Обычный 3 4 24" xfId="29883"/>
    <cellStyle name="Обычный 3 4 24 2" xfId="29884"/>
    <cellStyle name="Обычный 3 4 25" xfId="29885"/>
    <cellStyle name="Обычный 3 4 25 2" xfId="29886"/>
    <cellStyle name="Обычный 3 4 26" xfId="29887"/>
    <cellStyle name="Обычный 3 4 26 2" xfId="29888"/>
    <cellStyle name="Обычный 3 4 27" xfId="29889"/>
    <cellStyle name="Обычный 3 4 27 2" xfId="29890"/>
    <cellStyle name="Обычный 3 4 28" xfId="29891"/>
    <cellStyle name="Обычный 3 4 28 2" xfId="29892"/>
    <cellStyle name="Обычный 3 4 29" xfId="29893"/>
    <cellStyle name="Обычный 3 4 29 2" xfId="29894"/>
    <cellStyle name="Обычный 3 4 3" xfId="29895"/>
    <cellStyle name="Обычный 3 4 3 2" xfId="29896"/>
    <cellStyle name="Обычный 3 4 30" xfId="29897"/>
    <cellStyle name="Обычный 3 4 30 2" xfId="29898"/>
    <cellStyle name="Обычный 3 4 31" xfId="29899"/>
    <cellStyle name="Обычный 3 4 31 2" xfId="29900"/>
    <cellStyle name="Обычный 3 4 32" xfId="29901"/>
    <cellStyle name="Обычный 3 4 32 2" xfId="29902"/>
    <cellStyle name="Обычный 3 4 33" xfId="29903"/>
    <cellStyle name="Обычный 3 4 33 2" xfId="29904"/>
    <cellStyle name="Обычный 3 4 34" xfId="29905"/>
    <cellStyle name="Обычный 3 4 34 2" xfId="29906"/>
    <cellStyle name="Обычный 3 4 35" xfId="29907"/>
    <cellStyle name="Обычный 3 4 35 2" xfId="29908"/>
    <cellStyle name="Обычный 3 4 36" xfId="29909"/>
    <cellStyle name="Обычный 3 4 37" xfId="8"/>
    <cellStyle name="Обычный 3 4 38" xfId="60330"/>
    <cellStyle name="Обычный 3 4 4" xfId="29910"/>
    <cellStyle name="Обычный 3 4 4 2" xfId="29911"/>
    <cellStyle name="Обычный 3 4 5" xfId="29912"/>
    <cellStyle name="Обычный 3 4 5 2" xfId="29913"/>
    <cellStyle name="Обычный 3 4 6" xfId="29914"/>
    <cellStyle name="Обычный 3 4 6 2" xfId="29915"/>
    <cellStyle name="Обычный 3 4 7" xfId="29916"/>
    <cellStyle name="Обычный 3 4 7 2" xfId="29917"/>
    <cellStyle name="Обычный 3 4 8" xfId="29918"/>
    <cellStyle name="Обычный 3 4 8 2" xfId="29919"/>
    <cellStyle name="Обычный 3 4 9" xfId="29920"/>
    <cellStyle name="Обычный 3 4 9 2" xfId="29921"/>
    <cellStyle name="Обычный 3 40" xfId="29922"/>
    <cellStyle name="Обычный 3 41" xfId="29923"/>
    <cellStyle name="Обычный 3 42" xfId="29924"/>
    <cellStyle name="Обычный 3 43" xfId="29925"/>
    <cellStyle name="Обычный 3 44" xfId="29926"/>
    <cellStyle name="Обычный 3 45" xfId="29927"/>
    <cellStyle name="Обычный 3 46" xfId="29928"/>
    <cellStyle name="Обычный 3 47" xfId="60331"/>
    <cellStyle name="Обычный 3 5" xfId="29929"/>
    <cellStyle name="Обычный 3 5 10" xfId="29930"/>
    <cellStyle name="Обычный 3 5 10 2" xfId="29931"/>
    <cellStyle name="Обычный 3 5 11" xfId="29932"/>
    <cellStyle name="Обычный 3 5 11 2" xfId="29933"/>
    <cellStyle name="Обычный 3 5 12" xfId="29934"/>
    <cellStyle name="Обычный 3 5 12 2" xfId="29935"/>
    <cellStyle name="Обычный 3 5 13" xfId="29936"/>
    <cellStyle name="Обычный 3 5 13 2" xfId="29937"/>
    <cellStyle name="Обычный 3 5 14" xfId="29938"/>
    <cellStyle name="Обычный 3 5 14 2" xfId="29939"/>
    <cellStyle name="Обычный 3 5 15" xfId="29940"/>
    <cellStyle name="Обычный 3 5 15 2" xfId="29941"/>
    <cellStyle name="Обычный 3 5 16" xfId="29942"/>
    <cellStyle name="Обычный 3 5 16 2" xfId="29943"/>
    <cellStyle name="Обычный 3 5 17" xfId="29944"/>
    <cellStyle name="Обычный 3 5 17 2" xfId="29945"/>
    <cellStyle name="Обычный 3 5 18" xfId="29946"/>
    <cellStyle name="Обычный 3 5 18 2" xfId="29947"/>
    <cellStyle name="Обычный 3 5 19" xfId="29948"/>
    <cellStyle name="Обычный 3 5 19 2" xfId="29949"/>
    <cellStyle name="Обычный 3 5 2" xfId="29950"/>
    <cellStyle name="Обычный 3 5 2 2" xfId="29951"/>
    <cellStyle name="Обычный 3 5 20" xfId="29952"/>
    <cellStyle name="Обычный 3 5 20 2" xfId="29953"/>
    <cellStyle name="Обычный 3 5 21" xfId="29954"/>
    <cellStyle name="Обычный 3 5 21 2" xfId="29955"/>
    <cellStyle name="Обычный 3 5 22" xfId="29956"/>
    <cellStyle name="Обычный 3 5 22 2" xfId="29957"/>
    <cellStyle name="Обычный 3 5 23" xfId="29958"/>
    <cellStyle name="Обычный 3 5 23 2" xfId="29959"/>
    <cellStyle name="Обычный 3 5 24" xfId="29960"/>
    <cellStyle name="Обычный 3 5 24 2" xfId="29961"/>
    <cellStyle name="Обычный 3 5 25" xfId="29962"/>
    <cellStyle name="Обычный 3 5 25 2" xfId="29963"/>
    <cellStyle name="Обычный 3 5 26" xfId="29964"/>
    <cellStyle name="Обычный 3 5 3" xfId="29965"/>
    <cellStyle name="Обычный 3 5 3 2" xfId="29966"/>
    <cellStyle name="Обычный 3 5 4" xfId="29967"/>
    <cellStyle name="Обычный 3 5 4 2" xfId="29968"/>
    <cellStyle name="Обычный 3 5 5" xfId="29969"/>
    <cellStyle name="Обычный 3 5 5 2" xfId="29970"/>
    <cellStyle name="Обычный 3 5 6" xfId="29971"/>
    <cellStyle name="Обычный 3 5 6 2" xfId="29972"/>
    <cellStyle name="Обычный 3 5 7" xfId="29973"/>
    <cellStyle name="Обычный 3 5 7 2" xfId="29974"/>
    <cellStyle name="Обычный 3 5 8" xfId="29975"/>
    <cellStyle name="Обычный 3 5 8 2" xfId="29976"/>
    <cellStyle name="Обычный 3 5 9" xfId="29977"/>
    <cellStyle name="Обычный 3 5 9 2" xfId="29978"/>
    <cellStyle name="Обычный 3 6" xfId="29979"/>
    <cellStyle name="Обычный 3 6 10" xfId="29980"/>
    <cellStyle name="Обычный 3 6 10 2" xfId="29981"/>
    <cellStyle name="Обычный 3 6 11" xfId="29982"/>
    <cellStyle name="Обычный 3 6 11 2" xfId="29983"/>
    <cellStyle name="Обычный 3 6 12" xfId="29984"/>
    <cellStyle name="Обычный 3 6 12 2" xfId="29985"/>
    <cellStyle name="Обычный 3 6 13" xfId="29986"/>
    <cellStyle name="Обычный 3 6 13 2" xfId="29987"/>
    <cellStyle name="Обычный 3 6 14" xfId="29988"/>
    <cellStyle name="Обычный 3 6 14 2" xfId="29989"/>
    <cellStyle name="Обычный 3 6 15" xfId="29990"/>
    <cellStyle name="Обычный 3 6 15 2" xfId="29991"/>
    <cellStyle name="Обычный 3 6 16" xfId="29992"/>
    <cellStyle name="Обычный 3 6 16 2" xfId="29993"/>
    <cellStyle name="Обычный 3 6 17" xfId="29994"/>
    <cellStyle name="Обычный 3 6 17 2" xfId="29995"/>
    <cellStyle name="Обычный 3 6 18" xfId="29996"/>
    <cellStyle name="Обычный 3 6 18 2" xfId="29997"/>
    <cellStyle name="Обычный 3 6 19" xfId="29998"/>
    <cellStyle name="Обычный 3 6 19 2" xfId="29999"/>
    <cellStyle name="Обычный 3 6 2" xfId="30000"/>
    <cellStyle name="Обычный 3 6 2 2" xfId="30001"/>
    <cellStyle name="Обычный 3 6 20" xfId="30002"/>
    <cellStyle name="Обычный 3 6 20 2" xfId="30003"/>
    <cellStyle name="Обычный 3 6 21" xfId="30004"/>
    <cellStyle name="Обычный 3 6 21 2" xfId="30005"/>
    <cellStyle name="Обычный 3 6 22" xfId="30006"/>
    <cellStyle name="Обычный 3 6 22 2" xfId="30007"/>
    <cellStyle name="Обычный 3 6 23" xfId="30008"/>
    <cellStyle name="Обычный 3 6 23 2" xfId="30009"/>
    <cellStyle name="Обычный 3 6 24" xfId="30010"/>
    <cellStyle name="Обычный 3 6 24 2" xfId="30011"/>
    <cellStyle name="Обычный 3 6 25" xfId="30012"/>
    <cellStyle name="Обычный 3 6 3" xfId="30013"/>
    <cellStyle name="Обычный 3 6 3 2" xfId="30014"/>
    <cellStyle name="Обычный 3 6 4" xfId="30015"/>
    <cellStyle name="Обычный 3 6 4 2" xfId="30016"/>
    <cellStyle name="Обычный 3 6 5" xfId="30017"/>
    <cellStyle name="Обычный 3 6 5 2" xfId="30018"/>
    <cellStyle name="Обычный 3 6 6" xfId="30019"/>
    <cellStyle name="Обычный 3 6 6 2" xfId="30020"/>
    <cellStyle name="Обычный 3 6 7" xfId="30021"/>
    <cellStyle name="Обычный 3 6 7 2" xfId="30022"/>
    <cellStyle name="Обычный 3 6 8" xfId="30023"/>
    <cellStyle name="Обычный 3 6 8 2" xfId="30024"/>
    <cellStyle name="Обычный 3 6 9" xfId="30025"/>
    <cellStyle name="Обычный 3 6 9 2" xfId="30026"/>
    <cellStyle name="Обычный 3 7" xfId="30027"/>
    <cellStyle name="Обычный 3 7 10" xfId="30028"/>
    <cellStyle name="Обычный 3 7 10 2" xfId="30029"/>
    <cellStyle name="Обычный 3 7 11" xfId="30030"/>
    <cellStyle name="Обычный 3 7 11 2" xfId="30031"/>
    <cellStyle name="Обычный 3 7 12" xfId="30032"/>
    <cellStyle name="Обычный 3 7 12 2" xfId="30033"/>
    <cellStyle name="Обычный 3 7 13" xfId="30034"/>
    <cellStyle name="Обычный 3 7 13 2" xfId="30035"/>
    <cellStyle name="Обычный 3 7 14" xfId="30036"/>
    <cellStyle name="Обычный 3 7 14 2" xfId="30037"/>
    <cellStyle name="Обычный 3 7 15" xfId="30038"/>
    <cellStyle name="Обычный 3 7 15 2" xfId="30039"/>
    <cellStyle name="Обычный 3 7 16" xfId="30040"/>
    <cellStyle name="Обычный 3 7 16 2" xfId="30041"/>
    <cellStyle name="Обычный 3 7 17" xfId="30042"/>
    <cellStyle name="Обычный 3 7 17 2" xfId="30043"/>
    <cellStyle name="Обычный 3 7 18" xfId="30044"/>
    <cellStyle name="Обычный 3 7 18 2" xfId="30045"/>
    <cellStyle name="Обычный 3 7 19" xfId="30046"/>
    <cellStyle name="Обычный 3 7 19 2" xfId="30047"/>
    <cellStyle name="Обычный 3 7 2" xfId="30048"/>
    <cellStyle name="Обычный 3 7 2 2" xfId="30049"/>
    <cellStyle name="Обычный 3 7 20" xfId="30050"/>
    <cellStyle name="Обычный 3 7 20 2" xfId="30051"/>
    <cellStyle name="Обычный 3 7 21" xfId="30052"/>
    <cellStyle name="Обычный 3 7 21 2" xfId="30053"/>
    <cellStyle name="Обычный 3 7 22" xfId="30054"/>
    <cellStyle name="Обычный 3 7 22 2" xfId="30055"/>
    <cellStyle name="Обычный 3 7 23" xfId="30056"/>
    <cellStyle name="Обычный 3 7 23 2" xfId="30057"/>
    <cellStyle name="Обычный 3 7 24" xfId="30058"/>
    <cellStyle name="Обычный 3 7 24 2" xfId="30059"/>
    <cellStyle name="Обычный 3 7 25" xfId="30060"/>
    <cellStyle name="Обычный 3 7 3" xfId="30061"/>
    <cellStyle name="Обычный 3 7 3 2" xfId="30062"/>
    <cellStyle name="Обычный 3 7 4" xfId="30063"/>
    <cellStyle name="Обычный 3 7 4 2" xfId="30064"/>
    <cellStyle name="Обычный 3 7 5" xfId="30065"/>
    <cellStyle name="Обычный 3 7 5 2" xfId="30066"/>
    <cellStyle name="Обычный 3 7 6" xfId="30067"/>
    <cellStyle name="Обычный 3 7 6 2" xfId="30068"/>
    <cellStyle name="Обычный 3 7 7" xfId="30069"/>
    <cellStyle name="Обычный 3 7 7 2" xfId="30070"/>
    <cellStyle name="Обычный 3 7 8" xfId="30071"/>
    <cellStyle name="Обычный 3 7 8 2" xfId="30072"/>
    <cellStyle name="Обычный 3 7 9" xfId="30073"/>
    <cellStyle name="Обычный 3 7 9 2" xfId="30074"/>
    <cellStyle name="Обычный 3 8" xfId="30075"/>
    <cellStyle name="Обычный 3 8 10" xfId="30076"/>
    <cellStyle name="Обычный 3 8 10 2" xfId="30077"/>
    <cellStyle name="Обычный 3 8 11" xfId="30078"/>
    <cellStyle name="Обычный 3 8 11 2" xfId="30079"/>
    <cellStyle name="Обычный 3 8 12" xfId="30080"/>
    <cellStyle name="Обычный 3 8 12 2" xfId="30081"/>
    <cellStyle name="Обычный 3 8 13" xfId="30082"/>
    <cellStyle name="Обычный 3 8 13 2" xfId="30083"/>
    <cellStyle name="Обычный 3 8 14" xfId="30084"/>
    <cellStyle name="Обычный 3 8 14 2" xfId="30085"/>
    <cellStyle name="Обычный 3 8 15" xfId="30086"/>
    <cellStyle name="Обычный 3 8 15 2" xfId="30087"/>
    <cellStyle name="Обычный 3 8 16" xfId="30088"/>
    <cellStyle name="Обычный 3 8 16 2" xfId="30089"/>
    <cellStyle name="Обычный 3 8 17" xfId="30090"/>
    <cellStyle name="Обычный 3 8 17 2" xfId="30091"/>
    <cellStyle name="Обычный 3 8 18" xfId="30092"/>
    <cellStyle name="Обычный 3 8 18 2" xfId="30093"/>
    <cellStyle name="Обычный 3 8 19" xfId="30094"/>
    <cellStyle name="Обычный 3 8 19 2" xfId="30095"/>
    <cellStyle name="Обычный 3 8 2" xfId="30096"/>
    <cellStyle name="Обычный 3 8 2 2" xfId="30097"/>
    <cellStyle name="Обычный 3 8 20" xfId="30098"/>
    <cellStyle name="Обычный 3 8 20 2" xfId="30099"/>
    <cellStyle name="Обычный 3 8 21" xfId="30100"/>
    <cellStyle name="Обычный 3 8 21 2" xfId="30101"/>
    <cellStyle name="Обычный 3 8 22" xfId="30102"/>
    <cellStyle name="Обычный 3 8 22 2" xfId="30103"/>
    <cellStyle name="Обычный 3 8 23" xfId="30104"/>
    <cellStyle name="Обычный 3 8 23 2" xfId="30105"/>
    <cellStyle name="Обычный 3 8 24" xfId="30106"/>
    <cellStyle name="Обычный 3 8 24 2" xfId="30107"/>
    <cellStyle name="Обычный 3 8 25" xfId="30108"/>
    <cellStyle name="Обычный 3 8 3" xfId="30109"/>
    <cellStyle name="Обычный 3 8 3 2" xfId="30110"/>
    <cellStyle name="Обычный 3 8 4" xfId="30111"/>
    <cellStyle name="Обычный 3 8 4 2" xfId="30112"/>
    <cellStyle name="Обычный 3 8 5" xfId="30113"/>
    <cellStyle name="Обычный 3 8 5 2" xfId="30114"/>
    <cellStyle name="Обычный 3 8 6" xfId="30115"/>
    <cellStyle name="Обычный 3 8 6 2" xfId="30116"/>
    <cellStyle name="Обычный 3 8 7" xfId="30117"/>
    <cellStyle name="Обычный 3 8 7 2" xfId="30118"/>
    <cellStyle name="Обычный 3 8 8" xfId="30119"/>
    <cellStyle name="Обычный 3 8 8 2" xfId="30120"/>
    <cellStyle name="Обычный 3 8 9" xfId="30121"/>
    <cellStyle name="Обычный 3 8 9 2" xfId="30122"/>
    <cellStyle name="Обычный 3 9" xfId="30123"/>
    <cellStyle name="Обычный 3 9 10" xfId="30124"/>
    <cellStyle name="Обычный 3 9 10 2" xfId="30125"/>
    <cellStyle name="Обычный 3 9 11" xfId="30126"/>
    <cellStyle name="Обычный 3 9 11 2" xfId="30127"/>
    <cellStyle name="Обычный 3 9 12" xfId="30128"/>
    <cellStyle name="Обычный 3 9 12 2" xfId="30129"/>
    <cellStyle name="Обычный 3 9 13" xfId="30130"/>
    <cellStyle name="Обычный 3 9 13 2" xfId="30131"/>
    <cellStyle name="Обычный 3 9 14" xfId="30132"/>
    <cellStyle name="Обычный 3 9 14 2" xfId="30133"/>
    <cellStyle name="Обычный 3 9 15" xfId="30134"/>
    <cellStyle name="Обычный 3 9 15 2" xfId="30135"/>
    <cellStyle name="Обычный 3 9 16" xfId="30136"/>
    <cellStyle name="Обычный 3 9 16 2" xfId="30137"/>
    <cellStyle name="Обычный 3 9 17" xfId="30138"/>
    <cellStyle name="Обычный 3 9 17 2" xfId="30139"/>
    <cellStyle name="Обычный 3 9 18" xfId="30140"/>
    <cellStyle name="Обычный 3 9 18 2" xfId="30141"/>
    <cellStyle name="Обычный 3 9 19" xfId="30142"/>
    <cellStyle name="Обычный 3 9 19 2" xfId="30143"/>
    <cellStyle name="Обычный 3 9 2" xfId="30144"/>
    <cellStyle name="Обычный 3 9 2 2" xfId="30145"/>
    <cellStyle name="Обычный 3 9 20" xfId="30146"/>
    <cellStyle name="Обычный 3 9 20 2" xfId="30147"/>
    <cellStyle name="Обычный 3 9 21" xfId="30148"/>
    <cellStyle name="Обычный 3 9 21 2" xfId="30149"/>
    <cellStyle name="Обычный 3 9 22" xfId="30150"/>
    <cellStyle name="Обычный 3 9 22 2" xfId="30151"/>
    <cellStyle name="Обычный 3 9 23" xfId="30152"/>
    <cellStyle name="Обычный 3 9 23 2" xfId="30153"/>
    <cellStyle name="Обычный 3 9 24" xfId="30154"/>
    <cellStyle name="Обычный 3 9 24 2" xfId="30155"/>
    <cellStyle name="Обычный 3 9 25" xfId="30156"/>
    <cellStyle name="Обычный 3 9 3" xfId="30157"/>
    <cellStyle name="Обычный 3 9 3 2" xfId="30158"/>
    <cellStyle name="Обычный 3 9 4" xfId="30159"/>
    <cellStyle name="Обычный 3 9 4 2" xfId="30160"/>
    <cellStyle name="Обычный 3 9 5" xfId="30161"/>
    <cellStyle name="Обычный 3 9 5 2" xfId="30162"/>
    <cellStyle name="Обычный 3 9 6" xfId="30163"/>
    <cellStyle name="Обычный 3 9 6 2" xfId="30164"/>
    <cellStyle name="Обычный 3 9 7" xfId="30165"/>
    <cellStyle name="Обычный 3 9 7 2" xfId="30166"/>
    <cellStyle name="Обычный 3 9 8" xfId="30167"/>
    <cellStyle name="Обычный 3 9 8 2" xfId="30168"/>
    <cellStyle name="Обычный 3 9 9" xfId="30169"/>
    <cellStyle name="Обычный 3 9 9 2" xfId="30170"/>
    <cellStyle name="Обычный 3_Лист1" xfId="30171"/>
    <cellStyle name="Обычный 30" xfId="30172"/>
    <cellStyle name="Обычный 30 10" xfId="30173"/>
    <cellStyle name="Обычный 30 10 2" xfId="30174"/>
    <cellStyle name="Обычный 30 11" xfId="30175"/>
    <cellStyle name="Обычный 30 11 2" xfId="30176"/>
    <cellStyle name="Обычный 30 12" xfId="30177"/>
    <cellStyle name="Обычный 30 12 2" xfId="30178"/>
    <cellStyle name="Обычный 30 13" xfId="30179"/>
    <cellStyle name="Обычный 30 13 2" xfId="30180"/>
    <cellStyle name="Обычный 30 14" xfId="30181"/>
    <cellStyle name="Обычный 30 14 2" xfId="30182"/>
    <cellStyle name="Обычный 30 15" xfId="30183"/>
    <cellStyle name="Обычный 30 15 2" xfId="30184"/>
    <cellStyle name="Обычный 30 16" xfId="30185"/>
    <cellStyle name="Обычный 30 16 2" xfId="30186"/>
    <cellStyle name="Обычный 30 17" xfId="30187"/>
    <cellStyle name="Обычный 30 17 2" xfId="30188"/>
    <cellStyle name="Обычный 30 18" xfId="30189"/>
    <cellStyle name="Обычный 30 18 2" xfId="30190"/>
    <cellStyle name="Обычный 30 19" xfId="30191"/>
    <cellStyle name="Обычный 30 19 2" xfId="30192"/>
    <cellStyle name="Обычный 30 19 2 2" xfId="30193"/>
    <cellStyle name="Обычный 30 19 2 2 2" xfId="30194"/>
    <cellStyle name="Обычный 30 19 2 3" xfId="30195"/>
    <cellStyle name="Обычный 30 19 3" xfId="30196"/>
    <cellStyle name="Обычный 30 19 3 2" xfId="30197"/>
    <cellStyle name="Обычный 30 19 4" xfId="30198"/>
    <cellStyle name="Обычный 30 2" xfId="30199"/>
    <cellStyle name="Обычный 30 2 2" xfId="30200"/>
    <cellStyle name="Обычный 30 20" xfId="30201"/>
    <cellStyle name="Обычный 30 20 2" xfId="30202"/>
    <cellStyle name="Обычный 30 20 2 2" xfId="30203"/>
    <cellStyle name="Обычный 30 20 2 2 2" xfId="30204"/>
    <cellStyle name="Обычный 30 20 2 3" xfId="30205"/>
    <cellStyle name="Обычный 30 20 3" xfId="30206"/>
    <cellStyle name="Обычный 30 20 3 2" xfId="30207"/>
    <cellStyle name="Обычный 30 20 4" xfId="30208"/>
    <cellStyle name="Обычный 30 21" xfId="30209"/>
    <cellStyle name="Обычный 30 21 2" xfId="30210"/>
    <cellStyle name="Обычный 30 21 2 2" xfId="30211"/>
    <cellStyle name="Обычный 30 21 2 2 2" xfId="30212"/>
    <cellStyle name="Обычный 30 21 2 3" xfId="30213"/>
    <cellStyle name="Обычный 30 21 3" xfId="30214"/>
    <cellStyle name="Обычный 30 21 3 2" xfId="30215"/>
    <cellStyle name="Обычный 30 21 4" xfId="30216"/>
    <cellStyle name="Обычный 30 22" xfId="30217"/>
    <cellStyle name="Обычный 30 22 2" xfId="30218"/>
    <cellStyle name="Обычный 30 23" xfId="30219"/>
    <cellStyle name="Обычный 30 23 2" xfId="30220"/>
    <cellStyle name="Обычный 30 24" xfId="30221"/>
    <cellStyle name="Обычный 30 24 2" xfId="30222"/>
    <cellStyle name="Обычный 30 25" xfId="30223"/>
    <cellStyle name="Обычный 30 25 2" xfId="30224"/>
    <cellStyle name="Обычный 30 26" xfId="30225"/>
    <cellStyle name="Обычный 30 26 2" xfId="30226"/>
    <cellStyle name="Обычный 30 27" xfId="30227"/>
    <cellStyle name="Обычный 30 27 2" xfId="30228"/>
    <cellStyle name="Обычный 30 27 2 2" xfId="30229"/>
    <cellStyle name="Обычный 30 27 3" xfId="30230"/>
    <cellStyle name="Обычный 30 28" xfId="30231"/>
    <cellStyle name="Обычный 30 28 2" xfId="30232"/>
    <cellStyle name="Обычный 30 29" xfId="30233"/>
    <cellStyle name="Обычный 30 29 2" xfId="30234"/>
    <cellStyle name="Обычный 30 3" xfId="30235"/>
    <cellStyle name="Обычный 30 3 2" xfId="30236"/>
    <cellStyle name="Обычный 30 30" xfId="30237"/>
    <cellStyle name="Обычный 30 30 2" xfId="30238"/>
    <cellStyle name="Обычный 30 31" xfId="30239"/>
    <cellStyle name="Обычный 30 4" xfId="30240"/>
    <cellStyle name="Обычный 30 4 2" xfId="30241"/>
    <cellStyle name="Обычный 30 5" xfId="30242"/>
    <cellStyle name="Обычный 30 5 2" xfId="30243"/>
    <cellStyle name="Обычный 30 6" xfId="30244"/>
    <cellStyle name="Обычный 30 6 2" xfId="30245"/>
    <cellStyle name="Обычный 30 7" xfId="30246"/>
    <cellStyle name="Обычный 30 7 2" xfId="30247"/>
    <cellStyle name="Обычный 30 8" xfId="30248"/>
    <cellStyle name="Обычный 30 8 2" xfId="30249"/>
    <cellStyle name="Обычный 30 9" xfId="30250"/>
    <cellStyle name="Обычный 30 9 2" xfId="30251"/>
    <cellStyle name="Обычный 31" xfId="30252"/>
    <cellStyle name="Обычный 31 10" xfId="30253"/>
    <cellStyle name="Обычный 31 10 2" xfId="30254"/>
    <cellStyle name="Обычный 31 11" xfId="30255"/>
    <cellStyle name="Обычный 31 11 2" xfId="30256"/>
    <cellStyle name="Обычный 31 12" xfId="30257"/>
    <cellStyle name="Обычный 31 12 2" xfId="30258"/>
    <cellStyle name="Обычный 31 13" xfId="30259"/>
    <cellStyle name="Обычный 31 13 2" xfId="30260"/>
    <cellStyle name="Обычный 31 14" xfId="30261"/>
    <cellStyle name="Обычный 31 14 2" xfId="30262"/>
    <cellStyle name="Обычный 31 15" xfId="30263"/>
    <cellStyle name="Обычный 31 15 2" xfId="30264"/>
    <cellStyle name="Обычный 31 16" xfId="30265"/>
    <cellStyle name="Обычный 31 16 2" xfId="30266"/>
    <cellStyle name="Обычный 31 17" xfId="30267"/>
    <cellStyle name="Обычный 31 17 2" xfId="30268"/>
    <cellStyle name="Обычный 31 18" xfId="30269"/>
    <cellStyle name="Обычный 31 18 2" xfId="30270"/>
    <cellStyle name="Обычный 31 19" xfId="30271"/>
    <cellStyle name="Обычный 31 19 2" xfId="30272"/>
    <cellStyle name="Обычный 31 19 2 2" xfId="30273"/>
    <cellStyle name="Обычный 31 19 2 2 2" xfId="30274"/>
    <cellStyle name="Обычный 31 19 2 3" xfId="30275"/>
    <cellStyle name="Обычный 31 19 3" xfId="30276"/>
    <cellStyle name="Обычный 31 19 3 2" xfId="30277"/>
    <cellStyle name="Обычный 31 19 4" xfId="30278"/>
    <cellStyle name="Обычный 31 2" xfId="30279"/>
    <cellStyle name="Обычный 31 2 2" xfId="30280"/>
    <cellStyle name="Обычный 31 20" xfId="30281"/>
    <cellStyle name="Обычный 31 20 2" xfId="30282"/>
    <cellStyle name="Обычный 31 20 2 2" xfId="30283"/>
    <cellStyle name="Обычный 31 20 2 2 2" xfId="30284"/>
    <cellStyle name="Обычный 31 20 2 3" xfId="30285"/>
    <cellStyle name="Обычный 31 20 3" xfId="30286"/>
    <cellStyle name="Обычный 31 20 3 2" xfId="30287"/>
    <cellStyle name="Обычный 31 20 4" xfId="30288"/>
    <cellStyle name="Обычный 31 21" xfId="30289"/>
    <cellStyle name="Обычный 31 21 2" xfId="30290"/>
    <cellStyle name="Обычный 31 21 2 2" xfId="30291"/>
    <cellStyle name="Обычный 31 21 2 2 2" xfId="30292"/>
    <cellStyle name="Обычный 31 21 2 3" xfId="30293"/>
    <cellStyle name="Обычный 31 21 3" xfId="30294"/>
    <cellStyle name="Обычный 31 21 3 2" xfId="30295"/>
    <cellStyle name="Обычный 31 21 4" xfId="30296"/>
    <cellStyle name="Обычный 31 22" xfId="30297"/>
    <cellStyle name="Обычный 31 22 2" xfId="30298"/>
    <cellStyle name="Обычный 31 23" xfId="30299"/>
    <cellStyle name="Обычный 31 23 2" xfId="30300"/>
    <cellStyle name="Обычный 31 24" xfId="30301"/>
    <cellStyle name="Обычный 31 24 2" xfId="30302"/>
    <cellStyle name="Обычный 31 25" xfId="30303"/>
    <cellStyle name="Обычный 31 25 2" xfId="30304"/>
    <cellStyle name="Обычный 31 26" xfId="30305"/>
    <cellStyle name="Обычный 31 26 2" xfId="30306"/>
    <cellStyle name="Обычный 31 27" xfId="30307"/>
    <cellStyle name="Обычный 31 27 2" xfId="30308"/>
    <cellStyle name="Обычный 31 27 2 2" xfId="30309"/>
    <cellStyle name="Обычный 31 27 3" xfId="30310"/>
    <cellStyle name="Обычный 31 28" xfId="30311"/>
    <cellStyle name="Обычный 31 28 2" xfId="30312"/>
    <cellStyle name="Обычный 31 29" xfId="30313"/>
    <cellStyle name="Обычный 31 29 2" xfId="30314"/>
    <cellStyle name="Обычный 31 3" xfId="30315"/>
    <cellStyle name="Обычный 31 3 2" xfId="30316"/>
    <cellStyle name="Обычный 31 30" xfId="30317"/>
    <cellStyle name="Обычный 31 4" xfId="30318"/>
    <cellStyle name="Обычный 31 4 2" xfId="30319"/>
    <cellStyle name="Обычный 31 5" xfId="30320"/>
    <cellStyle name="Обычный 31 5 2" xfId="30321"/>
    <cellStyle name="Обычный 31 6" xfId="30322"/>
    <cellStyle name="Обычный 31 6 2" xfId="30323"/>
    <cellStyle name="Обычный 31 7" xfId="30324"/>
    <cellStyle name="Обычный 31 7 2" xfId="30325"/>
    <cellStyle name="Обычный 31 8" xfId="30326"/>
    <cellStyle name="Обычный 31 8 2" xfId="30327"/>
    <cellStyle name="Обычный 31 9" xfId="30328"/>
    <cellStyle name="Обычный 31 9 2" xfId="30329"/>
    <cellStyle name="Обычный 32" xfId="30330"/>
    <cellStyle name="Обычный 32 10" xfId="30331"/>
    <cellStyle name="Обычный 32 10 2" xfId="30332"/>
    <cellStyle name="Обычный 32 11" xfId="30333"/>
    <cellStyle name="Обычный 32 11 2" xfId="30334"/>
    <cellStyle name="Обычный 32 12" xfId="30335"/>
    <cellStyle name="Обычный 32 12 2" xfId="30336"/>
    <cellStyle name="Обычный 32 13" xfId="30337"/>
    <cellStyle name="Обычный 32 13 2" xfId="30338"/>
    <cellStyle name="Обычный 32 14" xfId="30339"/>
    <cellStyle name="Обычный 32 14 2" xfId="30340"/>
    <cellStyle name="Обычный 32 15" xfId="30341"/>
    <cellStyle name="Обычный 32 15 2" xfId="30342"/>
    <cellStyle name="Обычный 32 16" xfId="30343"/>
    <cellStyle name="Обычный 32 16 2" xfId="30344"/>
    <cellStyle name="Обычный 32 17" xfId="30345"/>
    <cellStyle name="Обычный 32 17 2" xfId="30346"/>
    <cellStyle name="Обычный 32 18" xfId="30347"/>
    <cellStyle name="Обычный 32 18 2" xfId="30348"/>
    <cellStyle name="Обычный 32 19" xfId="30349"/>
    <cellStyle name="Обычный 32 19 2" xfId="30350"/>
    <cellStyle name="Обычный 32 19 2 2" xfId="30351"/>
    <cellStyle name="Обычный 32 19 2 2 2" xfId="30352"/>
    <cellStyle name="Обычный 32 19 2 3" xfId="30353"/>
    <cellStyle name="Обычный 32 19 3" xfId="30354"/>
    <cellStyle name="Обычный 32 19 3 2" xfId="30355"/>
    <cellStyle name="Обычный 32 19 4" xfId="30356"/>
    <cellStyle name="Обычный 32 2" xfId="30357"/>
    <cellStyle name="Обычный 32 2 2" xfId="30358"/>
    <cellStyle name="Обычный 32 20" xfId="30359"/>
    <cellStyle name="Обычный 32 20 2" xfId="30360"/>
    <cellStyle name="Обычный 32 20 2 2" xfId="30361"/>
    <cellStyle name="Обычный 32 20 2 2 2" xfId="30362"/>
    <cellStyle name="Обычный 32 20 2 3" xfId="30363"/>
    <cellStyle name="Обычный 32 20 3" xfId="30364"/>
    <cellStyle name="Обычный 32 20 3 2" xfId="30365"/>
    <cellStyle name="Обычный 32 20 4" xfId="30366"/>
    <cellStyle name="Обычный 32 21" xfId="30367"/>
    <cellStyle name="Обычный 32 21 2" xfId="30368"/>
    <cellStyle name="Обычный 32 21 2 2" xfId="30369"/>
    <cellStyle name="Обычный 32 21 2 2 2" xfId="30370"/>
    <cellStyle name="Обычный 32 21 2 3" xfId="30371"/>
    <cellStyle name="Обычный 32 21 3" xfId="30372"/>
    <cellStyle name="Обычный 32 21 3 2" xfId="30373"/>
    <cellStyle name="Обычный 32 21 4" xfId="30374"/>
    <cellStyle name="Обычный 32 22" xfId="30375"/>
    <cellStyle name="Обычный 32 22 2" xfId="30376"/>
    <cellStyle name="Обычный 32 23" xfId="30377"/>
    <cellStyle name="Обычный 32 23 2" xfId="30378"/>
    <cellStyle name="Обычный 32 24" xfId="30379"/>
    <cellStyle name="Обычный 32 24 2" xfId="30380"/>
    <cellStyle name="Обычный 32 25" xfId="30381"/>
    <cellStyle name="Обычный 32 25 2" xfId="30382"/>
    <cellStyle name="Обычный 32 26" xfId="30383"/>
    <cellStyle name="Обычный 32 26 2" xfId="30384"/>
    <cellStyle name="Обычный 32 27" xfId="30385"/>
    <cellStyle name="Обычный 32 27 2" xfId="30386"/>
    <cellStyle name="Обычный 32 27 2 2" xfId="30387"/>
    <cellStyle name="Обычный 32 27 3" xfId="30388"/>
    <cellStyle name="Обычный 32 28" xfId="30389"/>
    <cellStyle name="Обычный 32 28 2" xfId="30390"/>
    <cellStyle name="Обычный 32 29" xfId="30391"/>
    <cellStyle name="Обычный 32 29 2" xfId="30392"/>
    <cellStyle name="Обычный 32 3" xfId="30393"/>
    <cellStyle name="Обычный 32 3 2" xfId="30394"/>
    <cellStyle name="Обычный 32 30" xfId="30395"/>
    <cellStyle name="Обычный 32 31" xfId="60332"/>
    <cellStyle name="Обычный 32 4" xfId="30396"/>
    <cellStyle name="Обычный 32 4 2" xfId="30397"/>
    <cellStyle name="Обычный 32 5" xfId="30398"/>
    <cellStyle name="Обычный 32 5 2" xfId="30399"/>
    <cellStyle name="Обычный 32 6" xfId="30400"/>
    <cellStyle name="Обычный 32 6 2" xfId="30401"/>
    <cellStyle name="Обычный 32 7" xfId="30402"/>
    <cellStyle name="Обычный 32 7 2" xfId="30403"/>
    <cellStyle name="Обычный 32 8" xfId="30404"/>
    <cellStyle name="Обычный 32 8 2" xfId="30405"/>
    <cellStyle name="Обычный 32 9" xfId="30406"/>
    <cellStyle name="Обычный 32 9 2" xfId="30407"/>
    <cellStyle name="Обычный 33" xfId="30408"/>
    <cellStyle name="Обычный 33 10" xfId="30409"/>
    <cellStyle name="Обычный 33 10 2" xfId="30410"/>
    <cellStyle name="Обычный 33 11" xfId="30411"/>
    <cellStyle name="Обычный 33 11 2" xfId="30412"/>
    <cellStyle name="Обычный 33 12" xfId="30413"/>
    <cellStyle name="Обычный 33 12 2" xfId="30414"/>
    <cellStyle name="Обычный 33 13" xfId="30415"/>
    <cellStyle name="Обычный 33 13 2" xfId="30416"/>
    <cellStyle name="Обычный 33 14" xfId="30417"/>
    <cellStyle name="Обычный 33 14 2" xfId="30418"/>
    <cellStyle name="Обычный 33 15" xfId="30419"/>
    <cellStyle name="Обычный 33 15 2" xfId="30420"/>
    <cellStyle name="Обычный 33 16" xfId="30421"/>
    <cellStyle name="Обычный 33 16 2" xfId="30422"/>
    <cellStyle name="Обычный 33 17" xfId="30423"/>
    <cellStyle name="Обычный 33 17 2" xfId="30424"/>
    <cellStyle name="Обычный 33 18" xfId="30425"/>
    <cellStyle name="Обычный 33 18 2" xfId="30426"/>
    <cellStyle name="Обычный 33 19" xfId="30427"/>
    <cellStyle name="Обычный 33 19 2" xfId="30428"/>
    <cellStyle name="Обычный 33 19 2 2" xfId="30429"/>
    <cellStyle name="Обычный 33 19 2 2 2" xfId="30430"/>
    <cellStyle name="Обычный 33 19 2 3" xfId="30431"/>
    <cellStyle name="Обычный 33 19 3" xfId="30432"/>
    <cellStyle name="Обычный 33 19 3 2" xfId="30433"/>
    <cellStyle name="Обычный 33 19 4" xfId="30434"/>
    <cellStyle name="Обычный 33 2" xfId="30435"/>
    <cellStyle name="Обычный 33 2 2" xfId="30436"/>
    <cellStyle name="Обычный 33 20" xfId="30437"/>
    <cellStyle name="Обычный 33 20 2" xfId="30438"/>
    <cellStyle name="Обычный 33 20 2 2" xfId="30439"/>
    <cellStyle name="Обычный 33 20 2 2 2" xfId="30440"/>
    <cellStyle name="Обычный 33 20 2 3" xfId="30441"/>
    <cellStyle name="Обычный 33 20 3" xfId="30442"/>
    <cellStyle name="Обычный 33 20 3 2" xfId="30443"/>
    <cellStyle name="Обычный 33 20 4" xfId="30444"/>
    <cellStyle name="Обычный 33 21" xfId="30445"/>
    <cellStyle name="Обычный 33 21 2" xfId="30446"/>
    <cellStyle name="Обычный 33 21 2 2" xfId="30447"/>
    <cellStyle name="Обычный 33 21 2 2 2" xfId="30448"/>
    <cellStyle name="Обычный 33 21 2 3" xfId="30449"/>
    <cellStyle name="Обычный 33 21 3" xfId="30450"/>
    <cellStyle name="Обычный 33 21 3 2" xfId="30451"/>
    <cellStyle name="Обычный 33 21 4" xfId="30452"/>
    <cellStyle name="Обычный 33 22" xfId="30453"/>
    <cellStyle name="Обычный 33 22 2" xfId="30454"/>
    <cellStyle name="Обычный 33 23" xfId="30455"/>
    <cellStyle name="Обычный 33 23 2" xfId="30456"/>
    <cellStyle name="Обычный 33 24" xfId="30457"/>
    <cellStyle name="Обычный 33 24 2" xfId="30458"/>
    <cellStyle name="Обычный 33 25" xfId="30459"/>
    <cellStyle name="Обычный 33 25 2" xfId="30460"/>
    <cellStyle name="Обычный 33 26" xfId="30461"/>
    <cellStyle name="Обычный 33 26 2" xfId="30462"/>
    <cellStyle name="Обычный 33 27" xfId="30463"/>
    <cellStyle name="Обычный 33 27 2" xfId="30464"/>
    <cellStyle name="Обычный 33 27 2 2" xfId="30465"/>
    <cellStyle name="Обычный 33 27 3" xfId="30466"/>
    <cellStyle name="Обычный 33 28" xfId="30467"/>
    <cellStyle name="Обычный 33 28 2" xfId="30468"/>
    <cellStyle name="Обычный 33 29" xfId="30469"/>
    <cellStyle name="Обычный 33 29 2" xfId="30470"/>
    <cellStyle name="Обычный 33 3" xfId="30471"/>
    <cellStyle name="Обычный 33 3 2" xfId="30472"/>
    <cellStyle name="Обычный 33 30" xfId="30473"/>
    <cellStyle name="Обычный 33 4" xfId="30474"/>
    <cellStyle name="Обычный 33 4 2" xfId="30475"/>
    <cellStyle name="Обычный 33 5" xfId="30476"/>
    <cellStyle name="Обычный 33 5 2" xfId="30477"/>
    <cellStyle name="Обычный 33 6" xfId="30478"/>
    <cellStyle name="Обычный 33 6 2" xfId="30479"/>
    <cellStyle name="Обычный 33 7" xfId="30480"/>
    <cellStyle name="Обычный 33 7 2" xfId="30481"/>
    <cellStyle name="Обычный 33 8" xfId="30482"/>
    <cellStyle name="Обычный 33 8 2" xfId="30483"/>
    <cellStyle name="Обычный 33 9" xfId="30484"/>
    <cellStyle name="Обычный 33 9 2" xfId="30485"/>
    <cellStyle name="Обычный 34" xfId="30486"/>
    <cellStyle name="Обычный 34 10" xfId="30487"/>
    <cellStyle name="Обычный 34 10 2" xfId="30488"/>
    <cellStyle name="Обычный 34 11" xfId="30489"/>
    <cellStyle name="Обычный 34 11 2" xfId="30490"/>
    <cellStyle name="Обычный 34 12" xfId="30491"/>
    <cellStyle name="Обычный 34 12 2" xfId="30492"/>
    <cellStyle name="Обычный 34 13" xfId="30493"/>
    <cellStyle name="Обычный 34 13 2" xfId="30494"/>
    <cellStyle name="Обычный 34 14" xfId="30495"/>
    <cellStyle name="Обычный 34 14 2" xfId="30496"/>
    <cellStyle name="Обычный 34 15" xfId="30497"/>
    <cellStyle name="Обычный 34 15 2" xfId="30498"/>
    <cellStyle name="Обычный 34 16" xfId="30499"/>
    <cellStyle name="Обычный 34 16 2" xfId="30500"/>
    <cellStyle name="Обычный 34 17" xfId="30501"/>
    <cellStyle name="Обычный 34 17 2" xfId="30502"/>
    <cellStyle name="Обычный 34 18" xfId="30503"/>
    <cellStyle name="Обычный 34 18 2" xfId="30504"/>
    <cellStyle name="Обычный 34 19" xfId="30505"/>
    <cellStyle name="Обычный 34 19 2" xfId="30506"/>
    <cellStyle name="Обычный 34 19 2 2" xfId="30507"/>
    <cellStyle name="Обычный 34 19 2 2 2" xfId="30508"/>
    <cellStyle name="Обычный 34 19 2 3" xfId="30509"/>
    <cellStyle name="Обычный 34 19 3" xfId="30510"/>
    <cellStyle name="Обычный 34 19 3 2" xfId="30511"/>
    <cellStyle name="Обычный 34 19 4" xfId="30512"/>
    <cellStyle name="Обычный 34 2" xfId="30513"/>
    <cellStyle name="Обычный 34 2 2" xfId="30514"/>
    <cellStyle name="Обычный 34 20" xfId="30515"/>
    <cellStyle name="Обычный 34 20 2" xfId="30516"/>
    <cellStyle name="Обычный 34 20 2 2" xfId="30517"/>
    <cellStyle name="Обычный 34 20 2 2 2" xfId="30518"/>
    <cellStyle name="Обычный 34 20 2 3" xfId="30519"/>
    <cellStyle name="Обычный 34 20 3" xfId="30520"/>
    <cellStyle name="Обычный 34 20 3 2" xfId="30521"/>
    <cellStyle name="Обычный 34 20 4" xfId="30522"/>
    <cellStyle name="Обычный 34 21" xfId="30523"/>
    <cellStyle name="Обычный 34 21 2" xfId="30524"/>
    <cellStyle name="Обычный 34 21 2 2" xfId="30525"/>
    <cellStyle name="Обычный 34 21 2 2 2" xfId="30526"/>
    <cellStyle name="Обычный 34 21 2 3" xfId="30527"/>
    <cellStyle name="Обычный 34 21 3" xfId="30528"/>
    <cellStyle name="Обычный 34 21 3 2" xfId="30529"/>
    <cellStyle name="Обычный 34 21 4" xfId="30530"/>
    <cellStyle name="Обычный 34 22" xfId="30531"/>
    <cellStyle name="Обычный 34 22 2" xfId="30532"/>
    <cellStyle name="Обычный 34 23" xfId="30533"/>
    <cellStyle name="Обычный 34 23 2" xfId="30534"/>
    <cellStyle name="Обычный 34 24" xfId="30535"/>
    <cellStyle name="Обычный 34 24 2" xfId="30536"/>
    <cellStyle name="Обычный 34 25" xfId="30537"/>
    <cellStyle name="Обычный 34 25 2" xfId="30538"/>
    <cellStyle name="Обычный 34 26" xfId="30539"/>
    <cellStyle name="Обычный 34 26 2" xfId="30540"/>
    <cellStyle name="Обычный 34 27" xfId="30541"/>
    <cellStyle name="Обычный 34 27 2" xfId="30542"/>
    <cellStyle name="Обычный 34 27 2 2" xfId="30543"/>
    <cellStyle name="Обычный 34 27 3" xfId="30544"/>
    <cellStyle name="Обычный 34 28" xfId="30545"/>
    <cellStyle name="Обычный 34 28 2" xfId="30546"/>
    <cellStyle name="Обычный 34 29" xfId="30547"/>
    <cellStyle name="Обычный 34 29 2" xfId="30548"/>
    <cellStyle name="Обычный 34 3" xfId="30549"/>
    <cellStyle name="Обычный 34 3 2" xfId="30550"/>
    <cellStyle name="Обычный 34 30" xfId="30551"/>
    <cellStyle name="Обычный 34 4" xfId="30552"/>
    <cellStyle name="Обычный 34 4 2" xfId="30553"/>
    <cellStyle name="Обычный 34 5" xfId="30554"/>
    <cellStyle name="Обычный 34 5 2" xfId="30555"/>
    <cellStyle name="Обычный 34 6" xfId="30556"/>
    <cellStyle name="Обычный 34 6 2" xfId="30557"/>
    <cellStyle name="Обычный 34 7" xfId="30558"/>
    <cellStyle name="Обычный 34 7 2" xfId="30559"/>
    <cellStyle name="Обычный 34 8" xfId="30560"/>
    <cellStyle name="Обычный 34 8 2" xfId="30561"/>
    <cellStyle name="Обычный 34 9" xfId="30562"/>
    <cellStyle name="Обычный 34 9 2" xfId="30563"/>
    <cellStyle name="Обычный 35" xfId="30564"/>
    <cellStyle name="Обычный 35 2" xfId="30565"/>
    <cellStyle name="Обычный 35 2 2" xfId="30566"/>
    <cellStyle name="Обычный 35 2 2 2" xfId="30567"/>
    <cellStyle name="Обычный 35 2 2 2 2" xfId="30568"/>
    <cellStyle name="Обычный 35 2 2 3" xfId="30569"/>
    <cellStyle name="Обычный 35 2 3" xfId="30570"/>
    <cellStyle name="Обычный 35 2 3 2" xfId="30571"/>
    <cellStyle name="Обычный 35 2 4" xfId="30572"/>
    <cellStyle name="Обычный 35 3" xfId="30573"/>
    <cellStyle name="Обычный 35 3 2" xfId="30574"/>
    <cellStyle name="Обычный 35 3 2 2" xfId="30575"/>
    <cellStyle name="Обычный 35 3 2 2 2" xfId="30576"/>
    <cellStyle name="Обычный 35 3 2 3" xfId="30577"/>
    <cellStyle name="Обычный 35 3 3" xfId="30578"/>
    <cellStyle name="Обычный 35 3 3 2" xfId="30579"/>
    <cellStyle name="Обычный 35 3 4" xfId="30580"/>
    <cellStyle name="Обычный 35 4" xfId="30581"/>
    <cellStyle name="Обычный 35 4 2" xfId="30582"/>
    <cellStyle name="Обычный 35 4 2 2" xfId="30583"/>
    <cellStyle name="Обычный 35 4 2 2 2" xfId="30584"/>
    <cellStyle name="Обычный 35 4 2 3" xfId="30585"/>
    <cellStyle name="Обычный 35 4 3" xfId="30586"/>
    <cellStyle name="Обычный 35 4 3 2" xfId="30587"/>
    <cellStyle name="Обычный 35 4 4" xfId="30588"/>
    <cellStyle name="Обычный 35 5" xfId="30589"/>
    <cellStyle name="Обычный 35 5 2" xfId="30590"/>
    <cellStyle name="Обычный 35 5 2 2" xfId="30591"/>
    <cellStyle name="Обычный 35 5 3" xfId="30592"/>
    <cellStyle name="Обычный 35 6" xfId="30593"/>
    <cellStyle name="Обычный 35 6 2" xfId="30594"/>
    <cellStyle name="Обычный 35 7" xfId="30595"/>
    <cellStyle name="Обычный 35 7 2" xfId="30596"/>
    <cellStyle name="Обычный 35 8" xfId="30597"/>
    <cellStyle name="Обычный 36" xfId="30598"/>
    <cellStyle name="Обычный 36 2" xfId="30599"/>
    <cellStyle name="Обычный 36 2 2" xfId="30600"/>
    <cellStyle name="Обычный 36 2 2 2" xfId="30601"/>
    <cellStyle name="Обычный 36 2 2 2 2" xfId="30602"/>
    <cellStyle name="Обычный 36 2 2 3" xfId="30603"/>
    <cellStyle name="Обычный 36 2 3" xfId="30604"/>
    <cellStyle name="Обычный 36 2 3 2" xfId="30605"/>
    <cellStyle name="Обычный 36 2 4" xfId="30606"/>
    <cellStyle name="Обычный 36 3" xfId="30607"/>
    <cellStyle name="Обычный 36 3 2" xfId="30608"/>
    <cellStyle name="Обычный 36 3 2 2" xfId="30609"/>
    <cellStyle name="Обычный 36 3 2 2 2" xfId="30610"/>
    <cellStyle name="Обычный 36 3 2 3" xfId="30611"/>
    <cellStyle name="Обычный 36 3 3" xfId="30612"/>
    <cellStyle name="Обычный 36 3 3 2" xfId="30613"/>
    <cellStyle name="Обычный 36 3 4" xfId="30614"/>
    <cellStyle name="Обычный 36 4" xfId="30615"/>
    <cellStyle name="Обычный 36 4 2" xfId="30616"/>
    <cellStyle name="Обычный 36 4 2 2" xfId="30617"/>
    <cellStyle name="Обычный 36 4 2 2 2" xfId="30618"/>
    <cellStyle name="Обычный 36 4 2 3" xfId="30619"/>
    <cellStyle name="Обычный 36 4 3" xfId="30620"/>
    <cellStyle name="Обычный 36 4 3 2" xfId="30621"/>
    <cellStyle name="Обычный 36 4 4" xfId="30622"/>
    <cellStyle name="Обычный 36 5" xfId="30623"/>
    <cellStyle name="Обычный 36 5 2" xfId="30624"/>
    <cellStyle name="Обычный 36 5 2 2" xfId="30625"/>
    <cellStyle name="Обычный 36 5 3" xfId="30626"/>
    <cellStyle name="Обычный 36 6" xfId="30627"/>
    <cellStyle name="Обычный 36 6 2" xfId="30628"/>
    <cellStyle name="Обычный 36 7" xfId="30629"/>
    <cellStyle name="Обычный 36 7 2" xfId="30630"/>
    <cellStyle name="Обычный 36 8" xfId="30631"/>
    <cellStyle name="Обычный 37" xfId="30632"/>
    <cellStyle name="Обычный 37 2" xfId="30633"/>
    <cellStyle name="Обычный 37 2 2" xfId="30634"/>
    <cellStyle name="Обычный 37 2 2 2" xfId="30635"/>
    <cellStyle name="Обычный 37 2 2 2 2" xfId="30636"/>
    <cellStyle name="Обычный 37 2 2 3" xfId="30637"/>
    <cellStyle name="Обычный 37 2 3" xfId="30638"/>
    <cellStyle name="Обычный 37 2 3 2" xfId="30639"/>
    <cellStyle name="Обычный 37 2 4" xfId="30640"/>
    <cellStyle name="Обычный 37 3" xfId="30641"/>
    <cellStyle name="Обычный 37 3 2" xfId="30642"/>
    <cellStyle name="Обычный 37 3 2 2" xfId="30643"/>
    <cellStyle name="Обычный 37 3 2 2 2" xfId="30644"/>
    <cellStyle name="Обычный 37 3 2 3" xfId="30645"/>
    <cellStyle name="Обычный 37 3 3" xfId="30646"/>
    <cellStyle name="Обычный 37 3 3 2" xfId="30647"/>
    <cellStyle name="Обычный 37 3 4" xfId="30648"/>
    <cellStyle name="Обычный 37 4" xfId="30649"/>
    <cellStyle name="Обычный 37 4 2" xfId="30650"/>
    <cellStyle name="Обычный 37 4 2 2" xfId="30651"/>
    <cellStyle name="Обычный 37 4 2 2 2" xfId="30652"/>
    <cellStyle name="Обычный 37 4 2 3" xfId="30653"/>
    <cellStyle name="Обычный 37 4 3" xfId="30654"/>
    <cellStyle name="Обычный 37 4 3 2" xfId="30655"/>
    <cellStyle name="Обычный 37 4 4" xfId="30656"/>
    <cellStyle name="Обычный 37 5" xfId="30657"/>
    <cellStyle name="Обычный 37 5 2" xfId="30658"/>
    <cellStyle name="Обычный 37 5 2 2" xfId="30659"/>
    <cellStyle name="Обычный 37 5 3" xfId="30660"/>
    <cellStyle name="Обычный 37 6" xfId="30661"/>
    <cellStyle name="Обычный 37 6 2" xfId="30662"/>
    <cellStyle name="Обычный 37 7" xfId="30663"/>
    <cellStyle name="Обычный 37 7 2" xfId="30664"/>
    <cellStyle name="Обычный 37 8" xfId="30665"/>
    <cellStyle name="Обычный 38" xfId="30666"/>
    <cellStyle name="Обычный 38 2" xfId="30667"/>
    <cellStyle name="Обычный 38 2 2" xfId="30668"/>
    <cellStyle name="Обычный 38 2 2 2" xfId="30669"/>
    <cellStyle name="Обычный 38 2 2 2 2" xfId="30670"/>
    <cellStyle name="Обычный 38 2 2 3" xfId="30671"/>
    <cellStyle name="Обычный 38 2 3" xfId="30672"/>
    <cellStyle name="Обычный 38 2 3 2" xfId="30673"/>
    <cellStyle name="Обычный 38 2 4" xfId="30674"/>
    <cellStyle name="Обычный 38 3" xfId="30675"/>
    <cellStyle name="Обычный 38 3 2" xfId="30676"/>
    <cellStyle name="Обычный 38 3 2 2" xfId="30677"/>
    <cellStyle name="Обычный 38 3 2 2 2" xfId="30678"/>
    <cellStyle name="Обычный 38 3 2 3" xfId="30679"/>
    <cellStyle name="Обычный 38 3 3" xfId="30680"/>
    <cellStyle name="Обычный 38 3 3 2" xfId="30681"/>
    <cellStyle name="Обычный 38 3 4" xfId="30682"/>
    <cellStyle name="Обычный 38 4" xfId="30683"/>
    <cellStyle name="Обычный 38 4 2" xfId="30684"/>
    <cellStyle name="Обычный 38 4 2 2" xfId="30685"/>
    <cellStyle name="Обычный 38 4 2 2 2" xfId="30686"/>
    <cellStyle name="Обычный 38 4 2 3" xfId="30687"/>
    <cellStyle name="Обычный 38 4 3" xfId="30688"/>
    <cellStyle name="Обычный 38 4 3 2" xfId="30689"/>
    <cellStyle name="Обычный 38 4 4" xfId="30690"/>
    <cellStyle name="Обычный 38 5" xfId="30691"/>
    <cellStyle name="Обычный 38 5 2" xfId="30692"/>
    <cellStyle name="Обычный 38 5 2 2" xfId="30693"/>
    <cellStyle name="Обычный 38 5 3" xfId="30694"/>
    <cellStyle name="Обычный 38 6" xfId="30695"/>
    <cellStyle name="Обычный 38 6 2" xfId="30696"/>
    <cellStyle name="Обычный 38 7" xfId="30697"/>
    <cellStyle name="Обычный 38 7 2" xfId="30698"/>
    <cellStyle name="Обычный 38 8" xfId="30699"/>
    <cellStyle name="Обычный 39" xfId="30700"/>
    <cellStyle name="Обычный 39 2" xfId="30701"/>
    <cellStyle name="Обычный 39 2 2" xfId="30702"/>
    <cellStyle name="Обычный 39 2 2 2" xfId="30703"/>
    <cellStyle name="Обычный 39 2 2 2 2" xfId="30704"/>
    <cellStyle name="Обычный 39 2 2 3" xfId="30705"/>
    <cellStyle name="Обычный 39 2 3" xfId="30706"/>
    <cellStyle name="Обычный 39 2 3 2" xfId="30707"/>
    <cellStyle name="Обычный 39 2 4" xfId="30708"/>
    <cellStyle name="Обычный 39 3" xfId="30709"/>
    <cellStyle name="Обычный 39 3 2" xfId="30710"/>
    <cellStyle name="Обычный 39 3 2 2" xfId="30711"/>
    <cellStyle name="Обычный 39 3 2 2 2" xfId="30712"/>
    <cellStyle name="Обычный 39 3 2 3" xfId="30713"/>
    <cellStyle name="Обычный 39 3 3" xfId="30714"/>
    <cellStyle name="Обычный 39 3 3 2" xfId="30715"/>
    <cellStyle name="Обычный 39 3 4" xfId="30716"/>
    <cellStyle name="Обычный 39 4" xfId="30717"/>
    <cellStyle name="Обычный 39 4 2" xfId="30718"/>
    <cellStyle name="Обычный 39 4 2 2" xfId="30719"/>
    <cellStyle name="Обычный 39 4 2 2 2" xfId="30720"/>
    <cellStyle name="Обычный 39 4 2 3" xfId="30721"/>
    <cellStyle name="Обычный 39 4 3" xfId="30722"/>
    <cellStyle name="Обычный 39 4 3 2" xfId="30723"/>
    <cellStyle name="Обычный 39 4 4" xfId="30724"/>
    <cellStyle name="Обычный 39 5" xfId="30725"/>
    <cellStyle name="Обычный 39 5 2" xfId="30726"/>
    <cellStyle name="Обычный 39 5 2 2" xfId="30727"/>
    <cellStyle name="Обычный 39 5 3" xfId="30728"/>
    <cellStyle name="Обычный 39 6" xfId="30729"/>
    <cellStyle name="Обычный 39 6 2" xfId="30730"/>
    <cellStyle name="Обычный 39 7" xfId="30731"/>
    <cellStyle name="Обычный 39 7 2" xfId="30732"/>
    <cellStyle name="Обычный 39 8" xfId="30733"/>
    <cellStyle name="Обычный 4" xfId="11"/>
    <cellStyle name="Обычный 4 10" xfId="30734"/>
    <cellStyle name="Обычный 4 11" xfId="30735"/>
    <cellStyle name="Обычный 4 12" xfId="60333"/>
    <cellStyle name="Обычный 4 2" xfId="30736"/>
    <cellStyle name="Обычный 4 2 10" xfId="30737"/>
    <cellStyle name="Обычный 4 2 10 2" xfId="30738"/>
    <cellStyle name="Обычный 4 2 11" xfId="30739"/>
    <cellStyle name="Обычный 4 2 11 2" xfId="30740"/>
    <cellStyle name="Обычный 4 2 12" xfId="30741"/>
    <cellStyle name="Обычный 4 2 12 2" xfId="30742"/>
    <cellStyle name="Обычный 4 2 13" xfId="30743"/>
    <cellStyle name="Обычный 4 2 13 2" xfId="30744"/>
    <cellStyle name="Обычный 4 2 14" xfId="30745"/>
    <cellStyle name="Обычный 4 2 14 2" xfId="30746"/>
    <cellStyle name="Обычный 4 2 15" xfId="30747"/>
    <cellStyle name="Обычный 4 2 15 2" xfId="30748"/>
    <cellStyle name="Обычный 4 2 16" xfId="30749"/>
    <cellStyle name="Обычный 4 2 16 2" xfId="30750"/>
    <cellStyle name="Обычный 4 2 17" xfId="30751"/>
    <cellStyle name="Обычный 4 2 17 2" xfId="30752"/>
    <cellStyle name="Обычный 4 2 18" xfId="30753"/>
    <cellStyle name="Обычный 4 2 18 2" xfId="30754"/>
    <cellStyle name="Обычный 4 2 19" xfId="30755"/>
    <cellStyle name="Обычный 4 2 19 2" xfId="30756"/>
    <cellStyle name="Обычный 4 2 2" xfId="30757"/>
    <cellStyle name="Обычный 4 2 2 2" xfId="30758"/>
    <cellStyle name="Обычный 4 2 2 2 2" xfId="30759"/>
    <cellStyle name="Обычный 4 2 2 3" xfId="30760"/>
    <cellStyle name="Обычный 4 2 2 3 2" xfId="30761"/>
    <cellStyle name="Обычный 4 2 2 4" xfId="30762"/>
    <cellStyle name="Обычный 4 2 2 4 2" xfId="30763"/>
    <cellStyle name="Обычный 4 2 2 5" xfId="30764"/>
    <cellStyle name="Обычный 4 2 20" xfId="30765"/>
    <cellStyle name="Обычный 4 2 20 2" xfId="30766"/>
    <cellStyle name="Обычный 4 2 21" xfId="30767"/>
    <cellStyle name="Обычный 4 2 21 2" xfId="30768"/>
    <cellStyle name="Обычный 4 2 22" xfId="30769"/>
    <cellStyle name="Обычный 4 2 22 2" xfId="30770"/>
    <cellStyle name="Обычный 4 2 23" xfId="30771"/>
    <cellStyle name="Обычный 4 2 23 2" xfId="30772"/>
    <cellStyle name="Обычный 4 2 24" xfId="30773"/>
    <cellStyle name="Обычный 4 2 24 2" xfId="30774"/>
    <cellStyle name="Обычный 4 2 25" xfId="30775"/>
    <cellStyle name="Обычный 4 2 25 2" xfId="30776"/>
    <cellStyle name="Обычный 4 2 26" xfId="30777"/>
    <cellStyle name="Обычный 4 2 26 2" xfId="30778"/>
    <cellStyle name="Обычный 4 2 27" xfId="30779"/>
    <cellStyle name="Обычный 4 2 27 2" xfId="30780"/>
    <cellStyle name="Обычный 4 2 28" xfId="30781"/>
    <cellStyle name="Обычный 4 2 28 2" xfId="30782"/>
    <cellStyle name="Обычный 4 2 29" xfId="30783"/>
    <cellStyle name="Обычный 4 2 3" xfId="30784"/>
    <cellStyle name="Обычный 4 2 3 2" xfId="30785"/>
    <cellStyle name="Обычный 4 2 30" xfId="30786"/>
    <cellStyle name="Обычный 4 2 4" xfId="30787"/>
    <cellStyle name="Обычный 4 2 4 2" xfId="30788"/>
    <cellStyle name="Обычный 4 2 5" xfId="30789"/>
    <cellStyle name="Обычный 4 2 5 2" xfId="30790"/>
    <cellStyle name="Обычный 4 2 6" xfId="30791"/>
    <cellStyle name="Обычный 4 2 6 2" xfId="30792"/>
    <cellStyle name="Обычный 4 2 7" xfId="30793"/>
    <cellStyle name="Обычный 4 2 7 2" xfId="30794"/>
    <cellStyle name="Обычный 4 2 8" xfId="30795"/>
    <cellStyle name="Обычный 4 2 8 2" xfId="30796"/>
    <cellStyle name="Обычный 4 2 9" xfId="30797"/>
    <cellStyle name="Обычный 4 2 9 2" xfId="30798"/>
    <cellStyle name="Обычный 4 2_Корректировка ДПН 3 квартал (первая)(06 07 09)" xfId="30799"/>
    <cellStyle name="Обычный 4 3" xfId="30800"/>
    <cellStyle name="Обычный 4 3 10" xfId="30801"/>
    <cellStyle name="Обычный 4 3 10 2" xfId="30802"/>
    <cellStyle name="Обычный 4 3 11" xfId="30803"/>
    <cellStyle name="Обычный 4 3 11 2" xfId="30804"/>
    <cellStyle name="Обычный 4 3 12" xfId="30805"/>
    <cellStyle name="Обычный 4 3 12 2" xfId="30806"/>
    <cellStyle name="Обычный 4 3 13" xfId="30807"/>
    <cellStyle name="Обычный 4 3 13 2" xfId="30808"/>
    <cellStyle name="Обычный 4 3 14" xfId="30809"/>
    <cellStyle name="Обычный 4 3 14 2" xfId="30810"/>
    <cellStyle name="Обычный 4 3 15" xfId="30811"/>
    <cellStyle name="Обычный 4 3 15 2" xfId="30812"/>
    <cellStyle name="Обычный 4 3 16" xfId="30813"/>
    <cellStyle name="Обычный 4 3 16 2" xfId="30814"/>
    <cellStyle name="Обычный 4 3 17" xfId="30815"/>
    <cellStyle name="Обычный 4 3 17 2" xfId="30816"/>
    <cellStyle name="Обычный 4 3 18" xfId="30817"/>
    <cellStyle name="Обычный 4 3 18 2" xfId="30818"/>
    <cellStyle name="Обычный 4 3 19" xfId="30819"/>
    <cellStyle name="Обычный 4 3 19 2" xfId="30820"/>
    <cellStyle name="Обычный 4 3 2" xfId="30821"/>
    <cellStyle name="Обычный 4 3 2 2" xfId="30822"/>
    <cellStyle name="Обычный 4 3 20" xfId="30823"/>
    <cellStyle name="Обычный 4 3 20 2" xfId="30824"/>
    <cellStyle name="Обычный 4 3 21" xfId="30825"/>
    <cellStyle name="Обычный 4 3 21 2" xfId="30826"/>
    <cellStyle name="Обычный 4 3 22" xfId="30827"/>
    <cellStyle name="Обычный 4 3 22 2" xfId="30828"/>
    <cellStyle name="Обычный 4 3 23" xfId="30829"/>
    <cellStyle name="Обычный 4 3 23 2" xfId="30830"/>
    <cellStyle name="Обычный 4 3 24" xfId="30831"/>
    <cellStyle name="Обычный 4 3 24 2" xfId="30832"/>
    <cellStyle name="Обычный 4 3 25" xfId="30833"/>
    <cellStyle name="Обычный 4 3 25 2" xfId="30834"/>
    <cellStyle name="Обычный 4 3 26" xfId="30835"/>
    <cellStyle name="Обычный 4 3 26 2" xfId="30836"/>
    <cellStyle name="Обычный 4 3 27" xfId="30837"/>
    <cellStyle name="Обычный 4 3 3" xfId="30838"/>
    <cellStyle name="Обычный 4 3 3 2" xfId="30839"/>
    <cellStyle name="Обычный 4 3 4" xfId="30840"/>
    <cellStyle name="Обычный 4 3 4 2" xfId="30841"/>
    <cellStyle name="Обычный 4 3 5" xfId="30842"/>
    <cellStyle name="Обычный 4 3 5 2" xfId="30843"/>
    <cellStyle name="Обычный 4 3 6" xfId="30844"/>
    <cellStyle name="Обычный 4 3 6 2" xfId="30845"/>
    <cellStyle name="Обычный 4 3 7" xfId="30846"/>
    <cellStyle name="Обычный 4 3 7 2" xfId="30847"/>
    <cellStyle name="Обычный 4 3 8" xfId="30848"/>
    <cellStyle name="Обычный 4 3 8 2" xfId="30849"/>
    <cellStyle name="Обычный 4 3 9" xfId="30850"/>
    <cellStyle name="Обычный 4 3 9 2" xfId="30851"/>
    <cellStyle name="Обычный 4 4" xfId="30852"/>
    <cellStyle name="Обычный 4 4 2" xfId="30853"/>
    <cellStyle name="Обычный 4 4 2 2" xfId="30854"/>
    <cellStyle name="Обычный 4 4 3" xfId="30855"/>
    <cellStyle name="Обычный 4 4 3 2" xfId="30856"/>
    <cellStyle name="Обычный 4 4 4" xfId="30857"/>
    <cellStyle name="Обычный 4 4 4 2" xfId="30858"/>
    <cellStyle name="Обычный 4 4 5" xfId="30859"/>
    <cellStyle name="Обычный 4 5" xfId="30860"/>
    <cellStyle name="Обычный 4 5 2" xfId="30861"/>
    <cellStyle name="Обычный 4 6" xfId="30862"/>
    <cellStyle name="Обычный 4 6 2" xfId="30863"/>
    <cellStyle name="Обычный 4 7" xfId="30864"/>
    <cellStyle name="Обычный 4 7 2" xfId="30865"/>
    <cellStyle name="Обычный 4 8" xfId="30866"/>
    <cellStyle name="Обычный 4 8 2" xfId="30867"/>
    <cellStyle name="Обычный 4 9" xfId="30868"/>
    <cellStyle name="Обычный 4 9 2" xfId="30869"/>
    <cellStyle name="Обычный 4_Корректировка 2 квартал ДПН ОМТС Июнь (02 06 09)" xfId="30870"/>
    <cellStyle name="Обычный 40" xfId="30871"/>
    <cellStyle name="Обычный 40 2" xfId="30872"/>
    <cellStyle name="Обычный 40 2 2" xfId="30873"/>
    <cellStyle name="Обычный 40 2 2 2" xfId="30874"/>
    <cellStyle name="Обычный 40 2 2 2 2" xfId="30875"/>
    <cellStyle name="Обычный 40 2 2 3" xfId="30876"/>
    <cellStyle name="Обычный 40 2 3" xfId="30877"/>
    <cellStyle name="Обычный 40 2 3 2" xfId="30878"/>
    <cellStyle name="Обычный 40 2 4" xfId="30879"/>
    <cellStyle name="Обычный 40 3" xfId="30880"/>
    <cellStyle name="Обычный 40 3 2" xfId="30881"/>
    <cellStyle name="Обычный 40 3 2 2" xfId="30882"/>
    <cellStyle name="Обычный 40 3 2 2 2" xfId="30883"/>
    <cellStyle name="Обычный 40 3 2 3" xfId="30884"/>
    <cellStyle name="Обычный 40 3 3" xfId="30885"/>
    <cellStyle name="Обычный 40 3 3 2" xfId="30886"/>
    <cellStyle name="Обычный 40 3 4" xfId="30887"/>
    <cellStyle name="Обычный 40 4" xfId="30888"/>
    <cellStyle name="Обычный 40 4 2" xfId="30889"/>
    <cellStyle name="Обычный 40 4 2 2" xfId="30890"/>
    <cellStyle name="Обычный 40 4 2 2 2" xfId="30891"/>
    <cellStyle name="Обычный 40 4 2 3" xfId="30892"/>
    <cellStyle name="Обычный 40 4 3" xfId="30893"/>
    <cellStyle name="Обычный 40 4 3 2" xfId="30894"/>
    <cellStyle name="Обычный 40 4 4" xfId="30895"/>
    <cellStyle name="Обычный 40 5" xfId="30896"/>
    <cellStyle name="Обычный 40 5 2" xfId="30897"/>
    <cellStyle name="Обычный 40 5 2 2" xfId="30898"/>
    <cellStyle name="Обычный 40 5 3" xfId="30899"/>
    <cellStyle name="Обычный 40 6" xfId="30900"/>
    <cellStyle name="Обычный 40 6 2" xfId="30901"/>
    <cellStyle name="Обычный 40 7" xfId="30902"/>
    <cellStyle name="Обычный 40 7 2" xfId="30903"/>
    <cellStyle name="Обычный 40 8" xfId="30904"/>
    <cellStyle name="Обычный 41" xfId="30905"/>
    <cellStyle name="Обычный 41 2" xfId="30906"/>
    <cellStyle name="Обычный 41 2 2" xfId="30907"/>
    <cellStyle name="Обычный 41 2 2 2" xfId="30908"/>
    <cellStyle name="Обычный 41 2 2 2 2" xfId="30909"/>
    <cellStyle name="Обычный 41 2 2 3" xfId="30910"/>
    <cellStyle name="Обычный 41 2 3" xfId="30911"/>
    <cellStyle name="Обычный 41 2 3 2" xfId="30912"/>
    <cellStyle name="Обычный 41 2 4" xfId="30913"/>
    <cellStyle name="Обычный 41 3" xfId="30914"/>
    <cellStyle name="Обычный 41 3 2" xfId="30915"/>
    <cellStyle name="Обычный 41 3 2 2" xfId="30916"/>
    <cellStyle name="Обычный 41 3 2 2 2" xfId="30917"/>
    <cellStyle name="Обычный 41 3 2 3" xfId="30918"/>
    <cellStyle name="Обычный 41 3 3" xfId="30919"/>
    <cellStyle name="Обычный 41 3 3 2" xfId="30920"/>
    <cellStyle name="Обычный 41 3 4" xfId="30921"/>
    <cellStyle name="Обычный 41 4" xfId="30922"/>
    <cellStyle name="Обычный 41 4 2" xfId="30923"/>
    <cellStyle name="Обычный 41 4 2 2" xfId="30924"/>
    <cellStyle name="Обычный 41 4 2 2 2" xfId="30925"/>
    <cellStyle name="Обычный 41 4 2 3" xfId="30926"/>
    <cellStyle name="Обычный 41 4 3" xfId="30927"/>
    <cellStyle name="Обычный 41 4 3 2" xfId="30928"/>
    <cellStyle name="Обычный 41 4 4" xfId="30929"/>
    <cellStyle name="Обычный 41 5" xfId="30930"/>
    <cellStyle name="Обычный 41 5 2" xfId="30931"/>
    <cellStyle name="Обычный 41 5 2 2" xfId="30932"/>
    <cellStyle name="Обычный 41 5 3" xfId="30933"/>
    <cellStyle name="Обычный 41 6" xfId="30934"/>
    <cellStyle name="Обычный 41 6 2" xfId="30935"/>
    <cellStyle name="Обычный 41 7" xfId="30936"/>
    <cellStyle name="Обычный 41 7 2" xfId="30937"/>
    <cellStyle name="Обычный 41 8" xfId="30938"/>
    <cellStyle name="Обычный 42" xfId="30939"/>
    <cellStyle name="Обычный 42 2" xfId="30940"/>
    <cellStyle name="Обычный 42 2 2" xfId="30941"/>
    <cellStyle name="Обычный 42 2 2 2" xfId="30942"/>
    <cellStyle name="Обычный 42 2 2 2 2" xfId="30943"/>
    <cellStyle name="Обычный 42 2 2 3" xfId="30944"/>
    <cellStyle name="Обычный 42 2 3" xfId="30945"/>
    <cellStyle name="Обычный 42 2 3 2" xfId="30946"/>
    <cellStyle name="Обычный 42 2 4" xfId="30947"/>
    <cellStyle name="Обычный 42 3" xfId="30948"/>
    <cellStyle name="Обычный 42 3 2" xfId="30949"/>
    <cellStyle name="Обычный 42 3 2 2" xfId="30950"/>
    <cellStyle name="Обычный 42 3 2 2 2" xfId="30951"/>
    <cellStyle name="Обычный 42 3 2 3" xfId="30952"/>
    <cellStyle name="Обычный 42 3 3" xfId="30953"/>
    <cellStyle name="Обычный 42 3 3 2" xfId="30954"/>
    <cellStyle name="Обычный 42 3 4" xfId="30955"/>
    <cellStyle name="Обычный 42 4" xfId="30956"/>
    <cellStyle name="Обычный 42 4 2" xfId="30957"/>
    <cellStyle name="Обычный 42 4 2 2" xfId="30958"/>
    <cellStyle name="Обычный 42 4 2 2 2" xfId="30959"/>
    <cellStyle name="Обычный 42 4 2 3" xfId="30960"/>
    <cellStyle name="Обычный 42 4 3" xfId="30961"/>
    <cellStyle name="Обычный 42 4 3 2" xfId="30962"/>
    <cellStyle name="Обычный 42 4 4" xfId="30963"/>
    <cellStyle name="Обычный 42 5" xfId="30964"/>
    <cellStyle name="Обычный 42 5 2" xfId="30965"/>
    <cellStyle name="Обычный 42 5 2 2" xfId="30966"/>
    <cellStyle name="Обычный 42 5 3" xfId="30967"/>
    <cellStyle name="Обычный 42 6" xfId="30968"/>
    <cellStyle name="Обычный 42 6 2" xfId="30969"/>
    <cellStyle name="Обычный 42 7" xfId="30970"/>
    <cellStyle name="Обычный 42 7 2" xfId="30971"/>
    <cellStyle name="Обычный 42 8" xfId="30972"/>
    <cellStyle name="Обычный 43" xfId="30973"/>
    <cellStyle name="Обычный 43 2" xfId="30974"/>
    <cellStyle name="Обычный 43 2 2" xfId="30975"/>
    <cellStyle name="Обычный 43 2 2 2" xfId="30976"/>
    <cellStyle name="Обычный 43 2 2 2 2" xfId="30977"/>
    <cellStyle name="Обычный 43 2 2 3" xfId="30978"/>
    <cellStyle name="Обычный 43 2 3" xfId="30979"/>
    <cellStyle name="Обычный 43 2 3 2" xfId="30980"/>
    <cellStyle name="Обычный 43 2 4" xfId="30981"/>
    <cellStyle name="Обычный 43 3" xfId="30982"/>
    <cellStyle name="Обычный 43 3 2" xfId="30983"/>
    <cellStyle name="Обычный 43 3 2 2" xfId="30984"/>
    <cellStyle name="Обычный 43 3 2 2 2" xfId="30985"/>
    <cellStyle name="Обычный 43 3 2 3" xfId="30986"/>
    <cellStyle name="Обычный 43 3 3" xfId="30987"/>
    <cellStyle name="Обычный 43 3 3 2" xfId="30988"/>
    <cellStyle name="Обычный 43 3 4" xfId="30989"/>
    <cellStyle name="Обычный 43 4" xfId="30990"/>
    <cellStyle name="Обычный 43 4 2" xfId="30991"/>
    <cellStyle name="Обычный 43 4 2 2" xfId="30992"/>
    <cellStyle name="Обычный 43 4 2 2 2" xfId="30993"/>
    <cellStyle name="Обычный 43 4 2 3" xfId="30994"/>
    <cellStyle name="Обычный 43 4 3" xfId="30995"/>
    <cellStyle name="Обычный 43 4 3 2" xfId="30996"/>
    <cellStyle name="Обычный 43 4 4" xfId="30997"/>
    <cellStyle name="Обычный 43 5" xfId="30998"/>
    <cellStyle name="Обычный 43 5 2" xfId="30999"/>
    <cellStyle name="Обычный 43 5 2 2" xfId="31000"/>
    <cellStyle name="Обычный 43 5 3" xfId="31001"/>
    <cellStyle name="Обычный 43 6" xfId="31002"/>
    <cellStyle name="Обычный 43 6 2" xfId="31003"/>
    <cellStyle name="Обычный 43 7" xfId="31004"/>
    <cellStyle name="Обычный 43 7 2" xfId="31005"/>
    <cellStyle name="Обычный 43 8" xfId="31006"/>
    <cellStyle name="Обычный 44" xfId="31007"/>
    <cellStyle name="Обычный 44 2" xfId="31008"/>
    <cellStyle name="Обычный 44 2 2" xfId="31009"/>
    <cellStyle name="Обычный 44 2 2 2" xfId="31010"/>
    <cellStyle name="Обычный 44 2 2 2 2" xfId="31011"/>
    <cellStyle name="Обычный 44 2 2 3" xfId="31012"/>
    <cellStyle name="Обычный 44 2 3" xfId="31013"/>
    <cellStyle name="Обычный 44 2 3 2" xfId="31014"/>
    <cellStyle name="Обычный 44 2 4" xfId="31015"/>
    <cellStyle name="Обычный 44 3" xfId="31016"/>
    <cellStyle name="Обычный 44 3 2" xfId="31017"/>
    <cellStyle name="Обычный 44 3 2 2" xfId="31018"/>
    <cellStyle name="Обычный 44 3 2 2 2" xfId="31019"/>
    <cellStyle name="Обычный 44 3 2 3" xfId="31020"/>
    <cellStyle name="Обычный 44 3 3" xfId="31021"/>
    <cellStyle name="Обычный 44 3 3 2" xfId="31022"/>
    <cellStyle name="Обычный 44 3 4" xfId="31023"/>
    <cellStyle name="Обычный 44 4" xfId="31024"/>
    <cellStyle name="Обычный 44 4 2" xfId="31025"/>
    <cellStyle name="Обычный 44 4 2 2" xfId="31026"/>
    <cellStyle name="Обычный 44 4 2 2 2" xfId="31027"/>
    <cellStyle name="Обычный 44 4 2 3" xfId="31028"/>
    <cellStyle name="Обычный 44 4 3" xfId="31029"/>
    <cellStyle name="Обычный 44 4 3 2" xfId="31030"/>
    <cellStyle name="Обычный 44 4 4" xfId="31031"/>
    <cellStyle name="Обычный 44 5" xfId="31032"/>
    <cellStyle name="Обычный 44 5 2" xfId="31033"/>
    <cellStyle name="Обычный 44 5 2 2" xfId="31034"/>
    <cellStyle name="Обычный 44 5 3" xfId="31035"/>
    <cellStyle name="Обычный 44 6" xfId="31036"/>
    <cellStyle name="Обычный 44 6 2" xfId="31037"/>
    <cellStyle name="Обычный 44 7" xfId="31038"/>
    <cellStyle name="Обычный 44 7 2" xfId="31039"/>
    <cellStyle name="Обычный 44 8" xfId="31040"/>
    <cellStyle name="Обычный 45" xfId="31041"/>
    <cellStyle name="Обычный 45 2" xfId="31042"/>
    <cellStyle name="Обычный 45 2 2" xfId="31043"/>
    <cellStyle name="Обычный 45 2 2 2" xfId="31044"/>
    <cellStyle name="Обычный 45 2 2 2 2" xfId="31045"/>
    <cellStyle name="Обычный 45 2 2 3" xfId="31046"/>
    <cellStyle name="Обычный 45 2 3" xfId="31047"/>
    <cellStyle name="Обычный 45 2 3 2" xfId="31048"/>
    <cellStyle name="Обычный 45 2 4" xfId="31049"/>
    <cellStyle name="Обычный 45 3" xfId="31050"/>
    <cellStyle name="Обычный 45 3 2" xfId="31051"/>
    <cellStyle name="Обычный 45 3 2 2" xfId="31052"/>
    <cellStyle name="Обычный 45 3 2 2 2" xfId="31053"/>
    <cellStyle name="Обычный 45 3 2 3" xfId="31054"/>
    <cellStyle name="Обычный 45 3 3" xfId="31055"/>
    <cellStyle name="Обычный 45 3 3 2" xfId="31056"/>
    <cellStyle name="Обычный 45 3 4" xfId="31057"/>
    <cellStyle name="Обычный 45 4" xfId="31058"/>
    <cellStyle name="Обычный 45 4 2" xfId="31059"/>
    <cellStyle name="Обычный 45 4 2 2" xfId="31060"/>
    <cellStyle name="Обычный 45 4 2 2 2" xfId="31061"/>
    <cellStyle name="Обычный 45 4 2 3" xfId="31062"/>
    <cellStyle name="Обычный 45 4 3" xfId="31063"/>
    <cellStyle name="Обычный 45 4 3 2" xfId="31064"/>
    <cellStyle name="Обычный 45 4 4" xfId="31065"/>
    <cellStyle name="Обычный 45 5" xfId="31066"/>
    <cellStyle name="Обычный 45 5 2" xfId="31067"/>
    <cellStyle name="Обычный 45 5 2 2" xfId="31068"/>
    <cellStyle name="Обычный 45 5 3" xfId="31069"/>
    <cellStyle name="Обычный 45 6" xfId="31070"/>
    <cellStyle name="Обычный 45 6 2" xfId="31071"/>
    <cellStyle name="Обычный 45 7" xfId="31072"/>
    <cellStyle name="Обычный 45 7 2" xfId="31073"/>
    <cellStyle name="Обычный 45 8" xfId="31074"/>
    <cellStyle name="Обычный 46" xfId="31075"/>
    <cellStyle name="Обычный 46 2" xfId="31076"/>
    <cellStyle name="Обычный 46 2 2" xfId="31077"/>
    <cellStyle name="Обычный 46 2 2 2" xfId="31078"/>
    <cellStyle name="Обычный 46 2 2 2 2" xfId="31079"/>
    <cellStyle name="Обычный 46 2 2 3" xfId="31080"/>
    <cellStyle name="Обычный 46 2 3" xfId="31081"/>
    <cellStyle name="Обычный 46 2 3 2" xfId="31082"/>
    <cellStyle name="Обычный 46 2 4" xfId="31083"/>
    <cellStyle name="Обычный 46 3" xfId="31084"/>
    <cellStyle name="Обычный 46 3 2" xfId="31085"/>
    <cellStyle name="Обычный 46 3 2 2" xfId="31086"/>
    <cellStyle name="Обычный 46 3 2 2 2" xfId="31087"/>
    <cellStyle name="Обычный 46 3 2 3" xfId="31088"/>
    <cellStyle name="Обычный 46 3 3" xfId="31089"/>
    <cellStyle name="Обычный 46 3 3 2" xfId="31090"/>
    <cellStyle name="Обычный 46 3 4" xfId="31091"/>
    <cellStyle name="Обычный 46 4" xfId="31092"/>
    <cellStyle name="Обычный 46 4 2" xfId="31093"/>
    <cellStyle name="Обычный 46 4 2 2" xfId="31094"/>
    <cellStyle name="Обычный 46 4 2 2 2" xfId="31095"/>
    <cellStyle name="Обычный 46 4 2 3" xfId="31096"/>
    <cellStyle name="Обычный 46 4 3" xfId="31097"/>
    <cellStyle name="Обычный 46 4 3 2" xfId="31098"/>
    <cellStyle name="Обычный 46 4 4" xfId="31099"/>
    <cellStyle name="Обычный 46 5" xfId="31100"/>
    <cellStyle name="Обычный 46 5 2" xfId="31101"/>
    <cellStyle name="Обычный 46 5 2 2" xfId="31102"/>
    <cellStyle name="Обычный 46 5 3" xfId="31103"/>
    <cellStyle name="Обычный 46 6" xfId="31104"/>
    <cellStyle name="Обычный 46 6 2" xfId="31105"/>
    <cellStyle name="Обычный 46 7" xfId="31106"/>
    <cellStyle name="Обычный 46 7 2" xfId="31107"/>
    <cellStyle name="Обычный 46 8" xfId="31108"/>
    <cellStyle name="Обычный 47" xfId="31109"/>
    <cellStyle name="Обычный 47 2" xfId="31110"/>
    <cellStyle name="Обычный 47 2 2" xfId="31111"/>
    <cellStyle name="Обычный 47 2 2 2" xfId="31112"/>
    <cellStyle name="Обычный 47 2 2 2 2" xfId="31113"/>
    <cellStyle name="Обычный 47 2 2 3" xfId="31114"/>
    <cellStyle name="Обычный 47 2 3" xfId="31115"/>
    <cellStyle name="Обычный 47 2 3 2" xfId="31116"/>
    <cellStyle name="Обычный 47 2 4" xfId="31117"/>
    <cellStyle name="Обычный 47 3" xfId="31118"/>
    <cellStyle name="Обычный 47 3 2" xfId="31119"/>
    <cellStyle name="Обычный 47 3 2 2" xfId="31120"/>
    <cellStyle name="Обычный 47 3 2 2 2" xfId="31121"/>
    <cellStyle name="Обычный 47 3 2 3" xfId="31122"/>
    <cellStyle name="Обычный 47 3 3" xfId="31123"/>
    <cellStyle name="Обычный 47 3 3 2" xfId="31124"/>
    <cellStyle name="Обычный 47 3 4" xfId="31125"/>
    <cellStyle name="Обычный 47 4" xfId="31126"/>
    <cellStyle name="Обычный 47 4 2" xfId="31127"/>
    <cellStyle name="Обычный 47 4 2 2" xfId="31128"/>
    <cellStyle name="Обычный 47 4 2 2 2" xfId="31129"/>
    <cellStyle name="Обычный 47 4 2 3" xfId="31130"/>
    <cellStyle name="Обычный 47 4 3" xfId="31131"/>
    <cellStyle name="Обычный 47 4 3 2" xfId="31132"/>
    <cellStyle name="Обычный 47 4 4" xfId="31133"/>
    <cellStyle name="Обычный 47 5" xfId="31134"/>
    <cellStyle name="Обычный 47 5 2" xfId="31135"/>
    <cellStyle name="Обычный 47 5 2 2" xfId="31136"/>
    <cellStyle name="Обычный 47 5 3" xfId="31137"/>
    <cellStyle name="Обычный 47 6" xfId="31138"/>
    <cellStyle name="Обычный 47 6 2" xfId="31139"/>
    <cellStyle name="Обычный 47 7" xfId="31140"/>
    <cellStyle name="Обычный 47 7 2" xfId="31141"/>
    <cellStyle name="Обычный 47 8" xfId="31142"/>
    <cellStyle name="Обычный 48" xfId="31143"/>
    <cellStyle name="Обычный 48 2" xfId="31144"/>
    <cellStyle name="Обычный 48 2 2" xfId="31145"/>
    <cellStyle name="Обычный 48 2 2 2" xfId="31146"/>
    <cellStyle name="Обычный 48 2 2 2 2" xfId="31147"/>
    <cellStyle name="Обычный 48 2 2 3" xfId="31148"/>
    <cellStyle name="Обычный 48 2 3" xfId="31149"/>
    <cellStyle name="Обычный 48 2 3 2" xfId="31150"/>
    <cellStyle name="Обычный 48 2 4" xfId="31151"/>
    <cellStyle name="Обычный 48 3" xfId="31152"/>
    <cellStyle name="Обычный 48 3 2" xfId="31153"/>
    <cellStyle name="Обычный 48 3 2 2" xfId="31154"/>
    <cellStyle name="Обычный 48 3 2 2 2" xfId="31155"/>
    <cellStyle name="Обычный 48 3 2 3" xfId="31156"/>
    <cellStyle name="Обычный 48 3 3" xfId="31157"/>
    <cellStyle name="Обычный 48 3 3 2" xfId="31158"/>
    <cellStyle name="Обычный 48 3 4" xfId="31159"/>
    <cellStyle name="Обычный 48 4" xfId="31160"/>
    <cellStyle name="Обычный 48 4 2" xfId="31161"/>
    <cellStyle name="Обычный 48 4 2 2" xfId="31162"/>
    <cellStyle name="Обычный 48 4 2 2 2" xfId="31163"/>
    <cellStyle name="Обычный 48 4 2 3" xfId="31164"/>
    <cellStyle name="Обычный 48 4 3" xfId="31165"/>
    <cellStyle name="Обычный 48 4 3 2" xfId="31166"/>
    <cellStyle name="Обычный 48 4 4" xfId="31167"/>
    <cellStyle name="Обычный 48 5" xfId="31168"/>
    <cellStyle name="Обычный 48 5 2" xfId="31169"/>
    <cellStyle name="Обычный 48 5 2 2" xfId="31170"/>
    <cellStyle name="Обычный 48 5 3" xfId="31171"/>
    <cellStyle name="Обычный 48 6" xfId="31172"/>
    <cellStyle name="Обычный 48 6 2" xfId="31173"/>
    <cellStyle name="Обычный 48 7" xfId="31174"/>
    <cellStyle name="Обычный 48 7 2" xfId="31175"/>
    <cellStyle name="Обычный 48 8" xfId="31176"/>
    <cellStyle name="Обычный 49" xfId="31177"/>
    <cellStyle name="Обычный 49 2" xfId="31178"/>
    <cellStyle name="Обычный 49 2 2" xfId="31179"/>
    <cellStyle name="Обычный 49 2 2 2" xfId="31180"/>
    <cellStyle name="Обычный 49 2 2 2 2" xfId="31181"/>
    <cellStyle name="Обычный 49 2 2 3" xfId="31182"/>
    <cellStyle name="Обычный 49 2 3" xfId="31183"/>
    <cellStyle name="Обычный 49 2 3 2" xfId="31184"/>
    <cellStyle name="Обычный 49 2 4" xfId="31185"/>
    <cellStyle name="Обычный 49 3" xfId="31186"/>
    <cellStyle name="Обычный 49 3 2" xfId="31187"/>
    <cellStyle name="Обычный 49 3 2 2" xfId="31188"/>
    <cellStyle name="Обычный 49 3 2 2 2" xfId="31189"/>
    <cellStyle name="Обычный 49 3 2 3" xfId="31190"/>
    <cellStyle name="Обычный 49 3 3" xfId="31191"/>
    <cellStyle name="Обычный 49 3 3 2" xfId="31192"/>
    <cellStyle name="Обычный 49 3 4" xfId="31193"/>
    <cellStyle name="Обычный 49 4" xfId="31194"/>
    <cellStyle name="Обычный 49 4 2" xfId="31195"/>
    <cellStyle name="Обычный 49 4 2 2" xfId="31196"/>
    <cellStyle name="Обычный 49 4 2 2 2" xfId="31197"/>
    <cellStyle name="Обычный 49 4 2 3" xfId="31198"/>
    <cellStyle name="Обычный 49 4 3" xfId="31199"/>
    <cellStyle name="Обычный 49 4 3 2" xfId="31200"/>
    <cellStyle name="Обычный 49 4 4" xfId="31201"/>
    <cellStyle name="Обычный 49 5" xfId="31202"/>
    <cellStyle name="Обычный 49 5 2" xfId="31203"/>
    <cellStyle name="Обычный 49 5 2 2" xfId="31204"/>
    <cellStyle name="Обычный 49 5 3" xfId="31205"/>
    <cellStyle name="Обычный 49 6" xfId="31206"/>
    <cellStyle name="Обычный 49 6 2" xfId="31207"/>
    <cellStyle name="Обычный 49 7" xfId="31208"/>
    <cellStyle name="Обычный 49 7 2" xfId="31209"/>
    <cellStyle name="Обычный 49 8" xfId="31210"/>
    <cellStyle name="Обычный 5" xfId="31211"/>
    <cellStyle name="Обычный 5 10" xfId="31212"/>
    <cellStyle name="Обычный 5 10 10" xfId="31213"/>
    <cellStyle name="Обычный 5 10 10 2" xfId="31214"/>
    <cellStyle name="Обычный 5 10 10 2 2" xfId="31215"/>
    <cellStyle name="Обычный 5 10 10 2 2 2" xfId="31216"/>
    <cellStyle name="Обычный 5 10 10 2 2 2 2" xfId="31217"/>
    <cellStyle name="Обычный 5 10 10 2 2 3" xfId="31218"/>
    <cellStyle name="Обычный 5 10 10 2 3" xfId="31219"/>
    <cellStyle name="Обычный 5 10 10 2 3 2" xfId="31220"/>
    <cellStyle name="Обычный 5 10 10 2 4" xfId="31221"/>
    <cellStyle name="Обычный 5 10 10 3" xfId="31222"/>
    <cellStyle name="Обычный 5 10 10 3 2" xfId="31223"/>
    <cellStyle name="Обычный 5 10 10 3 2 2" xfId="31224"/>
    <cellStyle name="Обычный 5 10 10 3 2 2 2" xfId="31225"/>
    <cellStyle name="Обычный 5 10 10 3 2 3" xfId="31226"/>
    <cellStyle name="Обычный 5 10 10 3 3" xfId="31227"/>
    <cellStyle name="Обычный 5 10 10 3 3 2" xfId="31228"/>
    <cellStyle name="Обычный 5 10 10 3 4" xfId="31229"/>
    <cellStyle name="Обычный 5 10 10 4" xfId="31230"/>
    <cellStyle name="Обычный 5 10 10 4 2" xfId="31231"/>
    <cellStyle name="Обычный 5 10 10 4 2 2" xfId="31232"/>
    <cellStyle name="Обычный 5 10 10 4 2 2 2" xfId="31233"/>
    <cellStyle name="Обычный 5 10 10 4 2 3" xfId="31234"/>
    <cellStyle name="Обычный 5 10 10 4 3" xfId="31235"/>
    <cellStyle name="Обычный 5 10 10 4 3 2" xfId="31236"/>
    <cellStyle name="Обычный 5 10 10 4 4" xfId="31237"/>
    <cellStyle name="Обычный 5 10 10 5" xfId="31238"/>
    <cellStyle name="Обычный 5 10 10 5 2" xfId="31239"/>
    <cellStyle name="Обычный 5 10 10 5 2 2" xfId="31240"/>
    <cellStyle name="Обычный 5 10 10 5 3" xfId="31241"/>
    <cellStyle name="Обычный 5 10 10 6" xfId="31242"/>
    <cellStyle name="Обычный 5 10 10 6 2" xfId="31243"/>
    <cellStyle name="Обычный 5 10 10 7" xfId="31244"/>
    <cellStyle name="Обычный 5 10 10 7 2" xfId="31245"/>
    <cellStyle name="Обычный 5 10 10 8" xfId="31246"/>
    <cellStyle name="Обычный 5 10 11" xfId="31247"/>
    <cellStyle name="Обычный 5 10 11 2" xfId="31248"/>
    <cellStyle name="Обычный 5 10 11 2 2" xfId="31249"/>
    <cellStyle name="Обычный 5 10 11 2 2 2" xfId="31250"/>
    <cellStyle name="Обычный 5 10 11 2 2 2 2" xfId="31251"/>
    <cellStyle name="Обычный 5 10 11 2 2 3" xfId="31252"/>
    <cellStyle name="Обычный 5 10 11 2 3" xfId="31253"/>
    <cellStyle name="Обычный 5 10 11 2 3 2" xfId="31254"/>
    <cellStyle name="Обычный 5 10 11 2 4" xfId="31255"/>
    <cellStyle name="Обычный 5 10 11 3" xfId="31256"/>
    <cellStyle name="Обычный 5 10 11 3 2" xfId="31257"/>
    <cellStyle name="Обычный 5 10 11 3 2 2" xfId="31258"/>
    <cellStyle name="Обычный 5 10 11 3 2 2 2" xfId="31259"/>
    <cellStyle name="Обычный 5 10 11 3 2 3" xfId="31260"/>
    <cellStyle name="Обычный 5 10 11 3 3" xfId="31261"/>
    <cellStyle name="Обычный 5 10 11 3 3 2" xfId="31262"/>
    <cellStyle name="Обычный 5 10 11 3 4" xfId="31263"/>
    <cellStyle name="Обычный 5 10 11 4" xfId="31264"/>
    <cellStyle name="Обычный 5 10 11 4 2" xfId="31265"/>
    <cellStyle name="Обычный 5 10 11 4 2 2" xfId="31266"/>
    <cellStyle name="Обычный 5 10 11 4 2 2 2" xfId="31267"/>
    <cellStyle name="Обычный 5 10 11 4 2 3" xfId="31268"/>
    <cellStyle name="Обычный 5 10 11 4 3" xfId="31269"/>
    <cellStyle name="Обычный 5 10 11 4 3 2" xfId="31270"/>
    <cellStyle name="Обычный 5 10 11 4 4" xfId="31271"/>
    <cellStyle name="Обычный 5 10 11 5" xfId="31272"/>
    <cellStyle name="Обычный 5 10 11 5 2" xfId="31273"/>
    <cellStyle name="Обычный 5 10 11 5 2 2" xfId="31274"/>
    <cellStyle name="Обычный 5 10 11 5 3" xfId="31275"/>
    <cellStyle name="Обычный 5 10 11 6" xfId="31276"/>
    <cellStyle name="Обычный 5 10 11 6 2" xfId="31277"/>
    <cellStyle name="Обычный 5 10 11 7" xfId="31278"/>
    <cellStyle name="Обычный 5 10 11 7 2" xfId="31279"/>
    <cellStyle name="Обычный 5 10 11 8" xfId="31280"/>
    <cellStyle name="Обычный 5 10 12" xfId="31281"/>
    <cellStyle name="Обычный 5 10 12 2" xfId="31282"/>
    <cellStyle name="Обычный 5 10 12 2 2" xfId="31283"/>
    <cellStyle name="Обычный 5 10 12 2 2 2" xfId="31284"/>
    <cellStyle name="Обычный 5 10 12 2 2 2 2" xfId="31285"/>
    <cellStyle name="Обычный 5 10 12 2 2 3" xfId="31286"/>
    <cellStyle name="Обычный 5 10 12 2 3" xfId="31287"/>
    <cellStyle name="Обычный 5 10 12 2 3 2" xfId="31288"/>
    <cellStyle name="Обычный 5 10 12 2 4" xfId="31289"/>
    <cellStyle name="Обычный 5 10 12 3" xfId="31290"/>
    <cellStyle name="Обычный 5 10 12 3 2" xfId="31291"/>
    <cellStyle name="Обычный 5 10 12 3 2 2" xfId="31292"/>
    <cellStyle name="Обычный 5 10 12 3 2 2 2" xfId="31293"/>
    <cellStyle name="Обычный 5 10 12 3 2 3" xfId="31294"/>
    <cellStyle name="Обычный 5 10 12 3 3" xfId="31295"/>
    <cellStyle name="Обычный 5 10 12 3 3 2" xfId="31296"/>
    <cellStyle name="Обычный 5 10 12 3 4" xfId="31297"/>
    <cellStyle name="Обычный 5 10 12 4" xfId="31298"/>
    <cellStyle name="Обычный 5 10 12 4 2" xfId="31299"/>
    <cellStyle name="Обычный 5 10 12 4 2 2" xfId="31300"/>
    <cellStyle name="Обычный 5 10 12 4 2 2 2" xfId="31301"/>
    <cellStyle name="Обычный 5 10 12 4 2 3" xfId="31302"/>
    <cellStyle name="Обычный 5 10 12 4 3" xfId="31303"/>
    <cellStyle name="Обычный 5 10 12 4 3 2" xfId="31304"/>
    <cellStyle name="Обычный 5 10 12 4 4" xfId="31305"/>
    <cellStyle name="Обычный 5 10 12 5" xfId="31306"/>
    <cellStyle name="Обычный 5 10 12 5 2" xfId="31307"/>
    <cellStyle name="Обычный 5 10 12 5 2 2" xfId="31308"/>
    <cellStyle name="Обычный 5 10 12 5 3" xfId="31309"/>
    <cellStyle name="Обычный 5 10 12 6" xfId="31310"/>
    <cellStyle name="Обычный 5 10 12 6 2" xfId="31311"/>
    <cellStyle name="Обычный 5 10 12 7" xfId="31312"/>
    <cellStyle name="Обычный 5 10 12 7 2" xfId="31313"/>
    <cellStyle name="Обычный 5 10 12 8" xfId="31314"/>
    <cellStyle name="Обычный 5 10 13" xfId="31315"/>
    <cellStyle name="Обычный 5 10 13 2" xfId="31316"/>
    <cellStyle name="Обычный 5 10 13 2 2" xfId="31317"/>
    <cellStyle name="Обычный 5 10 13 2 2 2" xfId="31318"/>
    <cellStyle name="Обычный 5 10 13 2 2 2 2" xfId="31319"/>
    <cellStyle name="Обычный 5 10 13 2 2 3" xfId="31320"/>
    <cellStyle name="Обычный 5 10 13 2 3" xfId="31321"/>
    <cellStyle name="Обычный 5 10 13 2 3 2" xfId="31322"/>
    <cellStyle name="Обычный 5 10 13 2 4" xfId="31323"/>
    <cellStyle name="Обычный 5 10 13 3" xfId="31324"/>
    <cellStyle name="Обычный 5 10 13 3 2" xfId="31325"/>
    <cellStyle name="Обычный 5 10 13 3 2 2" xfId="31326"/>
    <cellStyle name="Обычный 5 10 13 3 2 2 2" xfId="31327"/>
    <cellStyle name="Обычный 5 10 13 3 2 3" xfId="31328"/>
    <cellStyle name="Обычный 5 10 13 3 3" xfId="31329"/>
    <cellStyle name="Обычный 5 10 13 3 3 2" xfId="31330"/>
    <cellStyle name="Обычный 5 10 13 3 4" xfId="31331"/>
    <cellStyle name="Обычный 5 10 13 4" xfId="31332"/>
    <cellStyle name="Обычный 5 10 13 4 2" xfId="31333"/>
    <cellStyle name="Обычный 5 10 13 4 2 2" xfId="31334"/>
    <cellStyle name="Обычный 5 10 13 4 2 2 2" xfId="31335"/>
    <cellStyle name="Обычный 5 10 13 4 2 3" xfId="31336"/>
    <cellStyle name="Обычный 5 10 13 4 3" xfId="31337"/>
    <cellStyle name="Обычный 5 10 13 4 3 2" xfId="31338"/>
    <cellStyle name="Обычный 5 10 13 4 4" xfId="31339"/>
    <cellStyle name="Обычный 5 10 13 5" xfId="31340"/>
    <cellStyle name="Обычный 5 10 13 5 2" xfId="31341"/>
    <cellStyle name="Обычный 5 10 13 5 2 2" xfId="31342"/>
    <cellStyle name="Обычный 5 10 13 5 3" xfId="31343"/>
    <cellStyle name="Обычный 5 10 13 6" xfId="31344"/>
    <cellStyle name="Обычный 5 10 13 6 2" xfId="31345"/>
    <cellStyle name="Обычный 5 10 13 7" xfId="31346"/>
    <cellStyle name="Обычный 5 10 13 7 2" xfId="31347"/>
    <cellStyle name="Обычный 5 10 13 8" xfId="31348"/>
    <cellStyle name="Обычный 5 10 14" xfId="31349"/>
    <cellStyle name="Обычный 5 10 14 2" xfId="31350"/>
    <cellStyle name="Обычный 5 10 14 2 2" xfId="31351"/>
    <cellStyle name="Обычный 5 10 14 2 2 2" xfId="31352"/>
    <cellStyle name="Обычный 5 10 14 2 2 2 2" xfId="31353"/>
    <cellStyle name="Обычный 5 10 14 2 2 3" xfId="31354"/>
    <cellStyle name="Обычный 5 10 14 2 3" xfId="31355"/>
    <cellStyle name="Обычный 5 10 14 2 3 2" xfId="31356"/>
    <cellStyle name="Обычный 5 10 14 2 4" xfId="31357"/>
    <cellStyle name="Обычный 5 10 14 3" xfId="31358"/>
    <cellStyle name="Обычный 5 10 14 3 2" xfId="31359"/>
    <cellStyle name="Обычный 5 10 14 3 2 2" xfId="31360"/>
    <cellStyle name="Обычный 5 10 14 3 2 2 2" xfId="31361"/>
    <cellStyle name="Обычный 5 10 14 3 2 3" xfId="31362"/>
    <cellStyle name="Обычный 5 10 14 3 3" xfId="31363"/>
    <cellStyle name="Обычный 5 10 14 3 3 2" xfId="31364"/>
    <cellStyle name="Обычный 5 10 14 3 4" xfId="31365"/>
    <cellStyle name="Обычный 5 10 14 4" xfId="31366"/>
    <cellStyle name="Обычный 5 10 14 4 2" xfId="31367"/>
    <cellStyle name="Обычный 5 10 14 4 2 2" xfId="31368"/>
    <cellStyle name="Обычный 5 10 14 4 2 2 2" xfId="31369"/>
    <cellStyle name="Обычный 5 10 14 4 2 3" xfId="31370"/>
    <cellStyle name="Обычный 5 10 14 4 3" xfId="31371"/>
    <cellStyle name="Обычный 5 10 14 4 3 2" xfId="31372"/>
    <cellStyle name="Обычный 5 10 14 4 4" xfId="31373"/>
    <cellStyle name="Обычный 5 10 14 5" xfId="31374"/>
    <cellStyle name="Обычный 5 10 14 5 2" xfId="31375"/>
    <cellStyle name="Обычный 5 10 14 5 2 2" xfId="31376"/>
    <cellStyle name="Обычный 5 10 14 5 3" xfId="31377"/>
    <cellStyle name="Обычный 5 10 14 6" xfId="31378"/>
    <cellStyle name="Обычный 5 10 14 6 2" xfId="31379"/>
    <cellStyle name="Обычный 5 10 14 7" xfId="31380"/>
    <cellStyle name="Обычный 5 10 14 7 2" xfId="31381"/>
    <cellStyle name="Обычный 5 10 14 8" xfId="31382"/>
    <cellStyle name="Обычный 5 10 15" xfId="31383"/>
    <cellStyle name="Обычный 5 10 15 2" xfId="31384"/>
    <cellStyle name="Обычный 5 10 15 2 2" xfId="31385"/>
    <cellStyle name="Обычный 5 10 15 2 2 2" xfId="31386"/>
    <cellStyle name="Обычный 5 10 15 2 2 2 2" xfId="31387"/>
    <cellStyle name="Обычный 5 10 15 2 2 3" xfId="31388"/>
    <cellStyle name="Обычный 5 10 15 2 3" xfId="31389"/>
    <cellStyle name="Обычный 5 10 15 2 3 2" xfId="31390"/>
    <cellStyle name="Обычный 5 10 15 2 4" xfId="31391"/>
    <cellStyle name="Обычный 5 10 15 3" xfId="31392"/>
    <cellStyle name="Обычный 5 10 15 3 2" xfId="31393"/>
    <cellStyle name="Обычный 5 10 15 3 2 2" xfId="31394"/>
    <cellStyle name="Обычный 5 10 15 3 2 2 2" xfId="31395"/>
    <cellStyle name="Обычный 5 10 15 3 2 3" xfId="31396"/>
    <cellStyle name="Обычный 5 10 15 3 3" xfId="31397"/>
    <cellStyle name="Обычный 5 10 15 3 3 2" xfId="31398"/>
    <cellStyle name="Обычный 5 10 15 3 4" xfId="31399"/>
    <cellStyle name="Обычный 5 10 15 4" xfId="31400"/>
    <cellStyle name="Обычный 5 10 15 4 2" xfId="31401"/>
    <cellStyle name="Обычный 5 10 15 4 2 2" xfId="31402"/>
    <cellStyle name="Обычный 5 10 15 4 2 2 2" xfId="31403"/>
    <cellStyle name="Обычный 5 10 15 4 2 3" xfId="31404"/>
    <cellStyle name="Обычный 5 10 15 4 3" xfId="31405"/>
    <cellStyle name="Обычный 5 10 15 4 3 2" xfId="31406"/>
    <cellStyle name="Обычный 5 10 15 4 4" xfId="31407"/>
    <cellStyle name="Обычный 5 10 15 5" xfId="31408"/>
    <cellStyle name="Обычный 5 10 15 5 2" xfId="31409"/>
    <cellStyle name="Обычный 5 10 15 5 2 2" xfId="31410"/>
    <cellStyle name="Обычный 5 10 15 5 3" xfId="31411"/>
    <cellStyle name="Обычный 5 10 15 6" xfId="31412"/>
    <cellStyle name="Обычный 5 10 15 6 2" xfId="31413"/>
    <cellStyle name="Обычный 5 10 15 7" xfId="31414"/>
    <cellStyle name="Обычный 5 10 15 7 2" xfId="31415"/>
    <cellStyle name="Обычный 5 10 15 8" xfId="31416"/>
    <cellStyle name="Обычный 5 10 16" xfId="31417"/>
    <cellStyle name="Обычный 5 10 16 2" xfId="31418"/>
    <cellStyle name="Обычный 5 10 16 2 2" xfId="31419"/>
    <cellStyle name="Обычный 5 10 16 2 2 2" xfId="31420"/>
    <cellStyle name="Обычный 5 10 16 2 2 2 2" xfId="31421"/>
    <cellStyle name="Обычный 5 10 16 2 2 3" xfId="31422"/>
    <cellStyle name="Обычный 5 10 16 2 3" xfId="31423"/>
    <cellStyle name="Обычный 5 10 16 2 3 2" xfId="31424"/>
    <cellStyle name="Обычный 5 10 16 2 4" xfId="31425"/>
    <cellStyle name="Обычный 5 10 16 3" xfId="31426"/>
    <cellStyle name="Обычный 5 10 16 3 2" xfId="31427"/>
    <cellStyle name="Обычный 5 10 16 3 2 2" xfId="31428"/>
    <cellStyle name="Обычный 5 10 16 3 2 2 2" xfId="31429"/>
    <cellStyle name="Обычный 5 10 16 3 2 3" xfId="31430"/>
    <cellStyle name="Обычный 5 10 16 3 3" xfId="31431"/>
    <cellStyle name="Обычный 5 10 16 3 3 2" xfId="31432"/>
    <cellStyle name="Обычный 5 10 16 3 4" xfId="31433"/>
    <cellStyle name="Обычный 5 10 16 4" xfId="31434"/>
    <cellStyle name="Обычный 5 10 16 4 2" xfId="31435"/>
    <cellStyle name="Обычный 5 10 16 4 2 2" xfId="31436"/>
    <cellStyle name="Обычный 5 10 16 4 2 2 2" xfId="31437"/>
    <cellStyle name="Обычный 5 10 16 4 2 3" xfId="31438"/>
    <cellStyle name="Обычный 5 10 16 4 3" xfId="31439"/>
    <cellStyle name="Обычный 5 10 16 4 3 2" xfId="31440"/>
    <cellStyle name="Обычный 5 10 16 4 4" xfId="31441"/>
    <cellStyle name="Обычный 5 10 16 5" xfId="31442"/>
    <cellStyle name="Обычный 5 10 16 5 2" xfId="31443"/>
    <cellStyle name="Обычный 5 10 16 5 2 2" xfId="31444"/>
    <cellStyle name="Обычный 5 10 16 5 3" xfId="31445"/>
    <cellStyle name="Обычный 5 10 16 6" xfId="31446"/>
    <cellStyle name="Обычный 5 10 16 6 2" xfId="31447"/>
    <cellStyle name="Обычный 5 10 16 7" xfId="31448"/>
    <cellStyle name="Обычный 5 10 16 7 2" xfId="31449"/>
    <cellStyle name="Обычный 5 10 16 8" xfId="31450"/>
    <cellStyle name="Обычный 5 10 17" xfId="31451"/>
    <cellStyle name="Обычный 5 10 17 2" xfId="31452"/>
    <cellStyle name="Обычный 5 10 17 2 2" xfId="31453"/>
    <cellStyle name="Обычный 5 10 17 2 2 2" xfId="31454"/>
    <cellStyle name="Обычный 5 10 17 2 2 2 2" xfId="31455"/>
    <cellStyle name="Обычный 5 10 17 2 2 3" xfId="31456"/>
    <cellStyle name="Обычный 5 10 17 2 3" xfId="31457"/>
    <cellStyle name="Обычный 5 10 17 2 3 2" xfId="31458"/>
    <cellStyle name="Обычный 5 10 17 2 4" xfId="31459"/>
    <cellStyle name="Обычный 5 10 17 3" xfId="31460"/>
    <cellStyle name="Обычный 5 10 17 3 2" xfId="31461"/>
    <cellStyle name="Обычный 5 10 17 3 2 2" xfId="31462"/>
    <cellStyle name="Обычный 5 10 17 3 2 2 2" xfId="31463"/>
    <cellStyle name="Обычный 5 10 17 3 2 3" xfId="31464"/>
    <cellStyle name="Обычный 5 10 17 3 3" xfId="31465"/>
    <cellStyle name="Обычный 5 10 17 3 3 2" xfId="31466"/>
    <cellStyle name="Обычный 5 10 17 3 4" xfId="31467"/>
    <cellStyle name="Обычный 5 10 17 4" xfId="31468"/>
    <cellStyle name="Обычный 5 10 17 4 2" xfId="31469"/>
    <cellStyle name="Обычный 5 10 17 4 2 2" xfId="31470"/>
    <cellStyle name="Обычный 5 10 17 4 2 2 2" xfId="31471"/>
    <cellStyle name="Обычный 5 10 17 4 2 3" xfId="31472"/>
    <cellStyle name="Обычный 5 10 17 4 3" xfId="31473"/>
    <cellStyle name="Обычный 5 10 17 4 3 2" xfId="31474"/>
    <cellStyle name="Обычный 5 10 17 4 4" xfId="31475"/>
    <cellStyle name="Обычный 5 10 17 5" xfId="31476"/>
    <cellStyle name="Обычный 5 10 17 5 2" xfId="31477"/>
    <cellStyle name="Обычный 5 10 17 5 2 2" xfId="31478"/>
    <cellStyle name="Обычный 5 10 17 5 3" xfId="31479"/>
    <cellStyle name="Обычный 5 10 17 6" xfId="31480"/>
    <cellStyle name="Обычный 5 10 17 6 2" xfId="31481"/>
    <cellStyle name="Обычный 5 10 17 7" xfId="31482"/>
    <cellStyle name="Обычный 5 10 17 7 2" xfId="31483"/>
    <cellStyle name="Обычный 5 10 17 8" xfId="31484"/>
    <cellStyle name="Обычный 5 10 18" xfId="31485"/>
    <cellStyle name="Обычный 5 10 18 2" xfId="31486"/>
    <cellStyle name="Обычный 5 10 18 2 2" xfId="31487"/>
    <cellStyle name="Обычный 5 10 18 2 2 2" xfId="31488"/>
    <cellStyle name="Обычный 5 10 18 2 2 2 2" xfId="31489"/>
    <cellStyle name="Обычный 5 10 18 2 2 3" xfId="31490"/>
    <cellStyle name="Обычный 5 10 18 2 3" xfId="31491"/>
    <cellStyle name="Обычный 5 10 18 2 3 2" xfId="31492"/>
    <cellStyle name="Обычный 5 10 18 2 4" xfId="31493"/>
    <cellStyle name="Обычный 5 10 18 3" xfId="31494"/>
    <cellStyle name="Обычный 5 10 18 3 2" xfId="31495"/>
    <cellStyle name="Обычный 5 10 18 3 2 2" xfId="31496"/>
    <cellStyle name="Обычный 5 10 18 3 2 2 2" xfId="31497"/>
    <cellStyle name="Обычный 5 10 18 3 2 3" xfId="31498"/>
    <cellStyle name="Обычный 5 10 18 3 3" xfId="31499"/>
    <cellStyle name="Обычный 5 10 18 3 3 2" xfId="31500"/>
    <cellStyle name="Обычный 5 10 18 3 4" xfId="31501"/>
    <cellStyle name="Обычный 5 10 18 4" xfId="31502"/>
    <cellStyle name="Обычный 5 10 18 4 2" xfId="31503"/>
    <cellStyle name="Обычный 5 10 18 4 2 2" xfId="31504"/>
    <cellStyle name="Обычный 5 10 18 4 2 2 2" xfId="31505"/>
    <cellStyle name="Обычный 5 10 18 4 2 3" xfId="31506"/>
    <cellStyle name="Обычный 5 10 18 4 3" xfId="31507"/>
    <cellStyle name="Обычный 5 10 18 4 3 2" xfId="31508"/>
    <cellStyle name="Обычный 5 10 18 4 4" xfId="31509"/>
    <cellStyle name="Обычный 5 10 18 5" xfId="31510"/>
    <cellStyle name="Обычный 5 10 18 5 2" xfId="31511"/>
    <cellStyle name="Обычный 5 10 18 5 2 2" xfId="31512"/>
    <cellStyle name="Обычный 5 10 18 5 3" xfId="31513"/>
    <cellStyle name="Обычный 5 10 18 6" xfId="31514"/>
    <cellStyle name="Обычный 5 10 18 6 2" xfId="31515"/>
    <cellStyle name="Обычный 5 10 18 7" xfId="31516"/>
    <cellStyle name="Обычный 5 10 18 7 2" xfId="31517"/>
    <cellStyle name="Обычный 5 10 18 8" xfId="31518"/>
    <cellStyle name="Обычный 5 10 19" xfId="31519"/>
    <cellStyle name="Обычный 5 10 19 2" xfId="31520"/>
    <cellStyle name="Обычный 5 10 19 2 2" xfId="31521"/>
    <cellStyle name="Обычный 5 10 19 2 2 2" xfId="31522"/>
    <cellStyle name="Обычный 5 10 19 2 2 2 2" xfId="31523"/>
    <cellStyle name="Обычный 5 10 19 2 2 3" xfId="31524"/>
    <cellStyle name="Обычный 5 10 19 2 3" xfId="31525"/>
    <cellStyle name="Обычный 5 10 19 2 3 2" xfId="31526"/>
    <cellStyle name="Обычный 5 10 19 2 4" xfId="31527"/>
    <cellStyle name="Обычный 5 10 19 3" xfId="31528"/>
    <cellStyle name="Обычный 5 10 19 3 2" xfId="31529"/>
    <cellStyle name="Обычный 5 10 19 3 2 2" xfId="31530"/>
    <cellStyle name="Обычный 5 10 19 3 2 2 2" xfId="31531"/>
    <cellStyle name="Обычный 5 10 19 3 2 3" xfId="31532"/>
    <cellStyle name="Обычный 5 10 19 3 3" xfId="31533"/>
    <cellStyle name="Обычный 5 10 19 3 3 2" xfId="31534"/>
    <cellStyle name="Обычный 5 10 19 3 4" xfId="31535"/>
    <cellStyle name="Обычный 5 10 19 4" xfId="31536"/>
    <cellStyle name="Обычный 5 10 19 4 2" xfId="31537"/>
    <cellStyle name="Обычный 5 10 19 4 2 2" xfId="31538"/>
    <cellStyle name="Обычный 5 10 19 4 2 2 2" xfId="31539"/>
    <cellStyle name="Обычный 5 10 19 4 2 3" xfId="31540"/>
    <cellStyle name="Обычный 5 10 19 4 3" xfId="31541"/>
    <cellStyle name="Обычный 5 10 19 4 3 2" xfId="31542"/>
    <cellStyle name="Обычный 5 10 19 4 4" xfId="31543"/>
    <cellStyle name="Обычный 5 10 19 5" xfId="31544"/>
    <cellStyle name="Обычный 5 10 19 5 2" xfId="31545"/>
    <cellStyle name="Обычный 5 10 19 5 2 2" xfId="31546"/>
    <cellStyle name="Обычный 5 10 19 5 3" xfId="31547"/>
    <cellStyle name="Обычный 5 10 19 6" xfId="31548"/>
    <cellStyle name="Обычный 5 10 19 6 2" xfId="31549"/>
    <cellStyle name="Обычный 5 10 19 7" xfId="31550"/>
    <cellStyle name="Обычный 5 10 19 7 2" xfId="31551"/>
    <cellStyle name="Обычный 5 10 19 8" xfId="31552"/>
    <cellStyle name="Обычный 5 10 2" xfId="31553"/>
    <cellStyle name="Обычный 5 10 2 2" xfId="31554"/>
    <cellStyle name="Обычный 5 10 2 2 2" xfId="31555"/>
    <cellStyle name="Обычный 5 10 2 2 2 2" xfId="31556"/>
    <cellStyle name="Обычный 5 10 2 2 2 2 2" xfId="31557"/>
    <cellStyle name="Обычный 5 10 2 2 2 3" xfId="31558"/>
    <cellStyle name="Обычный 5 10 2 2 3" xfId="31559"/>
    <cellStyle name="Обычный 5 10 2 2 3 2" xfId="31560"/>
    <cellStyle name="Обычный 5 10 2 2 4" xfId="31561"/>
    <cellStyle name="Обычный 5 10 2 3" xfId="31562"/>
    <cellStyle name="Обычный 5 10 2 3 2" xfId="31563"/>
    <cellStyle name="Обычный 5 10 2 3 2 2" xfId="31564"/>
    <cellStyle name="Обычный 5 10 2 3 2 2 2" xfId="31565"/>
    <cellStyle name="Обычный 5 10 2 3 2 3" xfId="31566"/>
    <cellStyle name="Обычный 5 10 2 3 3" xfId="31567"/>
    <cellStyle name="Обычный 5 10 2 3 3 2" xfId="31568"/>
    <cellStyle name="Обычный 5 10 2 3 4" xfId="31569"/>
    <cellStyle name="Обычный 5 10 2 4" xfId="31570"/>
    <cellStyle name="Обычный 5 10 2 4 2" xfId="31571"/>
    <cellStyle name="Обычный 5 10 2 4 2 2" xfId="31572"/>
    <cellStyle name="Обычный 5 10 2 4 2 2 2" xfId="31573"/>
    <cellStyle name="Обычный 5 10 2 4 2 3" xfId="31574"/>
    <cellStyle name="Обычный 5 10 2 4 3" xfId="31575"/>
    <cellStyle name="Обычный 5 10 2 4 3 2" xfId="31576"/>
    <cellStyle name="Обычный 5 10 2 4 4" xfId="31577"/>
    <cellStyle name="Обычный 5 10 2 5" xfId="31578"/>
    <cellStyle name="Обычный 5 10 2 5 2" xfId="31579"/>
    <cellStyle name="Обычный 5 10 2 5 2 2" xfId="31580"/>
    <cellStyle name="Обычный 5 10 2 5 3" xfId="31581"/>
    <cellStyle name="Обычный 5 10 2 6" xfId="31582"/>
    <cellStyle name="Обычный 5 10 2 6 2" xfId="31583"/>
    <cellStyle name="Обычный 5 10 2 7" xfId="31584"/>
    <cellStyle name="Обычный 5 10 2 7 2" xfId="31585"/>
    <cellStyle name="Обычный 5 10 2 8" xfId="31586"/>
    <cellStyle name="Обычный 5 10 20" xfId="31587"/>
    <cellStyle name="Обычный 5 10 20 2" xfId="31588"/>
    <cellStyle name="Обычный 5 10 20 2 2" xfId="31589"/>
    <cellStyle name="Обычный 5 10 20 2 2 2" xfId="31590"/>
    <cellStyle name="Обычный 5 10 20 2 2 2 2" xfId="31591"/>
    <cellStyle name="Обычный 5 10 20 2 2 3" xfId="31592"/>
    <cellStyle name="Обычный 5 10 20 2 3" xfId="31593"/>
    <cellStyle name="Обычный 5 10 20 2 3 2" xfId="31594"/>
    <cellStyle name="Обычный 5 10 20 2 4" xfId="31595"/>
    <cellStyle name="Обычный 5 10 20 3" xfId="31596"/>
    <cellStyle name="Обычный 5 10 20 3 2" xfId="31597"/>
    <cellStyle name="Обычный 5 10 20 3 2 2" xfId="31598"/>
    <cellStyle name="Обычный 5 10 20 3 2 2 2" xfId="31599"/>
    <cellStyle name="Обычный 5 10 20 3 2 3" xfId="31600"/>
    <cellStyle name="Обычный 5 10 20 3 3" xfId="31601"/>
    <cellStyle name="Обычный 5 10 20 3 3 2" xfId="31602"/>
    <cellStyle name="Обычный 5 10 20 3 4" xfId="31603"/>
    <cellStyle name="Обычный 5 10 20 4" xfId="31604"/>
    <cellStyle name="Обычный 5 10 20 4 2" xfId="31605"/>
    <cellStyle name="Обычный 5 10 20 4 2 2" xfId="31606"/>
    <cellStyle name="Обычный 5 10 20 4 2 2 2" xfId="31607"/>
    <cellStyle name="Обычный 5 10 20 4 2 3" xfId="31608"/>
    <cellStyle name="Обычный 5 10 20 4 3" xfId="31609"/>
    <cellStyle name="Обычный 5 10 20 4 3 2" xfId="31610"/>
    <cellStyle name="Обычный 5 10 20 4 4" xfId="31611"/>
    <cellStyle name="Обычный 5 10 20 5" xfId="31612"/>
    <cellStyle name="Обычный 5 10 20 5 2" xfId="31613"/>
    <cellStyle name="Обычный 5 10 20 5 2 2" xfId="31614"/>
    <cellStyle name="Обычный 5 10 20 5 3" xfId="31615"/>
    <cellStyle name="Обычный 5 10 20 6" xfId="31616"/>
    <cellStyle name="Обычный 5 10 20 6 2" xfId="31617"/>
    <cellStyle name="Обычный 5 10 20 7" xfId="31618"/>
    <cellStyle name="Обычный 5 10 20 7 2" xfId="31619"/>
    <cellStyle name="Обычный 5 10 20 8" xfId="31620"/>
    <cellStyle name="Обычный 5 10 21" xfId="31621"/>
    <cellStyle name="Обычный 5 10 21 2" xfId="31622"/>
    <cellStyle name="Обычный 5 10 21 2 2" xfId="31623"/>
    <cellStyle name="Обычный 5 10 21 2 2 2" xfId="31624"/>
    <cellStyle name="Обычный 5 10 21 2 2 2 2" xfId="31625"/>
    <cellStyle name="Обычный 5 10 21 2 2 3" xfId="31626"/>
    <cellStyle name="Обычный 5 10 21 2 3" xfId="31627"/>
    <cellStyle name="Обычный 5 10 21 2 3 2" xfId="31628"/>
    <cellStyle name="Обычный 5 10 21 2 4" xfId="31629"/>
    <cellStyle name="Обычный 5 10 21 3" xfId="31630"/>
    <cellStyle name="Обычный 5 10 21 3 2" xfId="31631"/>
    <cellStyle name="Обычный 5 10 21 3 2 2" xfId="31632"/>
    <cellStyle name="Обычный 5 10 21 3 2 2 2" xfId="31633"/>
    <cellStyle name="Обычный 5 10 21 3 2 3" xfId="31634"/>
    <cellStyle name="Обычный 5 10 21 3 3" xfId="31635"/>
    <cellStyle name="Обычный 5 10 21 3 3 2" xfId="31636"/>
    <cellStyle name="Обычный 5 10 21 3 4" xfId="31637"/>
    <cellStyle name="Обычный 5 10 21 4" xfId="31638"/>
    <cellStyle name="Обычный 5 10 21 4 2" xfId="31639"/>
    <cellStyle name="Обычный 5 10 21 4 2 2" xfId="31640"/>
    <cellStyle name="Обычный 5 10 21 4 2 2 2" xfId="31641"/>
    <cellStyle name="Обычный 5 10 21 4 2 3" xfId="31642"/>
    <cellStyle name="Обычный 5 10 21 4 3" xfId="31643"/>
    <cellStyle name="Обычный 5 10 21 4 3 2" xfId="31644"/>
    <cellStyle name="Обычный 5 10 21 4 4" xfId="31645"/>
    <cellStyle name="Обычный 5 10 21 5" xfId="31646"/>
    <cellStyle name="Обычный 5 10 21 5 2" xfId="31647"/>
    <cellStyle name="Обычный 5 10 21 5 2 2" xfId="31648"/>
    <cellStyle name="Обычный 5 10 21 5 3" xfId="31649"/>
    <cellStyle name="Обычный 5 10 21 6" xfId="31650"/>
    <cellStyle name="Обычный 5 10 21 6 2" xfId="31651"/>
    <cellStyle name="Обычный 5 10 21 7" xfId="31652"/>
    <cellStyle name="Обычный 5 10 21 7 2" xfId="31653"/>
    <cellStyle name="Обычный 5 10 21 8" xfId="31654"/>
    <cellStyle name="Обычный 5 10 22" xfId="31655"/>
    <cellStyle name="Обычный 5 10 22 2" xfId="31656"/>
    <cellStyle name="Обычный 5 10 22 2 2" xfId="31657"/>
    <cellStyle name="Обычный 5 10 22 2 2 2" xfId="31658"/>
    <cellStyle name="Обычный 5 10 22 2 2 2 2" xfId="31659"/>
    <cellStyle name="Обычный 5 10 22 2 2 3" xfId="31660"/>
    <cellStyle name="Обычный 5 10 22 2 3" xfId="31661"/>
    <cellStyle name="Обычный 5 10 22 2 3 2" xfId="31662"/>
    <cellStyle name="Обычный 5 10 22 2 4" xfId="31663"/>
    <cellStyle name="Обычный 5 10 22 3" xfId="31664"/>
    <cellStyle name="Обычный 5 10 22 3 2" xfId="31665"/>
    <cellStyle name="Обычный 5 10 22 3 2 2" xfId="31666"/>
    <cellStyle name="Обычный 5 10 22 3 2 2 2" xfId="31667"/>
    <cellStyle name="Обычный 5 10 22 3 2 3" xfId="31668"/>
    <cellStyle name="Обычный 5 10 22 3 3" xfId="31669"/>
    <cellStyle name="Обычный 5 10 22 3 3 2" xfId="31670"/>
    <cellStyle name="Обычный 5 10 22 3 4" xfId="31671"/>
    <cellStyle name="Обычный 5 10 22 4" xfId="31672"/>
    <cellStyle name="Обычный 5 10 22 4 2" xfId="31673"/>
    <cellStyle name="Обычный 5 10 22 4 2 2" xfId="31674"/>
    <cellStyle name="Обычный 5 10 22 4 2 2 2" xfId="31675"/>
    <cellStyle name="Обычный 5 10 22 4 2 3" xfId="31676"/>
    <cellStyle name="Обычный 5 10 22 4 3" xfId="31677"/>
    <cellStyle name="Обычный 5 10 22 4 3 2" xfId="31678"/>
    <cellStyle name="Обычный 5 10 22 4 4" xfId="31679"/>
    <cellStyle name="Обычный 5 10 22 5" xfId="31680"/>
    <cellStyle name="Обычный 5 10 22 5 2" xfId="31681"/>
    <cellStyle name="Обычный 5 10 22 5 2 2" xfId="31682"/>
    <cellStyle name="Обычный 5 10 22 5 3" xfId="31683"/>
    <cellStyle name="Обычный 5 10 22 6" xfId="31684"/>
    <cellStyle name="Обычный 5 10 22 6 2" xfId="31685"/>
    <cellStyle name="Обычный 5 10 22 7" xfId="31686"/>
    <cellStyle name="Обычный 5 10 22 7 2" xfId="31687"/>
    <cellStyle name="Обычный 5 10 22 8" xfId="31688"/>
    <cellStyle name="Обычный 5 10 23" xfId="31689"/>
    <cellStyle name="Обычный 5 10 23 2" xfId="31690"/>
    <cellStyle name="Обычный 5 10 23 2 2" xfId="31691"/>
    <cellStyle name="Обычный 5 10 23 2 2 2" xfId="31692"/>
    <cellStyle name="Обычный 5 10 23 2 2 2 2" xfId="31693"/>
    <cellStyle name="Обычный 5 10 23 2 2 3" xfId="31694"/>
    <cellStyle name="Обычный 5 10 23 2 3" xfId="31695"/>
    <cellStyle name="Обычный 5 10 23 2 3 2" xfId="31696"/>
    <cellStyle name="Обычный 5 10 23 2 4" xfId="31697"/>
    <cellStyle name="Обычный 5 10 23 3" xfId="31698"/>
    <cellStyle name="Обычный 5 10 23 3 2" xfId="31699"/>
    <cellStyle name="Обычный 5 10 23 3 2 2" xfId="31700"/>
    <cellStyle name="Обычный 5 10 23 3 2 2 2" xfId="31701"/>
    <cellStyle name="Обычный 5 10 23 3 2 3" xfId="31702"/>
    <cellStyle name="Обычный 5 10 23 3 3" xfId="31703"/>
    <cellStyle name="Обычный 5 10 23 3 3 2" xfId="31704"/>
    <cellStyle name="Обычный 5 10 23 3 4" xfId="31705"/>
    <cellStyle name="Обычный 5 10 23 4" xfId="31706"/>
    <cellStyle name="Обычный 5 10 23 4 2" xfId="31707"/>
    <cellStyle name="Обычный 5 10 23 4 2 2" xfId="31708"/>
    <cellStyle name="Обычный 5 10 23 4 2 2 2" xfId="31709"/>
    <cellStyle name="Обычный 5 10 23 4 2 3" xfId="31710"/>
    <cellStyle name="Обычный 5 10 23 4 3" xfId="31711"/>
    <cellStyle name="Обычный 5 10 23 4 3 2" xfId="31712"/>
    <cellStyle name="Обычный 5 10 23 4 4" xfId="31713"/>
    <cellStyle name="Обычный 5 10 23 5" xfId="31714"/>
    <cellStyle name="Обычный 5 10 23 5 2" xfId="31715"/>
    <cellStyle name="Обычный 5 10 23 5 2 2" xfId="31716"/>
    <cellStyle name="Обычный 5 10 23 5 3" xfId="31717"/>
    <cellStyle name="Обычный 5 10 23 6" xfId="31718"/>
    <cellStyle name="Обычный 5 10 23 6 2" xfId="31719"/>
    <cellStyle name="Обычный 5 10 23 7" xfId="31720"/>
    <cellStyle name="Обычный 5 10 23 7 2" xfId="31721"/>
    <cellStyle name="Обычный 5 10 23 8" xfId="31722"/>
    <cellStyle name="Обычный 5 10 24" xfId="31723"/>
    <cellStyle name="Обычный 5 10 24 2" xfId="31724"/>
    <cellStyle name="Обычный 5 10 24 2 2" xfId="31725"/>
    <cellStyle name="Обычный 5 10 24 2 2 2" xfId="31726"/>
    <cellStyle name="Обычный 5 10 24 2 2 2 2" xfId="31727"/>
    <cellStyle name="Обычный 5 10 24 2 2 3" xfId="31728"/>
    <cellStyle name="Обычный 5 10 24 2 3" xfId="31729"/>
    <cellStyle name="Обычный 5 10 24 2 3 2" xfId="31730"/>
    <cellStyle name="Обычный 5 10 24 2 4" xfId="31731"/>
    <cellStyle name="Обычный 5 10 24 3" xfId="31732"/>
    <cellStyle name="Обычный 5 10 24 3 2" xfId="31733"/>
    <cellStyle name="Обычный 5 10 24 3 2 2" xfId="31734"/>
    <cellStyle name="Обычный 5 10 24 3 2 2 2" xfId="31735"/>
    <cellStyle name="Обычный 5 10 24 3 2 3" xfId="31736"/>
    <cellStyle name="Обычный 5 10 24 3 3" xfId="31737"/>
    <cellStyle name="Обычный 5 10 24 3 3 2" xfId="31738"/>
    <cellStyle name="Обычный 5 10 24 3 4" xfId="31739"/>
    <cellStyle name="Обычный 5 10 24 4" xfId="31740"/>
    <cellStyle name="Обычный 5 10 24 4 2" xfId="31741"/>
    <cellStyle name="Обычный 5 10 24 4 2 2" xfId="31742"/>
    <cellStyle name="Обычный 5 10 24 4 2 2 2" xfId="31743"/>
    <cellStyle name="Обычный 5 10 24 4 2 3" xfId="31744"/>
    <cellStyle name="Обычный 5 10 24 4 3" xfId="31745"/>
    <cellStyle name="Обычный 5 10 24 4 3 2" xfId="31746"/>
    <cellStyle name="Обычный 5 10 24 4 4" xfId="31747"/>
    <cellStyle name="Обычный 5 10 24 5" xfId="31748"/>
    <cellStyle name="Обычный 5 10 24 5 2" xfId="31749"/>
    <cellStyle name="Обычный 5 10 24 5 2 2" xfId="31750"/>
    <cellStyle name="Обычный 5 10 24 5 3" xfId="31751"/>
    <cellStyle name="Обычный 5 10 24 6" xfId="31752"/>
    <cellStyle name="Обычный 5 10 24 6 2" xfId="31753"/>
    <cellStyle name="Обычный 5 10 24 7" xfId="31754"/>
    <cellStyle name="Обычный 5 10 24 7 2" xfId="31755"/>
    <cellStyle name="Обычный 5 10 24 8" xfId="31756"/>
    <cellStyle name="Обычный 5 10 25" xfId="31757"/>
    <cellStyle name="Обычный 5 10 25 2" xfId="31758"/>
    <cellStyle name="Обычный 5 10 25 2 2" xfId="31759"/>
    <cellStyle name="Обычный 5 10 25 2 2 2" xfId="31760"/>
    <cellStyle name="Обычный 5 10 25 2 2 2 2" xfId="31761"/>
    <cellStyle name="Обычный 5 10 25 2 2 3" xfId="31762"/>
    <cellStyle name="Обычный 5 10 25 2 3" xfId="31763"/>
    <cellStyle name="Обычный 5 10 25 2 3 2" xfId="31764"/>
    <cellStyle name="Обычный 5 10 25 2 4" xfId="31765"/>
    <cellStyle name="Обычный 5 10 25 3" xfId="31766"/>
    <cellStyle name="Обычный 5 10 25 3 2" xfId="31767"/>
    <cellStyle name="Обычный 5 10 25 3 2 2" xfId="31768"/>
    <cellStyle name="Обычный 5 10 25 3 2 2 2" xfId="31769"/>
    <cellStyle name="Обычный 5 10 25 3 2 3" xfId="31770"/>
    <cellStyle name="Обычный 5 10 25 3 3" xfId="31771"/>
    <cellStyle name="Обычный 5 10 25 3 3 2" xfId="31772"/>
    <cellStyle name="Обычный 5 10 25 3 4" xfId="31773"/>
    <cellStyle name="Обычный 5 10 25 4" xfId="31774"/>
    <cellStyle name="Обычный 5 10 25 4 2" xfId="31775"/>
    <cellStyle name="Обычный 5 10 25 4 2 2" xfId="31776"/>
    <cellStyle name="Обычный 5 10 25 4 2 2 2" xfId="31777"/>
    <cellStyle name="Обычный 5 10 25 4 2 3" xfId="31778"/>
    <cellStyle name="Обычный 5 10 25 4 3" xfId="31779"/>
    <cellStyle name="Обычный 5 10 25 4 3 2" xfId="31780"/>
    <cellStyle name="Обычный 5 10 25 4 4" xfId="31781"/>
    <cellStyle name="Обычный 5 10 25 5" xfId="31782"/>
    <cellStyle name="Обычный 5 10 25 5 2" xfId="31783"/>
    <cellStyle name="Обычный 5 10 25 5 2 2" xfId="31784"/>
    <cellStyle name="Обычный 5 10 25 5 3" xfId="31785"/>
    <cellStyle name="Обычный 5 10 25 6" xfId="31786"/>
    <cellStyle name="Обычный 5 10 25 6 2" xfId="31787"/>
    <cellStyle name="Обычный 5 10 25 7" xfId="31788"/>
    <cellStyle name="Обычный 5 10 25 7 2" xfId="31789"/>
    <cellStyle name="Обычный 5 10 25 8" xfId="31790"/>
    <cellStyle name="Обычный 5 10 26" xfId="31791"/>
    <cellStyle name="Обычный 5 10 26 2" xfId="31792"/>
    <cellStyle name="Обычный 5 10 26 2 2" xfId="31793"/>
    <cellStyle name="Обычный 5 10 26 2 2 2" xfId="31794"/>
    <cellStyle name="Обычный 5 10 26 2 2 2 2" xfId="31795"/>
    <cellStyle name="Обычный 5 10 26 2 2 3" xfId="31796"/>
    <cellStyle name="Обычный 5 10 26 2 3" xfId="31797"/>
    <cellStyle name="Обычный 5 10 26 2 3 2" xfId="31798"/>
    <cellStyle name="Обычный 5 10 26 2 4" xfId="31799"/>
    <cellStyle name="Обычный 5 10 26 3" xfId="31800"/>
    <cellStyle name="Обычный 5 10 26 3 2" xfId="31801"/>
    <cellStyle name="Обычный 5 10 26 3 2 2" xfId="31802"/>
    <cellStyle name="Обычный 5 10 26 3 2 2 2" xfId="31803"/>
    <cellStyle name="Обычный 5 10 26 3 2 3" xfId="31804"/>
    <cellStyle name="Обычный 5 10 26 3 3" xfId="31805"/>
    <cellStyle name="Обычный 5 10 26 3 3 2" xfId="31806"/>
    <cellStyle name="Обычный 5 10 26 3 4" xfId="31807"/>
    <cellStyle name="Обычный 5 10 26 4" xfId="31808"/>
    <cellStyle name="Обычный 5 10 26 4 2" xfId="31809"/>
    <cellStyle name="Обычный 5 10 26 4 2 2" xfId="31810"/>
    <cellStyle name="Обычный 5 10 26 4 2 2 2" xfId="31811"/>
    <cellStyle name="Обычный 5 10 26 4 2 3" xfId="31812"/>
    <cellStyle name="Обычный 5 10 26 4 3" xfId="31813"/>
    <cellStyle name="Обычный 5 10 26 4 3 2" xfId="31814"/>
    <cellStyle name="Обычный 5 10 26 4 4" xfId="31815"/>
    <cellStyle name="Обычный 5 10 26 5" xfId="31816"/>
    <cellStyle name="Обычный 5 10 26 5 2" xfId="31817"/>
    <cellStyle name="Обычный 5 10 26 5 2 2" xfId="31818"/>
    <cellStyle name="Обычный 5 10 26 5 3" xfId="31819"/>
    <cellStyle name="Обычный 5 10 26 6" xfId="31820"/>
    <cellStyle name="Обычный 5 10 26 6 2" xfId="31821"/>
    <cellStyle name="Обычный 5 10 26 7" xfId="31822"/>
    <cellStyle name="Обычный 5 10 26 7 2" xfId="31823"/>
    <cellStyle name="Обычный 5 10 26 8" xfId="31824"/>
    <cellStyle name="Обычный 5 10 27" xfId="31825"/>
    <cellStyle name="Обычный 5 10 27 2" xfId="31826"/>
    <cellStyle name="Обычный 5 10 27 2 2" xfId="31827"/>
    <cellStyle name="Обычный 5 10 27 2 2 2" xfId="31828"/>
    <cellStyle name="Обычный 5 10 27 2 2 2 2" xfId="31829"/>
    <cellStyle name="Обычный 5 10 27 2 2 3" xfId="31830"/>
    <cellStyle name="Обычный 5 10 27 2 3" xfId="31831"/>
    <cellStyle name="Обычный 5 10 27 2 3 2" xfId="31832"/>
    <cellStyle name="Обычный 5 10 27 2 4" xfId="31833"/>
    <cellStyle name="Обычный 5 10 27 3" xfId="31834"/>
    <cellStyle name="Обычный 5 10 27 3 2" xfId="31835"/>
    <cellStyle name="Обычный 5 10 27 3 2 2" xfId="31836"/>
    <cellStyle name="Обычный 5 10 27 3 2 2 2" xfId="31837"/>
    <cellStyle name="Обычный 5 10 27 3 2 3" xfId="31838"/>
    <cellStyle name="Обычный 5 10 27 3 3" xfId="31839"/>
    <cellStyle name="Обычный 5 10 27 3 3 2" xfId="31840"/>
    <cellStyle name="Обычный 5 10 27 3 4" xfId="31841"/>
    <cellStyle name="Обычный 5 10 27 4" xfId="31842"/>
    <cellStyle name="Обычный 5 10 27 4 2" xfId="31843"/>
    <cellStyle name="Обычный 5 10 27 4 2 2" xfId="31844"/>
    <cellStyle name="Обычный 5 10 27 4 2 2 2" xfId="31845"/>
    <cellStyle name="Обычный 5 10 27 4 2 3" xfId="31846"/>
    <cellStyle name="Обычный 5 10 27 4 3" xfId="31847"/>
    <cellStyle name="Обычный 5 10 27 4 3 2" xfId="31848"/>
    <cellStyle name="Обычный 5 10 27 4 4" xfId="31849"/>
    <cellStyle name="Обычный 5 10 27 5" xfId="31850"/>
    <cellStyle name="Обычный 5 10 27 5 2" xfId="31851"/>
    <cellStyle name="Обычный 5 10 27 5 2 2" xfId="31852"/>
    <cellStyle name="Обычный 5 10 27 5 3" xfId="31853"/>
    <cellStyle name="Обычный 5 10 27 6" xfId="31854"/>
    <cellStyle name="Обычный 5 10 27 6 2" xfId="31855"/>
    <cellStyle name="Обычный 5 10 27 7" xfId="31856"/>
    <cellStyle name="Обычный 5 10 27 7 2" xfId="31857"/>
    <cellStyle name="Обычный 5 10 27 8" xfId="31858"/>
    <cellStyle name="Обычный 5 10 28" xfId="31859"/>
    <cellStyle name="Обычный 5 10 28 2" xfId="31860"/>
    <cellStyle name="Обычный 5 10 28 2 2" xfId="31861"/>
    <cellStyle name="Обычный 5 10 28 2 2 2" xfId="31862"/>
    <cellStyle name="Обычный 5 10 28 2 2 2 2" xfId="31863"/>
    <cellStyle name="Обычный 5 10 28 2 2 3" xfId="31864"/>
    <cellStyle name="Обычный 5 10 28 2 3" xfId="31865"/>
    <cellStyle name="Обычный 5 10 28 2 3 2" xfId="31866"/>
    <cellStyle name="Обычный 5 10 28 2 4" xfId="31867"/>
    <cellStyle name="Обычный 5 10 28 3" xfId="31868"/>
    <cellStyle name="Обычный 5 10 28 3 2" xfId="31869"/>
    <cellStyle name="Обычный 5 10 28 3 2 2" xfId="31870"/>
    <cellStyle name="Обычный 5 10 28 3 2 2 2" xfId="31871"/>
    <cellStyle name="Обычный 5 10 28 3 2 3" xfId="31872"/>
    <cellStyle name="Обычный 5 10 28 3 3" xfId="31873"/>
    <cellStyle name="Обычный 5 10 28 3 3 2" xfId="31874"/>
    <cellStyle name="Обычный 5 10 28 3 4" xfId="31875"/>
    <cellStyle name="Обычный 5 10 28 4" xfId="31876"/>
    <cellStyle name="Обычный 5 10 28 4 2" xfId="31877"/>
    <cellStyle name="Обычный 5 10 28 4 2 2" xfId="31878"/>
    <cellStyle name="Обычный 5 10 28 4 2 2 2" xfId="31879"/>
    <cellStyle name="Обычный 5 10 28 4 2 3" xfId="31880"/>
    <cellStyle name="Обычный 5 10 28 4 3" xfId="31881"/>
    <cellStyle name="Обычный 5 10 28 4 3 2" xfId="31882"/>
    <cellStyle name="Обычный 5 10 28 4 4" xfId="31883"/>
    <cellStyle name="Обычный 5 10 28 5" xfId="31884"/>
    <cellStyle name="Обычный 5 10 28 5 2" xfId="31885"/>
    <cellStyle name="Обычный 5 10 28 5 2 2" xfId="31886"/>
    <cellStyle name="Обычный 5 10 28 5 3" xfId="31887"/>
    <cellStyle name="Обычный 5 10 28 6" xfId="31888"/>
    <cellStyle name="Обычный 5 10 28 6 2" xfId="31889"/>
    <cellStyle name="Обычный 5 10 28 7" xfId="31890"/>
    <cellStyle name="Обычный 5 10 28 7 2" xfId="31891"/>
    <cellStyle name="Обычный 5 10 28 8" xfId="31892"/>
    <cellStyle name="Обычный 5 10 29" xfId="31893"/>
    <cellStyle name="Обычный 5 10 29 2" xfId="31894"/>
    <cellStyle name="Обычный 5 10 29 2 2" xfId="31895"/>
    <cellStyle name="Обычный 5 10 29 2 2 2" xfId="31896"/>
    <cellStyle name="Обычный 5 10 29 2 2 2 2" xfId="31897"/>
    <cellStyle name="Обычный 5 10 29 2 2 3" xfId="31898"/>
    <cellStyle name="Обычный 5 10 29 2 3" xfId="31899"/>
    <cellStyle name="Обычный 5 10 29 2 3 2" xfId="31900"/>
    <cellStyle name="Обычный 5 10 29 2 4" xfId="31901"/>
    <cellStyle name="Обычный 5 10 29 3" xfId="31902"/>
    <cellStyle name="Обычный 5 10 29 3 2" xfId="31903"/>
    <cellStyle name="Обычный 5 10 29 3 2 2" xfId="31904"/>
    <cellStyle name="Обычный 5 10 29 3 2 2 2" xfId="31905"/>
    <cellStyle name="Обычный 5 10 29 3 2 3" xfId="31906"/>
    <cellStyle name="Обычный 5 10 29 3 3" xfId="31907"/>
    <cellStyle name="Обычный 5 10 29 3 3 2" xfId="31908"/>
    <cellStyle name="Обычный 5 10 29 3 4" xfId="31909"/>
    <cellStyle name="Обычный 5 10 29 4" xfId="31910"/>
    <cellStyle name="Обычный 5 10 29 4 2" xfId="31911"/>
    <cellStyle name="Обычный 5 10 29 4 2 2" xfId="31912"/>
    <cellStyle name="Обычный 5 10 29 4 2 2 2" xfId="31913"/>
    <cellStyle name="Обычный 5 10 29 4 2 3" xfId="31914"/>
    <cellStyle name="Обычный 5 10 29 4 3" xfId="31915"/>
    <cellStyle name="Обычный 5 10 29 4 3 2" xfId="31916"/>
    <cellStyle name="Обычный 5 10 29 4 4" xfId="31917"/>
    <cellStyle name="Обычный 5 10 29 5" xfId="31918"/>
    <cellStyle name="Обычный 5 10 29 5 2" xfId="31919"/>
    <cellStyle name="Обычный 5 10 29 5 2 2" xfId="31920"/>
    <cellStyle name="Обычный 5 10 29 5 3" xfId="31921"/>
    <cellStyle name="Обычный 5 10 29 6" xfId="31922"/>
    <cellStyle name="Обычный 5 10 29 6 2" xfId="31923"/>
    <cellStyle name="Обычный 5 10 29 7" xfId="31924"/>
    <cellStyle name="Обычный 5 10 29 7 2" xfId="31925"/>
    <cellStyle name="Обычный 5 10 29 8" xfId="31926"/>
    <cellStyle name="Обычный 5 10 3" xfId="31927"/>
    <cellStyle name="Обычный 5 10 3 2" xfId="31928"/>
    <cellStyle name="Обычный 5 10 3 2 2" xfId="31929"/>
    <cellStyle name="Обычный 5 10 3 2 2 2" xfId="31930"/>
    <cellStyle name="Обычный 5 10 3 2 2 2 2" xfId="31931"/>
    <cellStyle name="Обычный 5 10 3 2 2 3" xfId="31932"/>
    <cellStyle name="Обычный 5 10 3 2 3" xfId="31933"/>
    <cellStyle name="Обычный 5 10 3 2 3 2" xfId="31934"/>
    <cellStyle name="Обычный 5 10 3 2 4" xfId="31935"/>
    <cellStyle name="Обычный 5 10 3 3" xfId="31936"/>
    <cellStyle name="Обычный 5 10 3 3 2" xfId="31937"/>
    <cellStyle name="Обычный 5 10 3 3 2 2" xfId="31938"/>
    <cellStyle name="Обычный 5 10 3 3 2 2 2" xfId="31939"/>
    <cellStyle name="Обычный 5 10 3 3 2 3" xfId="31940"/>
    <cellStyle name="Обычный 5 10 3 3 3" xfId="31941"/>
    <cellStyle name="Обычный 5 10 3 3 3 2" xfId="31942"/>
    <cellStyle name="Обычный 5 10 3 3 4" xfId="31943"/>
    <cellStyle name="Обычный 5 10 3 4" xfId="31944"/>
    <cellStyle name="Обычный 5 10 3 4 2" xfId="31945"/>
    <cellStyle name="Обычный 5 10 3 4 2 2" xfId="31946"/>
    <cellStyle name="Обычный 5 10 3 4 2 2 2" xfId="31947"/>
    <cellStyle name="Обычный 5 10 3 4 2 3" xfId="31948"/>
    <cellStyle name="Обычный 5 10 3 4 3" xfId="31949"/>
    <cellStyle name="Обычный 5 10 3 4 3 2" xfId="31950"/>
    <cellStyle name="Обычный 5 10 3 4 4" xfId="31951"/>
    <cellStyle name="Обычный 5 10 3 5" xfId="31952"/>
    <cellStyle name="Обычный 5 10 3 5 2" xfId="31953"/>
    <cellStyle name="Обычный 5 10 3 5 2 2" xfId="31954"/>
    <cellStyle name="Обычный 5 10 3 5 3" xfId="31955"/>
    <cellStyle name="Обычный 5 10 3 6" xfId="31956"/>
    <cellStyle name="Обычный 5 10 3 6 2" xfId="31957"/>
    <cellStyle name="Обычный 5 10 3 7" xfId="31958"/>
    <cellStyle name="Обычный 5 10 3 7 2" xfId="31959"/>
    <cellStyle name="Обычный 5 10 3 8" xfId="31960"/>
    <cellStyle name="Обычный 5 10 30" xfId="31961"/>
    <cellStyle name="Обычный 5 10 30 2" xfId="31962"/>
    <cellStyle name="Обычный 5 10 30 2 2" xfId="31963"/>
    <cellStyle name="Обычный 5 10 30 2 2 2" xfId="31964"/>
    <cellStyle name="Обычный 5 10 30 2 3" xfId="31965"/>
    <cellStyle name="Обычный 5 10 30 3" xfId="31966"/>
    <cellStyle name="Обычный 5 10 30 3 2" xfId="31967"/>
    <cellStyle name="Обычный 5 10 30 4" xfId="31968"/>
    <cellStyle name="Обычный 5 10 31" xfId="31969"/>
    <cellStyle name="Обычный 5 10 31 2" xfId="31970"/>
    <cellStyle name="Обычный 5 10 31 2 2" xfId="31971"/>
    <cellStyle name="Обычный 5 10 31 2 2 2" xfId="31972"/>
    <cellStyle name="Обычный 5 10 31 2 3" xfId="31973"/>
    <cellStyle name="Обычный 5 10 31 3" xfId="31974"/>
    <cellStyle name="Обычный 5 10 31 3 2" xfId="31975"/>
    <cellStyle name="Обычный 5 10 31 4" xfId="31976"/>
    <cellStyle name="Обычный 5 10 32" xfId="31977"/>
    <cellStyle name="Обычный 5 10 32 2" xfId="31978"/>
    <cellStyle name="Обычный 5 10 32 2 2" xfId="31979"/>
    <cellStyle name="Обычный 5 10 32 2 2 2" xfId="31980"/>
    <cellStyle name="Обычный 5 10 32 2 3" xfId="31981"/>
    <cellStyle name="Обычный 5 10 32 3" xfId="31982"/>
    <cellStyle name="Обычный 5 10 32 3 2" xfId="31983"/>
    <cellStyle name="Обычный 5 10 32 4" xfId="31984"/>
    <cellStyle name="Обычный 5 10 33" xfId="31985"/>
    <cellStyle name="Обычный 5 10 33 2" xfId="31986"/>
    <cellStyle name="Обычный 5 10 33 2 2" xfId="31987"/>
    <cellStyle name="Обычный 5 10 33 3" xfId="31988"/>
    <cellStyle name="Обычный 5 10 34" xfId="31989"/>
    <cellStyle name="Обычный 5 10 34 2" xfId="31990"/>
    <cellStyle name="Обычный 5 10 35" xfId="31991"/>
    <cellStyle name="Обычный 5 10 35 2" xfId="31992"/>
    <cellStyle name="Обычный 5 10 36" xfId="31993"/>
    <cellStyle name="Обычный 5 10 4" xfId="31994"/>
    <cellStyle name="Обычный 5 10 4 2" xfId="31995"/>
    <cellStyle name="Обычный 5 10 4 2 2" xfId="31996"/>
    <cellStyle name="Обычный 5 10 4 2 2 2" xfId="31997"/>
    <cellStyle name="Обычный 5 10 4 2 2 2 2" xfId="31998"/>
    <cellStyle name="Обычный 5 10 4 2 2 3" xfId="31999"/>
    <cellStyle name="Обычный 5 10 4 2 3" xfId="32000"/>
    <cellStyle name="Обычный 5 10 4 2 3 2" xfId="32001"/>
    <cellStyle name="Обычный 5 10 4 2 4" xfId="32002"/>
    <cellStyle name="Обычный 5 10 4 3" xfId="32003"/>
    <cellStyle name="Обычный 5 10 4 3 2" xfId="32004"/>
    <cellStyle name="Обычный 5 10 4 3 2 2" xfId="32005"/>
    <cellStyle name="Обычный 5 10 4 3 2 2 2" xfId="32006"/>
    <cellStyle name="Обычный 5 10 4 3 2 3" xfId="32007"/>
    <cellStyle name="Обычный 5 10 4 3 3" xfId="32008"/>
    <cellStyle name="Обычный 5 10 4 3 3 2" xfId="32009"/>
    <cellStyle name="Обычный 5 10 4 3 4" xfId="32010"/>
    <cellStyle name="Обычный 5 10 4 4" xfId="32011"/>
    <cellStyle name="Обычный 5 10 4 4 2" xfId="32012"/>
    <cellStyle name="Обычный 5 10 4 4 2 2" xfId="32013"/>
    <cellStyle name="Обычный 5 10 4 4 2 2 2" xfId="32014"/>
    <cellStyle name="Обычный 5 10 4 4 2 3" xfId="32015"/>
    <cellStyle name="Обычный 5 10 4 4 3" xfId="32016"/>
    <cellStyle name="Обычный 5 10 4 4 3 2" xfId="32017"/>
    <cellStyle name="Обычный 5 10 4 4 4" xfId="32018"/>
    <cellStyle name="Обычный 5 10 4 5" xfId="32019"/>
    <cellStyle name="Обычный 5 10 4 5 2" xfId="32020"/>
    <cellStyle name="Обычный 5 10 4 5 2 2" xfId="32021"/>
    <cellStyle name="Обычный 5 10 4 5 3" xfId="32022"/>
    <cellStyle name="Обычный 5 10 4 6" xfId="32023"/>
    <cellStyle name="Обычный 5 10 4 6 2" xfId="32024"/>
    <cellStyle name="Обычный 5 10 4 7" xfId="32025"/>
    <cellStyle name="Обычный 5 10 4 7 2" xfId="32026"/>
    <cellStyle name="Обычный 5 10 4 8" xfId="32027"/>
    <cellStyle name="Обычный 5 10 5" xfId="32028"/>
    <cellStyle name="Обычный 5 10 5 2" xfId="32029"/>
    <cellStyle name="Обычный 5 10 5 2 2" xfId="32030"/>
    <cellStyle name="Обычный 5 10 5 2 2 2" xfId="32031"/>
    <cellStyle name="Обычный 5 10 5 2 2 2 2" xfId="32032"/>
    <cellStyle name="Обычный 5 10 5 2 2 3" xfId="32033"/>
    <cellStyle name="Обычный 5 10 5 2 3" xfId="32034"/>
    <cellStyle name="Обычный 5 10 5 2 3 2" xfId="32035"/>
    <cellStyle name="Обычный 5 10 5 2 4" xfId="32036"/>
    <cellStyle name="Обычный 5 10 5 3" xfId="32037"/>
    <cellStyle name="Обычный 5 10 5 3 2" xfId="32038"/>
    <cellStyle name="Обычный 5 10 5 3 2 2" xfId="32039"/>
    <cellStyle name="Обычный 5 10 5 3 2 2 2" xfId="32040"/>
    <cellStyle name="Обычный 5 10 5 3 2 3" xfId="32041"/>
    <cellStyle name="Обычный 5 10 5 3 3" xfId="32042"/>
    <cellStyle name="Обычный 5 10 5 3 3 2" xfId="32043"/>
    <cellStyle name="Обычный 5 10 5 3 4" xfId="32044"/>
    <cellStyle name="Обычный 5 10 5 4" xfId="32045"/>
    <cellStyle name="Обычный 5 10 5 4 2" xfId="32046"/>
    <cellStyle name="Обычный 5 10 5 4 2 2" xfId="32047"/>
    <cellStyle name="Обычный 5 10 5 4 2 2 2" xfId="32048"/>
    <cellStyle name="Обычный 5 10 5 4 2 3" xfId="32049"/>
    <cellStyle name="Обычный 5 10 5 4 3" xfId="32050"/>
    <cellStyle name="Обычный 5 10 5 4 3 2" xfId="32051"/>
    <cellStyle name="Обычный 5 10 5 4 4" xfId="32052"/>
    <cellStyle name="Обычный 5 10 5 5" xfId="32053"/>
    <cellStyle name="Обычный 5 10 5 5 2" xfId="32054"/>
    <cellStyle name="Обычный 5 10 5 5 2 2" xfId="32055"/>
    <cellStyle name="Обычный 5 10 5 5 3" xfId="32056"/>
    <cellStyle name="Обычный 5 10 5 6" xfId="32057"/>
    <cellStyle name="Обычный 5 10 5 6 2" xfId="32058"/>
    <cellStyle name="Обычный 5 10 5 7" xfId="32059"/>
    <cellStyle name="Обычный 5 10 5 7 2" xfId="32060"/>
    <cellStyle name="Обычный 5 10 5 8" xfId="32061"/>
    <cellStyle name="Обычный 5 10 6" xfId="32062"/>
    <cellStyle name="Обычный 5 10 6 2" xfId="32063"/>
    <cellStyle name="Обычный 5 10 6 2 2" xfId="32064"/>
    <cellStyle name="Обычный 5 10 6 2 2 2" xfId="32065"/>
    <cellStyle name="Обычный 5 10 6 2 2 2 2" xfId="32066"/>
    <cellStyle name="Обычный 5 10 6 2 2 3" xfId="32067"/>
    <cellStyle name="Обычный 5 10 6 2 3" xfId="32068"/>
    <cellStyle name="Обычный 5 10 6 2 3 2" xfId="32069"/>
    <cellStyle name="Обычный 5 10 6 2 4" xfId="32070"/>
    <cellStyle name="Обычный 5 10 6 3" xfId="32071"/>
    <cellStyle name="Обычный 5 10 6 3 2" xfId="32072"/>
    <cellStyle name="Обычный 5 10 6 3 2 2" xfId="32073"/>
    <cellStyle name="Обычный 5 10 6 3 2 2 2" xfId="32074"/>
    <cellStyle name="Обычный 5 10 6 3 2 3" xfId="32075"/>
    <cellStyle name="Обычный 5 10 6 3 3" xfId="32076"/>
    <cellStyle name="Обычный 5 10 6 3 3 2" xfId="32077"/>
    <cellStyle name="Обычный 5 10 6 3 4" xfId="32078"/>
    <cellStyle name="Обычный 5 10 6 4" xfId="32079"/>
    <cellStyle name="Обычный 5 10 6 4 2" xfId="32080"/>
    <cellStyle name="Обычный 5 10 6 4 2 2" xfId="32081"/>
    <cellStyle name="Обычный 5 10 6 4 2 2 2" xfId="32082"/>
    <cellStyle name="Обычный 5 10 6 4 2 3" xfId="32083"/>
    <cellStyle name="Обычный 5 10 6 4 3" xfId="32084"/>
    <cellStyle name="Обычный 5 10 6 4 3 2" xfId="32085"/>
    <cellStyle name="Обычный 5 10 6 4 4" xfId="32086"/>
    <cellStyle name="Обычный 5 10 6 5" xfId="32087"/>
    <cellStyle name="Обычный 5 10 6 5 2" xfId="32088"/>
    <cellStyle name="Обычный 5 10 6 5 2 2" xfId="32089"/>
    <cellStyle name="Обычный 5 10 6 5 3" xfId="32090"/>
    <cellStyle name="Обычный 5 10 6 6" xfId="32091"/>
    <cellStyle name="Обычный 5 10 6 6 2" xfId="32092"/>
    <cellStyle name="Обычный 5 10 6 7" xfId="32093"/>
    <cellStyle name="Обычный 5 10 6 7 2" xfId="32094"/>
    <cellStyle name="Обычный 5 10 6 8" xfId="32095"/>
    <cellStyle name="Обычный 5 10 7" xfId="32096"/>
    <cellStyle name="Обычный 5 10 7 2" xfId="32097"/>
    <cellStyle name="Обычный 5 10 7 2 2" xfId="32098"/>
    <cellStyle name="Обычный 5 10 7 2 2 2" xfId="32099"/>
    <cellStyle name="Обычный 5 10 7 2 2 2 2" xfId="32100"/>
    <cellStyle name="Обычный 5 10 7 2 2 3" xfId="32101"/>
    <cellStyle name="Обычный 5 10 7 2 3" xfId="32102"/>
    <cellStyle name="Обычный 5 10 7 2 3 2" xfId="32103"/>
    <cellStyle name="Обычный 5 10 7 2 4" xfId="32104"/>
    <cellStyle name="Обычный 5 10 7 3" xfId="32105"/>
    <cellStyle name="Обычный 5 10 7 3 2" xfId="32106"/>
    <cellStyle name="Обычный 5 10 7 3 2 2" xfId="32107"/>
    <cellStyle name="Обычный 5 10 7 3 2 2 2" xfId="32108"/>
    <cellStyle name="Обычный 5 10 7 3 2 3" xfId="32109"/>
    <cellStyle name="Обычный 5 10 7 3 3" xfId="32110"/>
    <cellStyle name="Обычный 5 10 7 3 3 2" xfId="32111"/>
    <cellStyle name="Обычный 5 10 7 3 4" xfId="32112"/>
    <cellStyle name="Обычный 5 10 7 4" xfId="32113"/>
    <cellStyle name="Обычный 5 10 7 4 2" xfId="32114"/>
    <cellStyle name="Обычный 5 10 7 4 2 2" xfId="32115"/>
    <cellStyle name="Обычный 5 10 7 4 2 2 2" xfId="32116"/>
    <cellStyle name="Обычный 5 10 7 4 2 3" xfId="32117"/>
    <cellStyle name="Обычный 5 10 7 4 3" xfId="32118"/>
    <cellStyle name="Обычный 5 10 7 4 3 2" xfId="32119"/>
    <cellStyle name="Обычный 5 10 7 4 4" xfId="32120"/>
    <cellStyle name="Обычный 5 10 7 5" xfId="32121"/>
    <cellStyle name="Обычный 5 10 7 5 2" xfId="32122"/>
    <cellStyle name="Обычный 5 10 7 5 2 2" xfId="32123"/>
    <cellStyle name="Обычный 5 10 7 5 3" xfId="32124"/>
    <cellStyle name="Обычный 5 10 7 6" xfId="32125"/>
    <cellStyle name="Обычный 5 10 7 6 2" xfId="32126"/>
    <cellStyle name="Обычный 5 10 7 7" xfId="32127"/>
    <cellStyle name="Обычный 5 10 7 7 2" xfId="32128"/>
    <cellStyle name="Обычный 5 10 7 8" xfId="32129"/>
    <cellStyle name="Обычный 5 10 8" xfId="32130"/>
    <cellStyle name="Обычный 5 10 8 2" xfId="32131"/>
    <cellStyle name="Обычный 5 10 8 2 2" xfId="32132"/>
    <cellStyle name="Обычный 5 10 8 2 2 2" xfId="32133"/>
    <cellStyle name="Обычный 5 10 8 2 2 2 2" xfId="32134"/>
    <cellStyle name="Обычный 5 10 8 2 2 3" xfId="32135"/>
    <cellStyle name="Обычный 5 10 8 2 3" xfId="32136"/>
    <cellStyle name="Обычный 5 10 8 2 3 2" xfId="32137"/>
    <cellStyle name="Обычный 5 10 8 2 4" xfId="32138"/>
    <cellStyle name="Обычный 5 10 8 3" xfId="32139"/>
    <cellStyle name="Обычный 5 10 8 3 2" xfId="32140"/>
    <cellStyle name="Обычный 5 10 8 3 2 2" xfId="32141"/>
    <cellStyle name="Обычный 5 10 8 3 2 2 2" xfId="32142"/>
    <cellStyle name="Обычный 5 10 8 3 2 3" xfId="32143"/>
    <cellStyle name="Обычный 5 10 8 3 3" xfId="32144"/>
    <cellStyle name="Обычный 5 10 8 3 3 2" xfId="32145"/>
    <cellStyle name="Обычный 5 10 8 3 4" xfId="32146"/>
    <cellStyle name="Обычный 5 10 8 4" xfId="32147"/>
    <cellStyle name="Обычный 5 10 8 4 2" xfId="32148"/>
    <cellStyle name="Обычный 5 10 8 4 2 2" xfId="32149"/>
    <cellStyle name="Обычный 5 10 8 4 2 2 2" xfId="32150"/>
    <cellStyle name="Обычный 5 10 8 4 2 3" xfId="32151"/>
    <cellStyle name="Обычный 5 10 8 4 3" xfId="32152"/>
    <cellStyle name="Обычный 5 10 8 4 3 2" xfId="32153"/>
    <cellStyle name="Обычный 5 10 8 4 4" xfId="32154"/>
    <cellStyle name="Обычный 5 10 8 5" xfId="32155"/>
    <cellStyle name="Обычный 5 10 8 5 2" xfId="32156"/>
    <cellStyle name="Обычный 5 10 8 5 2 2" xfId="32157"/>
    <cellStyle name="Обычный 5 10 8 5 3" xfId="32158"/>
    <cellStyle name="Обычный 5 10 8 6" xfId="32159"/>
    <cellStyle name="Обычный 5 10 8 6 2" xfId="32160"/>
    <cellStyle name="Обычный 5 10 8 7" xfId="32161"/>
    <cellStyle name="Обычный 5 10 8 7 2" xfId="32162"/>
    <cellStyle name="Обычный 5 10 8 8" xfId="32163"/>
    <cellStyle name="Обычный 5 10 9" xfId="32164"/>
    <cellStyle name="Обычный 5 10 9 2" xfId="32165"/>
    <cellStyle name="Обычный 5 10 9 2 2" xfId="32166"/>
    <cellStyle name="Обычный 5 10 9 2 2 2" xfId="32167"/>
    <cellStyle name="Обычный 5 10 9 2 2 2 2" xfId="32168"/>
    <cellStyle name="Обычный 5 10 9 2 2 3" xfId="32169"/>
    <cellStyle name="Обычный 5 10 9 2 3" xfId="32170"/>
    <cellStyle name="Обычный 5 10 9 2 3 2" xfId="32171"/>
    <cellStyle name="Обычный 5 10 9 2 4" xfId="32172"/>
    <cellStyle name="Обычный 5 10 9 3" xfId="32173"/>
    <cellStyle name="Обычный 5 10 9 3 2" xfId="32174"/>
    <cellStyle name="Обычный 5 10 9 3 2 2" xfId="32175"/>
    <cellStyle name="Обычный 5 10 9 3 2 2 2" xfId="32176"/>
    <cellStyle name="Обычный 5 10 9 3 2 3" xfId="32177"/>
    <cellStyle name="Обычный 5 10 9 3 3" xfId="32178"/>
    <cellStyle name="Обычный 5 10 9 3 3 2" xfId="32179"/>
    <cellStyle name="Обычный 5 10 9 3 4" xfId="32180"/>
    <cellStyle name="Обычный 5 10 9 4" xfId="32181"/>
    <cellStyle name="Обычный 5 10 9 4 2" xfId="32182"/>
    <cellStyle name="Обычный 5 10 9 4 2 2" xfId="32183"/>
    <cellStyle name="Обычный 5 10 9 4 2 2 2" xfId="32184"/>
    <cellStyle name="Обычный 5 10 9 4 2 3" xfId="32185"/>
    <cellStyle name="Обычный 5 10 9 4 3" xfId="32186"/>
    <cellStyle name="Обычный 5 10 9 4 3 2" xfId="32187"/>
    <cellStyle name="Обычный 5 10 9 4 4" xfId="32188"/>
    <cellStyle name="Обычный 5 10 9 5" xfId="32189"/>
    <cellStyle name="Обычный 5 10 9 5 2" xfId="32190"/>
    <cellStyle name="Обычный 5 10 9 5 2 2" xfId="32191"/>
    <cellStyle name="Обычный 5 10 9 5 3" xfId="32192"/>
    <cellStyle name="Обычный 5 10 9 6" xfId="32193"/>
    <cellStyle name="Обычный 5 10 9 6 2" xfId="32194"/>
    <cellStyle name="Обычный 5 10 9 7" xfId="32195"/>
    <cellStyle name="Обычный 5 10 9 7 2" xfId="32196"/>
    <cellStyle name="Обычный 5 10 9 8" xfId="32197"/>
    <cellStyle name="Обычный 5 100" xfId="32198"/>
    <cellStyle name="Обычный 5 100 2" xfId="32199"/>
    <cellStyle name="Обычный 5 100 2 2" xfId="32200"/>
    <cellStyle name="Обычный 5 100 2 2 2" xfId="32201"/>
    <cellStyle name="Обычный 5 100 2 3" xfId="32202"/>
    <cellStyle name="Обычный 5 100 3" xfId="32203"/>
    <cellStyle name="Обычный 5 100 3 2" xfId="32204"/>
    <cellStyle name="Обычный 5 100 4" xfId="32205"/>
    <cellStyle name="Обычный 5 101" xfId="32206"/>
    <cellStyle name="Обычный 5 101 2" xfId="32207"/>
    <cellStyle name="Обычный 5 101 2 2" xfId="32208"/>
    <cellStyle name="Обычный 5 101 2 2 2" xfId="32209"/>
    <cellStyle name="Обычный 5 101 2 3" xfId="32210"/>
    <cellStyle name="Обычный 5 101 3" xfId="32211"/>
    <cellStyle name="Обычный 5 101 3 2" xfId="32212"/>
    <cellStyle name="Обычный 5 101 4" xfId="32213"/>
    <cellStyle name="Обычный 5 102" xfId="32214"/>
    <cellStyle name="Обычный 5 102 2" xfId="32215"/>
    <cellStyle name="Обычный 5 102 2 2" xfId="32216"/>
    <cellStyle name="Обычный 5 102 2 2 2" xfId="32217"/>
    <cellStyle name="Обычный 5 102 2 3" xfId="32218"/>
    <cellStyle name="Обычный 5 102 3" xfId="32219"/>
    <cellStyle name="Обычный 5 102 3 2" xfId="32220"/>
    <cellStyle name="Обычный 5 102 4" xfId="32221"/>
    <cellStyle name="Обычный 5 103" xfId="32222"/>
    <cellStyle name="Обычный 5 103 2" xfId="32223"/>
    <cellStyle name="Обычный 5 103 2 2" xfId="32224"/>
    <cellStyle name="Обычный 5 103 2 2 2" xfId="32225"/>
    <cellStyle name="Обычный 5 103 2 3" xfId="32226"/>
    <cellStyle name="Обычный 5 103 3" xfId="32227"/>
    <cellStyle name="Обычный 5 103 3 2" xfId="32228"/>
    <cellStyle name="Обычный 5 103 4" xfId="32229"/>
    <cellStyle name="Обычный 5 104" xfId="32230"/>
    <cellStyle name="Обычный 5 104 2" xfId="32231"/>
    <cellStyle name="Обычный 5 104 2 2" xfId="32232"/>
    <cellStyle name="Обычный 5 104 2 2 2" xfId="32233"/>
    <cellStyle name="Обычный 5 104 2 3" xfId="32234"/>
    <cellStyle name="Обычный 5 104 3" xfId="32235"/>
    <cellStyle name="Обычный 5 104 3 2" xfId="32236"/>
    <cellStyle name="Обычный 5 104 4" xfId="32237"/>
    <cellStyle name="Обычный 5 105" xfId="32238"/>
    <cellStyle name="Обычный 5 105 2" xfId="32239"/>
    <cellStyle name="Обычный 5 105 2 2" xfId="32240"/>
    <cellStyle name="Обычный 5 105 2 2 2" xfId="32241"/>
    <cellStyle name="Обычный 5 105 2 3" xfId="32242"/>
    <cellStyle name="Обычный 5 105 3" xfId="32243"/>
    <cellStyle name="Обычный 5 105 3 2" xfId="32244"/>
    <cellStyle name="Обычный 5 105 4" xfId="32245"/>
    <cellStyle name="Обычный 5 106" xfId="32246"/>
    <cellStyle name="Обычный 5 106 2" xfId="32247"/>
    <cellStyle name="Обычный 5 106 2 2" xfId="32248"/>
    <cellStyle name="Обычный 5 106 2 2 2" xfId="32249"/>
    <cellStyle name="Обычный 5 106 2 3" xfId="32250"/>
    <cellStyle name="Обычный 5 106 3" xfId="32251"/>
    <cellStyle name="Обычный 5 106 3 2" xfId="32252"/>
    <cellStyle name="Обычный 5 106 4" xfId="32253"/>
    <cellStyle name="Обычный 5 107" xfId="32254"/>
    <cellStyle name="Обычный 5 107 2" xfId="32255"/>
    <cellStyle name="Обычный 5 107 2 2" xfId="32256"/>
    <cellStyle name="Обычный 5 107 2 2 2" xfId="32257"/>
    <cellStyle name="Обычный 5 107 2 3" xfId="32258"/>
    <cellStyle name="Обычный 5 107 3" xfId="32259"/>
    <cellStyle name="Обычный 5 107 3 2" xfId="32260"/>
    <cellStyle name="Обычный 5 107 4" xfId="32261"/>
    <cellStyle name="Обычный 5 108" xfId="32262"/>
    <cellStyle name="Обычный 5 108 2" xfId="32263"/>
    <cellStyle name="Обычный 5 108 2 2" xfId="32264"/>
    <cellStyle name="Обычный 5 108 2 2 2" xfId="32265"/>
    <cellStyle name="Обычный 5 108 2 3" xfId="32266"/>
    <cellStyle name="Обычный 5 108 3" xfId="32267"/>
    <cellStyle name="Обычный 5 108 3 2" xfId="32268"/>
    <cellStyle name="Обычный 5 108 4" xfId="32269"/>
    <cellStyle name="Обычный 5 109" xfId="32270"/>
    <cellStyle name="Обычный 5 109 2" xfId="32271"/>
    <cellStyle name="Обычный 5 109 2 2" xfId="32272"/>
    <cellStyle name="Обычный 5 109 2 2 2" xfId="32273"/>
    <cellStyle name="Обычный 5 109 2 3" xfId="32274"/>
    <cellStyle name="Обычный 5 109 3" xfId="32275"/>
    <cellStyle name="Обычный 5 109 3 2" xfId="32276"/>
    <cellStyle name="Обычный 5 109 4" xfId="32277"/>
    <cellStyle name="Обычный 5 11" xfId="32278"/>
    <cellStyle name="Обычный 5 11 10" xfId="32279"/>
    <cellStyle name="Обычный 5 11 10 2" xfId="32280"/>
    <cellStyle name="Обычный 5 11 10 2 2" xfId="32281"/>
    <cellStyle name="Обычный 5 11 10 2 2 2" xfId="32282"/>
    <cellStyle name="Обычный 5 11 10 2 2 2 2" xfId="32283"/>
    <cellStyle name="Обычный 5 11 10 2 2 3" xfId="32284"/>
    <cellStyle name="Обычный 5 11 10 2 3" xfId="32285"/>
    <cellStyle name="Обычный 5 11 10 2 3 2" xfId="32286"/>
    <cellStyle name="Обычный 5 11 10 2 4" xfId="32287"/>
    <cellStyle name="Обычный 5 11 10 3" xfId="32288"/>
    <cellStyle name="Обычный 5 11 10 3 2" xfId="32289"/>
    <cellStyle name="Обычный 5 11 10 3 2 2" xfId="32290"/>
    <cellStyle name="Обычный 5 11 10 3 2 2 2" xfId="32291"/>
    <cellStyle name="Обычный 5 11 10 3 2 3" xfId="32292"/>
    <cellStyle name="Обычный 5 11 10 3 3" xfId="32293"/>
    <cellStyle name="Обычный 5 11 10 3 3 2" xfId="32294"/>
    <cellStyle name="Обычный 5 11 10 3 4" xfId="32295"/>
    <cellStyle name="Обычный 5 11 10 4" xfId="32296"/>
    <cellStyle name="Обычный 5 11 10 4 2" xfId="32297"/>
    <cellStyle name="Обычный 5 11 10 4 2 2" xfId="32298"/>
    <cellStyle name="Обычный 5 11 10 4 2 2 2" xfId="32299"/>
    <cellStyle name="Обычный 5 11 10 4 2 3" xfId="32300"/>
    <cellStyle name="Обычный 5 11 10 4 3" xfId="32301"/>
    <cellStyle name="Обычный 5 11 10 4 3 2" xfId="32302"/>
    <cellStyle name="Обычный 5 11 10 4 4" xfId="32303"/>
    <cellStyle name="Обычный 5 11 10 5" xfId="32304"/>
    <cellStyle name="Обычный 5 11 10 5 2" xfId="32305"/>
    <cellStyle name="Обычный 5 11 10 5 2 2" xfId="32306"/>
    <cellStyle name="Обычный 5 11 10 5 3" xfId="32307"/>
    <cellStyle name="Обычный 5 11 10 6" xfId="32308"/>
    <cellStyle name="Обычный 5 11 10 6 2" xfId="32309"/>
    <cellStyle name="Обычный 5 11 10 7" xfId="32310"/>
    <cellStyle name="Обычный 5 11 10 7 2" xfId="32311"/>
    <cellStyle name="Обычный 5 11 10 8" xfId="32312"/>
    <cellStyle name="Обычный 5 11 11" xfId="32313"/>
    <cellStyle name="Обычный 5 11 11 2" xfId="32314"/>
    <cellStyle name="Обычный 5 11 11 2 2" xfId="32315"/>
    <cellStyle name="Обычный 5 11 11 2 2 2" xfId="32316"/>
    <cellStyle name="Обычный 5 11 11 2 2 2 2" xfId="32317"/>
    <cellStyle name="Обычный 5 11 11 2 2 3" xfId="32318"/>
    <cellStyle name="Обычный 5 11 11 2 3" xfId="32319"/>
    <cellStyle name="Обычный 5 11 11 2 3 2" xfId="32320"/>
    <cellStyle name="Обычный 5 11 11 2 4" xfId="32321"/>
    <cellStyle name="Обычный 5 11 11 3" xfId="32322"/>
    <cellStyle name="Обычный 5 11 11 3 2" xfId="32323"/>
    <cellStyle name="Обычный 5 11 11 3 2 2" xfId="32324"/>
    <cellStyle name="Обычный 5 11 11 3 2 2 2" xfId="32325"/>
    <cellStyle name="Обычный 5 11 11 3 2 3" xfId="32326"/>
    <cellStyle name="Обычный 5 11 11 3 3" xfId="32327"/>
    <cellStyle name="Обычный 5 11 11 3 3 2" xfId="32328"/>
    <cellStyle name="Обычный 5 11 11 3 4" xfId="32329"/>
    <cellStyle name="Обычный 5 11 11 4" xfId="32330"/>
    <cellStyle name="Обычный 5 11 11 4 2" xfId="32331"/>
    <cellStyle name="Обычный 5 11 11 4 2 2" xfId="32332"/>
    <cellStyle name="Обычный 5 11 11 4 2 2 2" xfId="32333"/>
    <cellStyle name="Обычный 5 11 11 4 2 3" xfId="32334"/>
    <cellStyle name="Обычный 5 11 11 4 3" xfId="32335"/>
    <cellStyle name="Обычный 5 11 11 4 3 2" xfId="32336"/>
    <cellStyle name="Обычный 5 11 11 4 4" xfId="32337"/>
    <cellStyle name="Обычный 5 11 11 5" xfId="32338"/>
    <cellStyle name="Обычный 5 11 11 5 2" xfId="32339"/>
    <cellStyle name="Обычный 5 11 11 5 2 2" xfId="32340"/>
    <cellStyle name="Обычный 5 11 11 5 3" xfId="32341"/>
    <cellStyle name="Обычный 5 11 11 6" xfId="32342"/>
    <cellStyle name="Обычный 5 11 11 6 2" xfId="32343"/>
    <cellStyle name="Обычный 5 11 11 7" xfId="32344"/>
    <cellStyle name="Обычный 5 11 11 7 2" xfId="32345"/>
    <cellStyle name="Обычный 5 11 11 8" xfId="32346"/>
    <cellStyle name="Обычный 5 11 12" xfId="32347"/>
    <cellStyle name="Обычный 5 11 12 2" xfId="32348"/>
    <cellStyle name="Обычный 5 11 12 2 2" xfId="32349"/>
    <cellStyle name="Обычный 5 11 12 2 2 2" xfId="32350"/>
    <cellStyle name="Обычный 5 11 12 2 2 2 2" xfId="32351"/>
    <cellStyle name="Обычный 5 11 12 2 2 3" xfId="32352"/>
    <cellStyle name="Обычный 5 11 12 2 3" xfId="32353"/>
    <cellStyle name="Обычный 5 11 12 2 3 2" xfId="32354"/>
    <cellStyle name="Обычный 5 11 12 2 4" xfId="32355"/>
    <cellStyle name="Обычный 5 11 12 3" xfId="32356"/>
    <cellStyle name="Обычный 5 11 12 3 2" xfId="32357"/>
    <cellStyle name="Обычный 5 11 12 3 2 2" xfId="32358"/>
    <cellStyle name="Обычный 5 11 12 3 2 2 2" xfId="32359"/>
    <cellStyle name="Обычный 5 11 12 3 2 3" xfId="32360"/>
    <cellStyle name="Обычный 5 11 12 3 3" xfId="32361"/>
    <cellStyle name="Обычный 5 11 12 3 3 2" xfId="32362"/>
    <cellStyle name="Обычный 5 11 12 3 4" xfId="32363"/>
    <cellStyle name="Обычный 5 11 12 4" xfId="32364"/>
    <cellStyle name="Обычный 5 11 12 4 2" xfId="32365"/>
    <cellStyle name="Обычный 5 11 12 4 2 2" xfId="32366"/>
    <cellStyle name="Обычный 5 11 12 4 2 2 2" xfId="32367"/>
    <cellStyle name="Обычный 5 11 12 4 2 3" xfId="32368"/>
    <cellStyle name="Обычный 5 11 12 4 3" xfId="32369"/>
    <cellStyle name="Обычный 5 11 12 4 3 2" xfId="32370"/>
    <cellStyle name="Обычный 5 11 12 4 4" xfId="32371"/>
    <cellStyle name="Обычный 5 11 12 5" xfId="32372"/>
    <cellStyle name="Обычный 5 11 12 5 2" xfId="32373"/>
    <cellStyle name="Обычный 5 11 12 5 2 2" xfId="32374"/>
    <cellStyle name="Обычный 5 11 12 5 3" xfId="32375"/>
    <cellStyle name="Обычный 5 11 12 6" xfId="32376"/>
    <cellStyle name="Обычный 5 11 12 6 2" xfId="32377"/>
    <cellStyle name="Обычный 5 11 12 7" xfId="32378"/>
    <cellStyle name="Обычный 5 11 12 7 2" xfId="32379"/>
    <cellStyle name="Обычный 5 11 12 8" xfId="32380"/>
    <cellStyle name="Обычный 5 11 13" xfId="32381"/>
    <cellStyle name="Обычный 5 11 13 2" xfId="32382"/>
    <cellStyle name="Обычный 5 11 13 2 2" xfId="32383"/>
    <cellStyle name="Обычный 5 11 13 2 2 2" xfId="32384"/>
    <cellStyle name="Обычный 5 11 13 2 2 2 2" xfId="32385"/>
    <cellStyle name="Обычный 5 11 13 2 2 3" xfId="32386"/>
    <cellStyle name="Обычный 5 11 13 2 3" xfId="32387"/>
    <cellStyle name="Обычный 5 11 13 2 3 2" xfId="32388"/>
    <cellStyle name="Обычный 5 11 13 2 4" xfId="32389"/>
    <cellStyle name="Обычный 5 11 13 3" xfId="32390"/>
    <cellStyle name="Обычный 5 11 13 3 2" xfId="32391"/>
    <cellStyle name="Обычный 5 11 13 3 2 2" xfId="32392"/>
    <cellStyle name="Обычный 5 11 13 3 2 2 2" xfId="32393"/>
    <cellStyle name="Обычный 5 11 13 3 2 3" xfId="32394"/>
    <cellStyle name="Обычный 5 11 13 3 3" xfId="32395"/>
    <cellStyle name="Обычный 5 11 13 3 3 2" xfId="32396"/>
    <cellStyle name="Обычный 5 11 13 3 4" xfId="32397"/>
    <cellStyle name="Обычный 5 11 13 4" xfId="32398"/>
    <cellStyle name="Обычный 5 11 13 4 2" xfId="32399"/>
    <cellStyle name="Обычный 5 11 13 4 2 2" xfId="32400"/>
    <cellStyle name="Обычный 5 11 13 4 2 2 2" xfId="32401"/>
    <cellStyle name="Обычный 5 11 13 4 2 3" xfId="32402"/>
    <cellStyle name="Обычный 5 11 13 4 3" xfId="32403"/>
    <cellStyle name="Обычный 5 11 13 4 3 2" xfId="32404"/>
    <cellStyle name="Обычный 5 11 13 4 4" xfId="32405"/>
    <cellStyle name="Обычный 5 11 13 5" xfId="32406"/>
    <cellStyle name="Обычный 5 11 13 5 2" xfId="32407"/>
    <cellStyle name="Обычный 5 11 13 5 2 2" xfId="32408"/>
    <cellStyle name="Обычный 5 11 13 5 3" xfId="32409"/>
    <cellStyle name="Обычный 5 11 13 6" xfId="32410"/>
    <cellStyle name="Обычный 5 11 13 6 2" xfId="32411"/>
    <cellStyle name="Обычный 5 11 13 7" xfId="32412"/>
    <cellStyle name="Обычный 5 11 13 7 2" xfId="32413"/>
    <cellStyle name="Обычный 5 11 13 8" xfId="32414"/>
    <cellStyle name="Обычный 5 11 14" xfId="32415"/>
    <cellStyle name="Обычный 5 11 14 2" xfId="32416"/>
    <cellStyle name="Обычный 5 11 14 2 2" xfId="32417"/>
    <cellStyle name="Обычный 5 11 14 2 2 2" xfId="32418"/>
    <cellStyle name="Обычный 5 11 14 2 2 2 2" xfId="32419"/>
    <cellStyle name="Обычный 5 11 14 2 2 3" xfId="32420"/>
    <cellStyle name="Обычный 5 11 14 2 3" xfId="32421"/>
    <cellStyle name="Обычный 5 11 14 2 3 2" xfId="32422"/>
    <cellStyle name="Обычный 5 11 14 2 4" xfId="32423"/>
    <cellStyle name="Обычный 5 11 14 3" xfId="32424"/>
    <cellStyle name="Обычный 5 11 14 3 2" xfId="32425"/>
    <cellStyle name="Обычный 5 11 14 3 2 2" xfId="32426"/>
    <cellStyle name="Обычный 5 11 14 3 2 2 2" xfId="32427"/>
    <cellStyle name="Обычный 5 11 14 3 2 3" xfId="32428"/>
    <cellStyle name="Обычный 5 11 14 3 3" xfId="32429"/>
    <cellStyle name="Обычный 5 11 14 3 3 2" xfId="32430"/>
    <cellStyle name="Обычный 5 11 14 3 4" xfId="32431"/>
    <cellStyle name="Обычный 5 11 14 4" xfId="32432"/>
    <cellStyle name="Обычный 5 11 14 4 2" xfId="32433"/>
    <cellStyle name="Обычный 5 11 14 4 2 2" xfId="32434"/>
    <cellStyle name="Обычный 5 11 14 4 2 2 2" xfId="32435"/>
    <cellStyle name="Обычный 5 11 14 4 2 3" xfId="32436"/>
    <cellStyle name="Обычный 5 11 14 4 3" xfId="32437"/>
    <cellStyle name="Обычный 5 11 14 4 3 2" xfId="32438"/>
    <cellStyle name="Обычный 5 11 14 4 4" xfId="32439"/>
    <cellStyle name="Обычный 5 11 14 5" xfId="32440"/>
    <cellStyle name="Обычный 5 11 14 5 2" xfId="32441"/>
    <cellStyle name="Обычный 5 11 14 5 2 2" xfId="32442"/>
    <cellStyle name="Обычный 5 11 14 5 3" xfId="32443"/>
    <cellStyle name="Обычный 5 11 14 6" xfId="32444"/>
    <cellStyle name="Обычный 5 11 14 6 2" xfId="32445"/>
    <cellStyle name="Обычный 5 11 14 7" xfId="32446"/>
    <cellStyle name="Обычный 5 11 14 7 2" xfId="32447"/>
    <cellStyle name="Обычный 5 11 14 8" xfId="32448"/>
    <cellStyle name="Обычный 5 11 15" xfId="32449"/>
    <cellStyle name="Обычный 5 11 15 2" xfId="32450"/>
    <cellStyle name="Обычный 5 11 15 2 2" xfId="32451"/>
    <cellStyle name="Обычный 5 11 15 2 2 2" xfId="32452"/>
    <cellStyle name="Обычный 5 11 15 2 2 2 2" xfId="32453"/>
    <cellStyle name="Обычный 5 11 15 2 2 3" xfId="32454"/>
    <cellStyle name="Обычный 5 11 15 2 3" xfId="32455"/>
    <cellStyle name="Обычный 5 11 15 2 3 2" xfId="32456"/>
    <cellStyle name="Обычный 5 11 15 2 4" xfId="32457"/>
    <cellStyle name="Обычный 5 11 15 3" xfId="32458"/>
    <cellStyle name="Обычный 5 11 15 3 2" xfId="32459"/>
    <cellStyle name="Обычный 5 11 15 3 2 2" xfId="32460"/>
    <cellStyle name="Обычный 5 11 15 3 2 2 2" xfId="32461"/>
    <cellStyle name="Обычный 5 11 15 3 2 3" xfId="32462"/>
    <cellStyle name="Обычный 5 11 15 3 3" xfId="32463"/>
    <cellStyle name="Обычный 5 11 15 3 3 2" xfId="32464"/>
    <cellStyle name="Обычный 5 11 15 3 4" xfId="32465"/>
    <cellStyle name="Обычный 5 11 15 4" xfId="32466"/>
    <cellStyle name="Обычный 5 11 15 4 2" xfId="32467"/>
    <cellStyle name="Обычный 5 11 15 4 2 2" xfId="32468"/>
    <cellStyle name="Обычный 5 11 15 4 2 2 2" xfId="32469"/>
    <cellStyle name="Обычный 5 11 15 4 2 3" xfId="32470"/>
    <cellStyle name="Обычный 5 11 15 4 3" xfId="32471"/>
    <cellStyle name="Обычный 5 11 15 4 3 2" xfId="32472"/>
    <cellStyle name="Обычный 5 11 15 4 4" xfId="32473"/>
    <cellStyle name="Обычный 5 11 15 5" xfId="32474"/>
    <cellStyle name="Обычный 5 11 15 5 2" xfId="32475"/>
    <cellStyle name="Обычный 5 11 15 5 2 2" xfId="32476"/>
    <cellStyle name="Обычный 5 11 15 5 3" xfId="32477"/>
    <cellStyle name="Обычный 5 11 15 6" xfId="32478"/>
    <cellStyle name="Обычный 5 11 15 6 2" xfId="32479"/>
    <cellStyle name="Обычный 5 11 15 7" xfId="32480"/>
    <cellStyle name="Обычный 5 11 15 7 2" xfId="32481"/>
    <cellStyle name="Обычный 5 11 15 8" xfId="32482"/>
    <cellStyle name="Обычный 5 11 16" xfId="32483"/>
    <cellStyle name="Обычный 5 11 16 2" xfId="32484"/>
    <cellStyle name="Обычный 5 11 16 2 2" xfId="32485"/>
    <cellStyle name="Обычный 5 11 16 2 2 2" xfId="32486"/>
    <cellStyle name="Обычный 5 11 16 2 2 2 2" xfId="32487"/>
    <cellStyle name="Обычный 5 11 16 2 2 3" xfId="32488"/>
    <cellStyle name="Обычный 5 11 16 2 3" xfId="32489"/>
    <cellStyle name="Обычный 5 11 16 2 3 2" xfId="32490"/>
    <cellStyle name="Обычный 5 11 16 2 4" xfId="32491"/>
    <cellStyle name="Обычный 5 11 16 3" xfId="32492"/>
    <cellStyle name="Обычный 5 11 16 3 2" xfId="32493"/>
    <cellStyle name="Обычный 5 11 16 3 2 2" xfId="32494"/>
    <cellStyle name="Обычный 5 11 16 3 2 2 2" xfId="32495"/>
    <cellStyle name="Обычный 5 11 16 3 2 3" xfId="32496"/>
    <cellStyle name="Обычный 5 11 16 3 3" xfId="32497"/>
    <cellStyle name="Обычный 5 11 16 3 3 2" xfId="32498"/>
    <cellStyle name="Обычный 5 11 16 3 4" xfId="32499"/>
    <cellStyle name="Обычный 5 11 16 4" xfId="32500"/>
    <cellStyle name="Обычный 5 11 16 4 2" xfId="32501"/>
    <cellStyle name="Обычный 5 11 16 4 2 2" xfId="32502"/>
    <cellStyle name="Обычный 5 11 16 4 2 2 2" xfId="32503"/>
    <cellStyle name="Обычный 5 11 16 4 2 3" xfId="32504"/>
    <cellStyle name="Обычный 5 11 16 4 3" xfId="32505"/>
    <cellStyle name="Обычный 5 11 16 4 3 2" xfId="32506"/>
    <cellStyle name="Обычный 5 11 16 4 4" xfId="32507"/>
    <cellStyle name="Обычный 5 11 16 5" xfId="32508"/>
    <cellStyle name="Обычный 5 11 16 5 2" xfId="32509"/>
    <cellStyle name="Обычный 5 11 16 5 2 2" xfId="32510"/>
    <cellStyle name="Обычный 5 11 16 5 3" xfId="32511"/>
    <cellStyle name="Обычный 5 11 16 6" xfId="32512"/>
    <cellStyle name="Обычный 5 11 16 6 2" xfId="32513"/>
    <cellStyle name="Обычный 5 11 16 7" xfId="32514"/>
    <cellStyle name="Обычный 5 11 16 7 2" xfId="32515"/>
    <cellStyle name="Обычный 5 11 16 8" xfId="32516"/>
    <cellStyle name="Обычный 5 11 17" xfId="32517"/>
    <cellStyle name="Обычный 5 11 17 2" xfId="32518"/>
    <cellStyle name="Обычный 5 11 17 2 2" xfId="32519"/>
    <cellStyle name="Обычный 5 11 17 2 2 2" xfId="32520"/>
    <cellStyle name="Обычный 5 11 17 2 2 2 2" xfId="32521"/>
    <cellStyle name="Обычный 5 11 17 2 2 3" xfId="32522"/>
    <cellStyle name="Обычный 5 11 17 2 3" xfId="32523"/>
    <cellStyle name="Обычный 5 11 17 2 3 2" xfId="32524"/>
    <cellStyle name="Обычный 5 11 17 2 4" xfId="32525"/>
    <cellStyle name="Обычный 5 11 17 3" xfId="32526"/>
    <cellStyle name="Обычный 5 11 17 3 2" xfId="32527"/>
    <cellStyle name="Обычный 5 11 17 3 2 2" xfId="32528"/>
    <cellStyle name="Обычный 5 11 17 3 2 2 2" xfId="32529"/>
    <cellStyle name="Обычный 5 11 17 3 2 3" xfId="32530"/>
    <cellStyle name="Обычный 5 11 17 3 3" xfId="32531"/>
    <cellStyle name="Обычный 5 11 17 3 3 2" xfId="32532"/>
    <cellStyle name="Обычный 5 11 17 3 4" xfId="32533"/>
    <cellStyle name="Обычный 5 11 17 4" xfId="32534"/>
    <cellStyle name="Обычный 5 11 17 4 2" xfId="32535"/>
    <cellStyle name="Обычный 5 11 17 4 2 2" xfId="32536"/>
    <cellStyle name="Обычный 5 11 17 4 2 2 2" xfId="32537"/>
    <cellStyle name="Обычный 5 11 17 4 2 3" xfId="32538"/>
    <cellStyle name="Обычный 5 11 17 4 3" xfId="32539"/>
    <cellStyle name="Обычный 5 11 17 4 3 2" xfId="32540"/>
    <cellStyle name="Обычный 5 11 17 4 4" xfId="32541"/>
    <cellStyle name="Обычный 5 11 17 5" xfId="32542"/>
    <cellStyle name="Обычный 5 11 17 5 2" xfId="32543"/>
    <cellStyle name="Обычный 5 11 17 5 2 2" xfId="32544"/>
    <cellStyle name="Обычный 5 11 17 5 3" xfId="32545"/>
    <cellStyle name="Обычный 5 11 17 6" xfId="32546"/>
    <cellStyle name="Обычный 5 11 17 6 2" xfId="32547"/>
    <cellStyle name="Обычный 5 11 17 7" xfId="32548"/>
    <cellStyle name="Обычный 5 11 17 7 2" xfId="32549"/>
    <cellStyle name="Обычный 5 11 17 8" xfId="32550"/>
    <cellStyle name="Обычный 5 11 18" xfId="32551"/>
    <cellStyle name="Обычный 5 11 18 2" xfId="32552"/>
    <cellStyle name="Обычный 5 11 18 2 2" xfId="32553"/>
    <cellStyle name="Обычный 5 11 18 2 2 2" xfId="32554"/>
    <cellStyle name="Обычный 5 11 18 2 2 2 2" xfId="32555"/>
    <cellStyle name="Обычный 5 11 18 2 2 3" xfId="32556"/>
    <cellStyle name="Обычный 5 11 18 2 3" xfId="32557"/>
    <cellStyle name="Обычный 5 11 18 2 3 2" xfId="32558"/>
    <cellStyle name="Обычный 5 11 18 2 4" xfId="32559"/>
    <cellStyle name="Обычный 5 11 18 3" xfId="32560"/>
    <cellStyle name="Обычный 5 11 18 3 2" xfId="32561"/>
    <cellStyle name="Обычный 5 11 18 3 2 2" xfId="32562"/>
    <cellStyle name="Обычный 5 11 18 3 2 2 2" xfId="32563"/>
    <cellStyle name="Обычный 5 11 18 3 2 3" xfId="32564"/>
    <cellStyle name="Обычный 5 11 18 3 3" xfId="32565"/>
    <cellStyle name="Обычный 5 11 18 3 3 2" xfId="32566"/>
    <cellStyle name="Обычный 5 11 18 3 4" xfId="32567"/>
    <cellStyle name="Обычный 5 11 18 4" xfId="32568"/>
    <cellStyle name="Обычный 5 11 18 4 2" xfId="32569"/>
    <cellStyle name="Обычный 5 11 18 4 2 2" xfId="32570"/>
    <cellStyle name="Обычный 5 11 18 4 2 2 2" xfId="32571"/>
    <cellStyle name="Обычный 5 11 18 4 2 3" xfId="32572"/>
    <cellStyle name="Обычный 5 11 18 4 3" xfId="32573"/>
    <cellStyle name="Обычный 5 11 18 4 3 2" xfId="32574"/>
    <cellStyle name="Обычный 5 11 18 4 4" xfId="32575"/>
    <cellStyle name="Обычный 5 11 18 5" xfId="32576"/>
    <cellStyle name="Обычный 5 11 18 5 2" xfId="32577"/>
    <cellStyle name="Обычный 5 11 18 5 2 2" xfId="32578"/>
    <cellStyle name="Обычный 5 11 18 5 3" xfId="32579"/>
    <cellStyle name="Обычный 5 11 18 6" xfId="32580"/>
    <cellStyle name="Обычный 5 11 18 6 2" xfId="32581"/>
    <cellStyle name="Обычный 5 11 18 7" xfId="32582"/>
    <cellStyle name="Обычный 5 11 18 7 2" xfId="32583"/>
    <cellStyle name="Обычный 5 11 18 8" xfId="32584"/>
    <cellStyle name="Обычный 5 11 19" xfId="32585"/>
    <cellStyle name="Обычный 5 11 19 2" xfId="32586"/>
    <cellStyle name="Обычный 5 11 19 2 2" xfId="32587"/>
    <cellStyle name="Обычный 5 11 19 2 2 2" xfId="32588"/>
    <cellStyle name="Обычный 5 11 19 2 2 2 2" xfId="32589"/>
    <cellStyle name="Обычный 5 11 19 2 2 3" xfId="32590"/>
    <cellStyle name="Обычный 5 11 19 2 3" xfId="32591"/>
    <cellStyle name="Обычный 5 11 19 2 3 2" xfId="32592"/>
    <cellStyle name="Обычный 5 11 19 2 4" xfId="32593"/>
    <cellStyle name="Обычный 5 11 19 3" xfId="32594"/>
    <cellStyle name="Обычный 5 11 19 3 2" xfId="32595"/>
    <cellStyle name="Обычный 5 11 19 3 2 2" xfId="32596"/>
    <cellStyle name="Обычный 5 11 19 3 2 2 2" xfId="32597"/>
    <cellStyle name="Обычный 5 11 19 3 2 3" xfId="32598"/>
    <cellStyle name="Обычный 5 11 19 3 3" xfId="32599"/>
    <cellStyle name="Обычный 5 11 19 3 3 2" xfId="32600"/>
    <cellStyle name="Обычный 5 11 19 3 4" xfId="32601"/>
    <cellStyle name="Обычный 5 11 19 4" xfId="32602"/>
    <cellStyle name="Обычный 5 11 19 4 2" xfId="32603"/>
    <cellStyle name="Обычный 5 11 19 4 2 2" xfId="32604"/>
    <cellStyle name="Обычный 5 11 19 4 2 2 2" xfId="32605"/>
    <cellStyle name="Обычный 5 11 19 4 2 3" xfId="32606"/>
    <cellStyle name="Обычный 5 11 19 4 3" xfId="32607"/>
    <cellStyle name="Обычный 5 11 19 4 3 2" xfId="32608"/>
    <cellStyle name="Обычный 5 11 19 4 4" xfId="32609"/>
    <cellStyle name="Обычный 5 11 19 5" xfId="32610"/>
    <cellStyle name="Обычный 5 11 19 5 2" xfId="32611"/>
    <cellStyle name="Обычный 5 11 19 5 2 2" xfId="32612"/>
    <cellStyle name="Обычный 5 11 19 5 3" xfId="32613"/>
    <cellStyle name="Обычный 5 11 19 6" xfId="32614"/>
    <cellStyle name="Обычный 5 11 19 6 2" xfId="32615"/>
    <cellStyle name="Обычный 5 11 19 7" xfId="32616"/>
    <cellStyle name="Обычный 5 11 19 7 2" xfId="32617"/>
    <cellStyle name="Обычный 5 11 19 8" xfId="32618"/>
    <cellStyle name="Обычный 5 11 2" xfId="32619"/>
    <cellStyle name="Обычный 5 11 2 2" xfId="32620"/>
    <cellStyle name="Обычный 5 11 2 2 2" xfId="32621"/>
    <cellStyle name="Обычный 5 11 2 2 2 2" xfId="32622"/>
    <cellStyle name="Обычный 5 11 2 2 2 2 2" xfId="32623"/>
    <cellStyle name="Обычный 5 11 2 2 2 3" xfId="32624"/>
    <cellStyle name="Обычный 5 11 2 2 3" xfId="32625"/>
    <cellStyle name="Обычный 5 11 2 2 3 2" xfId="32626"/>
    <cellStyle name="Обычный 5 11 2 2 4" xfId="32627"/>
    <cellStyle name="Обычный 5 11 2 3" xfId="32628"/>
    <cellStyle name="Обычный 5 11 2 3 2" xfId="32629"/>
    <cellStyle name="Обычный 5 11 2 3 2 2" xfId="32630"/>
    <cellStyle name="Обычный 5 11 2 3 2 2 2" xfId="32631"/>
    <cellStyle name="Обычный 5 11 2 3 2 3" xfId="32632"/>
    <cellStyle name="Обычный 5 11 2 3 3" xfId="32633"/>
    <cellStyle name="Обычный 5 11 2 3 3 2" xfId="32634"/>
    <cellStyle name="Обычный 5 11 2 3 4" xfId="32635"/>
    <cellStyle name="Обычный 5 11 2 4" xfId="32636"/>
    <cellStyle name="Обычный 5 11 2 4 2" xfId="32637"/>
    <cellStyle name="Обычный 5 11 2 4 2 2" xfId="32638"/>
    <cellStyle name="Обычный 5 11 2 4 2 2 2" xfId="32639"/>
    <cellStyle name="Обычный 5 11 2 4 2 3" xfId="32640"/>
    <cellStyle name="Обычный 5 11 2 4 3" xfId="32641"/>
    <cellStyle name="Обычный 5 11 2 4 3 2" xfId="32642"/>
    <cellStyle name="Обычный 5 11 2 4 4" xfId="32643"/>
    <cellStyle name="Обычный 5 11 2 5" xfId="32644"/>
    <cellStyle name="Обычный 5 11 2 5 2" xfId="32645"/>
    <cellStyle name="Обычный 5 11 2 5 2 2" xfId="32646"/>
    <cellStyle name="Обычный 5 11 2 5 3" xfId="32647"/>
    <cellStyle name="Обычный 5 11 2 6" xfId="32648"/>
    <cellStyle name="Обычный 5 11 2 6 2" xfId="32649"/>
    <cellStyle name="Обычный 5 11 2 7" xfId="32650"/>
    <cellStyle name="Обычный 5 11 2 7 2" xfId="32651"/>
    <cellStyle name="Обычный 5 11 2 8" xfId="32652"/>
    <cellStyle name="Обычный 5 11 20" xfId="32653"/>
    <cellStyle name="Обычный 5 11 20 2" xfId="32654"/>
    <cellStyle name="Обычный 5 11 20 2 2" xfId="32655"/>
    <cellStyle name="Обычный 5 11 20 2 2 2" xfId="32656"/>
    <cellStyle name="Обычный 5 11 20 2 2 2 2" xfId="32657"/>
    <cellStyle name="Обычный 5 11 20 2 2 3" xfId="32658"/>
    <cellStyle name="Обычный 5 11 20 2 3" xfId="32659"/>
    <cellStyle name="Обычный 5 11 20 2 3 2" xfId="32660"/>
    <cellStyle name="Обычный 5 11 20 2 4" xfId="32661"/>
    <cellStyle name="Обычный 5 11 20 3" xfId="32662"/>
    <cellStyle name="Обычный 5 11 20 3 2" xfId="32663"/>
    <cellStyle name="Обычный 5 11 20 3 2 2" xfId="32664"/>
    <cellStyle name="Обычный 5 11 20 3 2 2 2" xfId="32665"/>
    <cellStyle name="Обычный 5 11 20 3 2 3" xfId="32666"/>
    <cellStyle name="Обычный 5 11 20 3 3" xfId="32667"/>
    <cellStyle name="Обычный 5 11 20 3 3 2" xfId="32668"/>
    <cellStyle name="Обычный 5 11 20 3 4" xfId="32669"/>
    <cellStyle name="Обычный 5 11 20 4" xfId="32670"/>
    <cellStyle name="Обычный 5 11 20 4 2" xfId="32671"/>
    <cellStyle name="Обычный 5 11 20 4 2 2" xfId="32672"/>
    <cellStyle name="Обычный 5 11 20 4 2 2 2" xfId="32673"/>
    <cellStyle name="Обычный 5 11 20 4 2 3" xfId="32674"/>
    <cellStyle name="Обычный 5 11 20 4 3" xfId="32675"/>
    <cellStyle name="Обычный 5 11 20 4 3 2" xfId="32676"/>
    <cellStyle name="Обычный 5 11 20 4 4" xfId="32677"/>
    <cellStyle name="Обычный 5 11 20 5" xfId="32678"/>
    <cellStyle name="Обычный 5 11 20 5 2" xfId="32679"/>
    <cellStyle name="Обычный 5 11 20 5 2 2" xfId="32680"/>
    <cellStyle name="Обычный 5 11 20 5 3" xfId="32681"/>
    <cellStyle name="Обычный 5 11 20 6" xfId="32682"/>
    <cellStyle name="Обычный 5 11 20 6 2" xfId="32683"/>
    <cellStyle name="Обычный 5 11 20 7" xfId="32684"/>
    <cellStyle name="Обычный 5 11 20 7 2" xfId="32685"/>
    <cellStyle name="Обычный 5 11 20 8" xfId="32686"/>
    <cellStyle name="Обычный 5 11 21" xfId="32687"/>
    <cellStyle name="Обычный 5 11 21 2" xfId="32688"/>
    <cellStyle name="Обычный 5 11 21 2 2" xfId="32689"/>
    <cellStyle name="Обычный 5 11 21 2 2 2" xfId="32690"/>
    <cellStyle name="Обычный 5 11 21 2 2 2 2" xfId="32691"/>
    <cellStyle name="Обычный 5 11 21 2 2 3" xfId="32692"/>
    <cellStyle name="Обычный 5 11 21 2 3" xfId="32693"/>
    <cellStyle name="Обычный 5 11 21 2 3 2" xfId="32694"/>
    <cellStyle name="Обычный 5 11 21 2 4" xfId="32695"/>
    <cellStyle name="Обычный 5 11 21 3" xfId="32696"/>
    <cellStyle name="Обычный 5 11 21 3 2" xfId="32697"/>
    <cellStyle name="Обычный 5 11 21 3 2 2" xfId="32698"/>
    <cellStyle name="Обычный 5 11 21 3 2 2 2" xfId="32699"/>
    <cellStyle name="Обычный 5 11 21 3 2 3" xfId="32700"/>
    <cellStyle name="Обычный 5 11 21 3 3" xfId="32701"/>
    <cellStyle name="Обычный 5 11 21 3 3 2" xfId="32702"/>
    <cellStyle name="Обычный 5 11 21 3 4" xfId="32703"/>
    <cellStyle name="Обычный 5 11 21 4" xfId="32704"/>
    <cellStyle name="Обычный 5 11 21 4 2" xfId="32705"/>
    <cellStyle name="Обычный 5 11 21 4 2 2" xfId="32706"/>
    <cellStyle name="Обычный 5 11 21 4 2 2 2" xfId="32707"/>
    <cellStyle name="Обычный 5 11 21 4 2 3" xfId="32708"/>
    <cellStyle name="Обычный 5 11 21 4 3" xfId="32709"/>
    <cellStyle name="Обычный 5 11 21 4 3 2" xfId="32710"/>
    <cellStyle name="Обычный 5 11 21 4 4" xfId="32711"/>
    <cellStyle name="Обычный 5 11 21 5" xfId="32712"/>
    <cellStyle name="Обычный 5 11 21 5 2" xfId="32713"/>
    <cellStyle name="Обычный 5 11 21 5 2 2" xfId="32714"/>
    <cellStyle name="Обычный 5 11 21 5 3" xfId="32715"/>
    <cellStyle name="Обычный 5 11 21 6" xfId="32716"/>
    <cellStyle name="Обычный 5 11 21 6 2" xfId="32717"/>
    <cellStyle name="Обычный 5 11 21 7" xfId="32718"/>
    <cellStyle name="Обычный 5 11 21 7 2" xfId="32719"/>
    <cellStyle name="Обычный 5 11 21 8" xfId="32720"/>
    <cellStyle name="Обычный 5 11 22" xfId="32721"/>
    <cellStyle name="Обычный 5 11 22 2" xfId="32722"/>
    <cellStyle name="Обычный 5 11 22 2 2" xfId="32723"/>
    <cellStyle name="Обычный 5 11 22 2 2 2" xfId="32724"/>
    <cellStyle name="Обычный 5 11 22 2 2 2 2" xfId="32725"/>
    <cellStyle name="Обычный 5 11 22 2 2 3" xfId="32726"/>
    <cellStyle name="Обычный 5 11 22 2 3" xfId="32727"/>
    <cellStyle name="Обычный 5 11 22 2 3 2" xfId="32728"/>
    <cellStyle name="Обычный 5 11 22 2 4" xfId="32729"/>
    <cellStyle name="Обычный 5 11 22 3" xfId="32730"/>
    <cellStyle name="Обычный 5 11 22 3 2" xfId="32731"/>
    <cellStyle name="Обычный 5 11 22 3 2 2" xfId="32732"/>
    <cellStyle name="Обычный 5 11 22 3 2 2 2" xfId="32733"/>
    <cellStyle name="Обычный 5 11 22 3 2 3" xfId="32734"/>
    <cellStyle name="Обычный 5 11 22 3 3" xfId="32735"/>
    <cellStyle name="Обычный 5 11 22 3 3 2" xfId="32736"/>
    <cellStyle name="Обычный 5 11 22 3 4" xfId="32737"/>
    <cellStyle name="Обычный 5 11 22 4" xfId="32738"/>
    <cellStyle name="Обычный 5 11 22 4 2" xfId="32739"/>
    <cellStyle name="Обычный 5 11 22 4 2 2" xfId="32740"/>
    <cellStyle name="Обычный 5 11 22 4 2 2 2" xfId="32741"/>
    <cellStyle name="Обычный 5 11 22 4 2 3" xfId="32742"/>
    <cellStyle name="Обычный 5 11 22 4 3" xfId="32743"/>
    <cellStyle name="Обычный 5 11 22 4 3 2" xfId="32744"/>
    <cellStyle name="Обычный 5 11 22 4 4" xfId="32745"/>
    <cellStyle name="Обычный 5 11 22 5" xfId="32746"/>
    <cellStyle name="Обычный 5 11 22 5 2" xfId="32747"/>
    <cellStyle name="Обычный 5 11 22 5 2 2" xfId="32748"/>
    <cellStyle name="Обычный 5 11 22 5 3" xfId="32749"/>
    <cellStyle name="Обычный 5 11 22 6" xfId="32750"/>
    <cellStyle name="Обычный 5 11 22 6 2" xfId="32751"/>
    <cellStyle name="Обычный 5 11 22 7" xfId="32752"/>
    <cellStyle name="Обычный 5 11 22 7 2" xfId="32753"/>
    <cellStyle name="Обычный 5 11 22 8" xfId="32754"/>
    <cellStyle name="Обычный 5 11 23" xfId="32755"/>
    <cellStyle name="Обычный 5 11 23 2" xfId="32756"/>
    <cellStyle name="Обычный 5 11 23 2 2" xfId="32757"/>
    <cellStyle name="Обычный 5 11 23 2 2 2" xfId="32758"/>
    <cellStyle name="Обычный 5 11 23 2 2 2 2" xfId="32759"/>
    <cellStyle name="Обычный 5 11 23 2 2 3" xfId="32760"/>
    <cellStyle name="Обычный 5 11 23 2 3" xfId="32761"/>
    <cellStyle name="Обычный 5 11 23 2 3 2" xfId="32762"/>
    <cellStyle name="Обычный 5 11 23 2 4" xfId="32763"/>
    <cellStyle name="Обычный 5 11 23 3" xfId="32764"/>
    <cellStyle name="Обычный 5 11 23 3 2" xfId="32765"/>
    <cellStyle name="Обычный 5 11 23 3 2 2" xfId="32766"/>
    <cellStyle name="Обычный 5 11 23 3 2 2 2" xfId="32767"/>
    <cellStyle name="Обычный 5 11 23 3 2 3" xfId="32768"/>
    <cellStyle name="Обычный 5 11 23 3 3" xfId="32769"/>
    <cellStyle name="Обычный 5 11 23 3 3 2" xfId="32770"/>
    <cellStyle name="Обычный 5 11 23 3 4" xfId="32771"/>
    <cellStyle name="Обычный 5 11 23 4" xfId="32772"/>
    <cellStyle name="Обычный 5 11 23 4 2" xfId="32773"/>
    <cellStyle name="Обычный 5 11 23 4 2 2" xfId="32774"/>
    <cellStyle name="Обычный 5 11 23 4 2 2 2" xfId="32775"/>
    <cellStyle name="Обычный 5 11 23 4 2 3" xfId="32776"/>
    <cellStyle name="Обычный 5 11 23 4 3" xfId="32777"/>
    <cellStyle name="Обычный 5 11 23 4 3 2" xfId="32778"/>
    <cellStyle name="Обычный 5 11 23 4 4" xfId="32779"/>
    <cellStyle name="Обычный 5 11 23 5" xfId="32780"/>
    <cellStyle name="Обычный 5 11 23 5 2" xfId="32781"/>
    <cellStyle name="Обычный 5 11 23 5 2 2" xfId="32782"/>
    <cellStyle name="Обычный 5 11 23 5 3" xfId="32783"/>
    <cellStyle name="Обычный 5 11 23 6" xfId="32784"/>
    <cellStyle name="Обычный 5 11 23 6 2" xfId="32785"/>
    <cellStyle name="Обычный 5 11 23 7" xfId="32786"/>
    <cellStyle name="Обычный 5 11 23 7 2" xfId="32787"/>
    <cellStyle name="Обычный 5 11 23 8" xfId="32788"/>
    <cellStyle name="Обычный 5 11 24" xfId="32789"/>
    <cellStyle name="Обычный 5 11 24 2" xfId="32790"/>
    <cellStyle name="Обычный 5 11 24 2 2" xfId="32791"/>
    <cellStyle name="Обычный 5 11 24 2 2 2" xfId="32792"/>
    <cellStyle name="Обычный 5 11 24 2 2 2 2" xfId="32793"/>
    <cellStyle name="Обычный 5 11 24 2 2 3" xfId="32794"/>
    <cellStyle name="Обычный 5 11 24 2 3" xfId="32795"/>
    <cellStyle name="Обычный 5 11 24 2 3 2" xfId="32796"/>
    <cellStyle name="Обычный 5 11 24 2 4" xfId="32797"/>
    <cellStyle name="Обычный 5 11 24 3" xfId="32798"/>
    <cellStyle name="Обычный 5 11 24 3 2" xfId="32799"/>
    <cellStyle name="Обычный 5 11 24 3 2 2" xfId="32800"/>
    <cellStyle name="Обычный 5 11 24 3 2 2 2" xfId="32801"/>
    <cellStyle name="Обычный 5 11 24 3 2 3" xfId="32802"/>
    <cellStyle name="Обычный 5 11 24 3 3" xfId="32803"/>
    <cellStyle name="Обычный 5 11 24 3 3 2" xfId="32804"/>
    <cellStyle name="Обычный 5 11 24 3 4" xfId="32805"/>
    <cellStyle name="Обычный 5 11 24 4" xfId="32806"/>
    <cellStyle name="Обычный 5 11 24 4 2" xfId="32807"/>
    <cellStyle name="Обычный 5 11 24 4 2 2" xfId="32808"/>
    <cellStyle name="Обычный 5 11 24 4 2 2 2" xfId="32809"/>
    <cellStyle name="Обычный 5 11 24 4 2 3" xfId="32810"/>
    <cellStyle name="Обычный 5 11 24 4 3" xfId="32811"/>
    <cellStyle name="Обычный 5 11 24 4 3 2" xfId="32812"/>
    <cellStyle name="Обычный 5 11 24 4 4" xfId="32813"/>
    <cellStyle name="Обычный 5 11 24 5" xfId="32814"/>
    <cellStyle name="Обычный 5 11 24 5 2" xfId="32815"/>
    <cellStyle name="Обычный 5 11 24 5 2 2" xfId="32816"/>
    <cellStyle name="Обычный 5 11 24 5 3" xfId="32817"/>
    <cellStyle name="Обычный 5 11 24 6" xfId="32818"/>
    <cellStyle name="Обычный 5 11 24 6 2" xfId="32819"/>
    <cellStyle name="Обычный 5 11 24 7" xfId="32820"/>
    <cellStyle name="Обычный 5 11 24 7 2" xfId="32821"/>
    <cellStyle name="Обычный 5 11 24 8" xfId="32822"/>
    <cellStyle name="Обычный 5 11 25" xfId="32823"/>
    <cellStyle name="Обычный 5 11 25 2" xfId="32824"/>
    <cellStyle name="Обычный 5 11 25 2 2" xfId="32825"/>
    <cellStyle name="Обычный 5 11 25 2 2 2" xfId="32826"/>
    <cellStyle name="Обычный 5 11 25 2 2 2 2" xfId="32827"/>
    <cellStyle name="Обычный 5 11 25 2 2 3" xfId="32828"/>
    <cellStyle name="Обычный 5 11 25 2 3" xfId="32829"/>
    <cellStyle name="Обычный 5 11 25 2 3 2" xfId="32830"/>
    <cellStyle name="Обычный 5 11 25 2 4" xfId="32831"/>
    <cellStyle name="Обычный 5 11 25 3" xfId="32832"/>
    <cellStyle name="Обычный 5 11 25 3 2" xfId="32833"/>
    <cellStyle name="Обычный 5 11 25 3 2 2" xfId="32834"/>
    <cellStyle name="Обычный 5 11 25 3 2 2 2" xfId="32835"/>
    <cellStyle name="Обычный 5 11 25 3 2 3" xfId="32836"/>
    <cellStyle name="Обычный 5 11 25 3 3" xfId="32837"/>
    <cellStyle name="Обычный 5 11 25 3 3 2" xfId="32838"/>
    <cellStyle name="Обычный 5 11 25 3 4" xfId="32839"/>
    <cellStyle name="Обычный 5 11 25 4" xfId="32840"/>
    <cellStyle name="Обычный 5 11 25 4 2" xfId="32841"/>
    <cellStyle name="Обычный 5 11 25 4 2 2" xfId="32842"/>
    <cellStyle name="Обычный 5 11 25 4 2 2 2" xfId="32843"/>
    <cellStyle name="Обычный 5 11 25 4 2 3" xfId="32844"/>
    <cellStyle name="Обычный 5 11 25 4 3" xfId="32845"/>
    <cellStyle name="Обычный 5 11 25 4 3 2" xfId="32846"/>
    <cellStyle name="Обычный 5 11 25 4 4" xfId="32847"/>
    <cellStyle name="Обычный 5 11 25 5" xfId="32848"/>
    <cellStyle name="Обычный 5 11 25 5 2" xfId="32849"/>
    <cellStyle name="Обычный 5 11 25 5 2 2" xfId="32850"/>
    <cellStyle name="Обычный 5 11 25 5 3" xfId="32851"/>
    <cellStyle name="Обычный 5 11 25 6" xfId="32852"/>
    <cellStyle name="Обычный 5 11 25 6 2" xfId="32853"/>
    <cellStyle name="Обычный 5 11 25 7" xfId="32854"/>
    <cellStyle name="Обычный 5 11 25 7 2" xfId="32855"/>
    <cellStyle name="Обычный 5 11 25 8" xfId="32856"/>
    <cellStyle name="Обычный 5 11 26" xfId="32857"/>
    <cellStyle name="Обычный 5 11 26 2" xfId="32858"/>
    <cellStyle name="Обычный 5 11 26 2 2" xfId="32859"/>
    <cellStyle name="Обычный 5 11 26 2 2 2" xfId="32860"/>
    <cellStyle name="Обычный 5 11 26 2 2 2 2" xfId="32861"/>
    <cellStyle name="Обычный 5 11 26 2 2 3" xfId="32862"/>
    <cellStyle name="Обычный 5 11 26 2 3" xfId="32863"/>
    <cellStyle name="Обычный 5 11 26 2 3 2" xfId="32864"/>
    <cellStyle name="Обычный 5 11 26 2 4" xfId="32865"/>
    <cellStyle name="Обычный 5 11 26 3" xfId="32866"/>
    <cellStyle name="Обычный 5 11 26 3 2" xfId="32867"/>
    <cellStyle name="Обычный 5 11 26 3 2 2" xfId="32868"/>
    <cellStyle name="Обычный 5 11 26 3 2 2 2" xfId="32869"/>
    <cellStyle name="Обычный 5 11 26 3 2 3" xfId="32870"/>
    <cellStyle name="Обычный 5 11 26 3 3" xfId="32871"/>
    <cellStyle name="Обычный 5 11 26 3 3 2" xfId="32872"/>
    <cellStyle name="Обычный 5 11 26 3 4" xfId="32873"/>
    <cellStyle name="Обычный 5 11 26 4" xfId="32874"/>
    <cellStyle name="Обычный 5 11 26 4 2" xfId="32875"/>
    <cellStyle name="Обычный 5 11 26 4 2 2" xfId="32876"/>
    <cellStyle name="Обычный 5 11 26 4 2 2 2" xfId="32877"/>
    <cellStyle name="Обычный 5 11 26 4 2 3" xfId="32878"/>
    <cellStyle name="Обычный 5 11 26 4 3" xfId="32879"/>
    <cellStyle name="Обычный 5 11 26 4 3 2" xfId="32880"/>
    <cellStyle name="Обычный 5 11 26 4 4" xfId="32881"/>
    <cellStyle name="Обычный 5 11 26 5" xfId="32882"/>
    <cellStyle name="Обычный 5 11 26 5 2" xfId="32883"/>
    <cellStyle name="Обычный 5 11 26 5 2 2" xfId="32884"/>
    <cellStyle name="Обычный 5 11 26 5 3" xfId="32885"/>
    <cellStyle name="Обычный 5 11 26 6" xfId="32886"/>
    <cellStyle name="Обычный 5 11 26 6 2" xfId="32887"/>
    <cellStyle name="Обычный 5 11 26 7" xfId="32888"/>
    <cellStyle name="Обычный 5 11 26 7 2" xfId="32889"/>
    <cellStyle name="Обычный 5 11 26 8" xfId="32890"/>
    <cellStyle name="Обычный 5 11 27" xfId="32891"/>
    <cellStyle name="Обычный 5 11 27 2" xfId="32892"/>
    <cellStyle name="Обычный 5 11 27 2 2" xfId="32893"/>
    <cellStyle name="Обычный 5 11 27 2 2 2" xfId="32894"/>
    <cellStyle name="Обычный 5 11 27 2 2 2 2" xfId="32895"/>
    <cellStyle name="Обычный 5 11 27 2 2 3" xfId="32896"/>
    <cellStyle name="Обычный 5 11 27 2 3" xfId="32897"/>
    <cellStyle name="Обычный 5 11 27 2 3 2" xfId="32898"/>
    <cellStyle name="Обычный 5 11 27 2 4" xfId="32899"/>
    <cellStyle name="Обычный 5 11 27 3" xfId="32900"/>
    <cellStyle name="Обычный 5 11 27 3 2" xfId="32901"/>
    <cellStyle name="Обычный 5 11 27 3 2 2" xfId="32902"/>
    <cellStyle name="Обычный 5 11 27 3 2 2 2" xfId="32903"/>
    <cellStyle name="Обычный 5 11 27 3 2 3" xfId="32904"/>
    <cellStyle name="Обычный 5 11 27 3 3" xfId="32905"/>
    <cellStyle name="Обычный 5 11 27 3 3 2" xfId="32906"/>
    <cellStyle name="Обычный 5 11 27 3 4" xfId="32907"/>
    <cellStyle name="Обычный 5 11 27 4" xfId="32908"/>
    <cellStyle name="Обычный 5 11 27 4 2" xfId="32909"/>
    <cellStyle name="Обычный 5 11 27 4 2 2" xfId="32910"/>
    <cellStyle name="Обычный 5 11 27 4 2 2 2" xfId="32911"/>
    <cellStyle name="Обычный 5 11 27 4 2 3" xfId="32912"/>
    <cellStyle name="Обычный 5 11 27 4 3" xfId="32913"/>
    <cellStyle name="Обычный 5 11 27 4 3 2" xfId="32914"/>
    <cellStyle name="Обычный 5 11 27 4 4" xfId="32915"/>
    <cellStyle name="Обычный 5 11 27 5" xfId="32916"/>
    <cellStyle name="Обычный 5 11 27 5 2" xfId="32917"/>
    <cellStyle name="Обычный 5 11 27 5 2 2" xfId="32918"/>
    <cellStyle name="Обычный 5 11 27 5 3" xfId="32919"/>
    <cellStyle name="Обычный 5 11 27 6" xfId="32920"/>
    <cellStyle name="Обычный 5 11 27 6 2" xfId="32921"/>
    <cellStyle name="Обычный 5 11 27 7" xfId="32922"/>
    <cellStyle name="Обычный 5 11 27 7 2" xfId="32923"/>
    <cellStyle name="Обычный 5 11 27 8" xfId="32924"/>
    <cellStyle name="Обычный 5 11 28" xfId="32925"/>
    <cellStyle name="Обычный 5 11 28 2" xfId="32926"/>
    <cellStyle name="Обычный 5 11 28 2 2" xfId="32927"/>
    <cellStyle name="Обычный 5 11 28 2 2 2" xfId="32928"/>
    <cellStyle name="Обычный 5 11 28 2 2 2 2" xfId="32929"/>
    <cellStyle name="Обычный 5 11 28 2 2 3" xfId="32930"/>
    <cellStyle name="Обычный 5 11 28 2 3" xfId="32931"/>
    <cellStyle name="Обычный 5 11 28 2 3 2" xfId="32932"/>
    <cellStyle name="Обычный 5 11 28 2 4" xfId="32933"/>
    <cellStyle name="Обычный 5 11 28 3" xfId="32934"/>
    <cellStyle name="Обычный 5 11 28 3 2" xfId="32935"/>
    <cellStyle name="Обычный 5 11 28 3 2 2" xfId="32936"/>
    <cellStyle name="Обычный 5 11 28 3 2 2 2" xfId="32937"/>
    <cellStyle name="Обычный 5 11 28 3 2 3" xfId="32938"/>
    <cellStyle name="Обычный 5 11 28 3 3" xfId="32939"/>
    <cellStyle name="Обычный 5 11 28 3 3 2" xfId="32940"/>
    <cellStyle name="Обычный 5 11 28 3 4" xfId="32941"/>
    <cellStyle name="Обычный 5 11 28 4" xfId="32942"/>
    <cellStyle name="Обычный 5 11 28 4 2" xfId="32943"/>
    <cellStyle name="Обычный 5 11 28 4 2 2" xfId="32944"/>
    <cellStyle name="Обычный 5 11 28 4 2 2 2" xfId="32945"/>
    <cellStyle name="Обычный 5 11 28 4 2 3" xfId="32946"/>
    <cellStyle name="Обычный 5 11 28 4 3" xfId="32947"/>
    <cellStyle name="Обычный 5 11 28 4 3 2" xfId="32948"/>
    <cellStyle name="Обычный 5 11 28 4 4" xfId="32949"/>
    <cellStyle name="Обычный 5 11 28 5" xfId="32950"/>
    <cellStyle name="Обычный 5 11 28 5 2" xfId="32951"/>
    <cellStyle name="Обычный 5 11 28 5 2 2" xfId="32952"/>
    <cellStyle name="Обычный 5 11 28 5 3" xfId="32953"/>
    <cellStyle name="Обычный 5 11 28 6" xfId="32954"/>
    <cellStyle name="Обычный 5 11 28 6 2" xfId="32955"/>
    <cellStyle name="Обычный 5 11 28 7" xfId="32956"/>
    <cellStyle name="Обычный 5 11 28 7 2" xfId="32957"/>
    <cellStyle name="Обычный 5 11 28 8" xfId="32958"/>
    <cellStyle name="Обычный 5 11 29" xfId="32959"/>
    <cellStyle name="Обычный 5 11 29 2" xfId="32960"/>
    <cellStyle name="Обычный 5 11 29 2 2" xfId="32961"/>
    <cellStyle name="Обычный 5 11 29 2 2 2" xfId="32962"/>
    <cellStyle name="Обычный 5 11 29 2 2 2 2" xfId="32963"/>
    <cellStyle name="Обычный 5 11 29 2 2 3" xfId="32964"/>
    <cellStyle name="Обычный 5 11 29 2 3" xfId="32965"/>
    <cellStyle name="Обычный 5 11 29 2 3 2" xfId="32966"/>
    <cellStyle name="Обычный 5 11 29 2 4" xfId="32967"/>
    <cellStyle name="Обычный 5 11 29 3" xfId="32968"/>
    <cellStyle name="Обычный 5 11 29 3 2" xfId="32969"/>
    <cellStyle name="Обычный 5 11 29 3 2 2" xfId="32970"/>
    <cellStyle name="Обычный 5 11 29 3 2 2 2" xfId="32971"/>
    <cellStyle name="Обычный 5 11 29 3 2 3" xfId="32972"/>
    <cellStyle name="Обычный 5 11 29 3 3" xfId="32973"/>
    <cellStyle name="Обычный 5 11 29 3 3 2" xfId="32974"/>
    <cellStyle name="Обычный 5 11 29 3 4" xfId="32975"/>
    <cellStyle name="Обычный 5 11 29 4" xfId="32976"/>
    <cellStyle name="Обычный 5 11 29 4 2" xfId="32977"/>
    <cellStyle name="Обычный 5 11 29 4 2 2" xfId="32978"/>
    <cellStyle name="Обычный 5 11 29 4 2 2 2" xfId="32979"/>
    <cellStyle name="Обычный 5 11 29 4 2 3" xfId="32980"/>
    <cellStyle name="Обычный 5 11 29 4 3" xfId="32981"/>
    <cellStyle name="Обычный 5 11 29 4 3 2" xfId="32982"/>
    <cellStyle name="Обычный 5 11 29 4 4" xfId="32983"/>
    <cellStyle name="Обычный 5 11 29 5" xfId="32984"/>
    <cellStyle name="Обычный 5 11 29 5 2" xfId="32985"/>
    <cellStyle name="Обычный 5 11 29 5 2 2" xfId="32986"/>
    <cellStyle name="Обычный 5 11 29 5 3" xfId="32987"/>
    <cellStyle name="Обычный 5 11 29 6" xfId="32988"/>
    <cellStyle name="Обычный 5 11 29 6 2" xfId="32989"/>
    <cellStyle name="Обычный 5 11 29 7" xfId="32990"/>
    <cellStyle name="Обычный 5 11 29 7 2" xfId="32991"/>
    <cellStyle name="Обычный 5 11 29 8" xfId="32992"/>
    <cellStyle name="Обычный 5 11 3" xfId="32993"/>
    <cellStyle name="Обычный 5 11 3 2" xfId="32994"/>
    <cellStyle name="Обычный 5 11 3 2 2" xfId="32995"/>
    <cellStyle name="Обычный 5 11 3 2 2 2" xfId="32996"/>
    <cellStyle name="Обычный 5 11 3 2 2 2 2" xfId="32997"/>
    <cellStyle name="Обычный 5 11 3 2 2 3" xfId="32998"/>
    <cellStyle name="Обычный 5 11 3 2 3" xfId="32999"/>
    <cellStyle name="Обычный 5 11 3 2 3 2" xfId="33000"/>
    <cellStyle name="Обычный 5 11 3 2 4" xfId="33001"/>
    <cellStyle name="Обычный 5 11 3 3" xfId="33002"/>
    <cellStyle name="Обычный 5 11 3 3 2" xfId="33003"/>
    <cellStyle name="Обычный 5 11 3 3 2 2" xfId="33004"/>
    <cellStyle name="Обычный 5 11 3 3 2 2 2" xfId="33005"/>
    <cellStyle name="Обычный 5 11 3 3 2 3" xfId="33006"/>
    <cellStyle name="Обычный 5 11 3 3 3" xfId="33007"/>
    <cellStyle name="Обычный 5 11 3 3 3 2" xfId="33008"/>
    <cellStyle name="Обычный 5 11 3 3 4" xfId="33009"/>
    <cellStyle name="Обычный 5 11 3 4" xfId="33010"/>
    <cellStyle name="Обычный 5 11 3 4 2" xfId="33011"/>
    <cellStyle name="Обычный 5 11 3 4 2 2" xfId="33012"/>
    <cellStyle name="Обычный 5 11 3 4 2 2 2" xfId="33013"/>
    <cellStyle name="Обычный 5 11 3 4 2 3" xfId="33014"/>
    <cellStyle name="Обычный 5 11 3 4 3" xfId="33015"/>
    <cellStyle name="Обычный 5 11 3 4 3 2" xfId="33016"/>
    <cellStyle name="Обычный 5 11 3 4 4" xfId="33017"/>
    <cellStyle name="Обычный 5 11 3 5" xfId="33018"/>
    <cellStyle name="Обычный 5 11 3 5 2" xfId="33019"/>
    <cellStyle name="Обычный 5 11 3 5 2 2" xfId="33020"/>
    <cellStyle name="Обычный 5 11 3 5 3" xfId="33021"/>
    <cellStyle name="Обычный 5 11 3 6" xfId="33022"/>
    <cellStyle name="Обычный 5 11 3 6 2" xfId="33023"/>
    <cellStyle name="Обычный 5 11 3 7" xfId="33024"/>
    <cellStyle name="Обычный 5 11 3 7 2" xfId="33025"/>
    <cellStyle name="Обычный 5 11 3 8" xfId="33026"/>
    <cellStyle name="Обычный 5 11 30" xfId="33027"/>
    <cellStyle name="Обычный 5 11 30 2" xfId="33028"/>
    <cellStyle name="Обычный 5 11 30 2 2" xfId="33029"/>
    <cellStyle name="Обычный 5 11 30 2 2 2" xfId="33030"/>
    <cellStyle name="Обычный 5 11 30 2 3" xfId="33031"/>
    <cellStyle name="Обычный 5 11 30 3" xfId="33032"/>
    <cellStyle name="Обычный 5 11 30 3 2" xfId="33033"/>
    <cellStyle name="Обычный 5 11 30 4" xfId="33034"/>
    <cellStyle name="Обычный 5 11 31" xfId="33035"/>
    <cellStyle name="Обычный 5 11 31 2" xfId="33036"/>
    <cellStyle name="Обычный 5 11 31 2 2" xfId="33037"/>
    <cellStyle name="Обычный 5 11 31 2 2 2" xfId="33038"/>
    <cellStyle name="Обычный 5 11 31 2 3" xfId="33039"/>
    <cellStyle name="Обычный 5 11 31 3" xfId="33040"/>
    <cellStyle name="Обычный 5 11 31 3 2" xfId="33041"/>
    <cellStyle name="Обычный 5 11 31 4" xfId="33042"/>
    <cellStyle name="Обычный 5 11 32" xfId="33043"/>
    <cellStyle name="Обычный 5 11 32 2" xfId="33044"/>
    <cellStyle name="Обычный 5 11 32 2 2" xfId="33045"/>
    <cellStyle name="Обычный 5 11 32 2 2 2" xfId="33046"/>
    <cellStyle name="Обычный 5 11 32 2 3" xfId="33047"/>
    <cellStyle name="Обычный 5 11 32 3" xfId="33048"/>
    <cellStyle name="Обычный 5 11 32 3 2" xfId="33049"/>
    <cellStyle name="Обычный 5 11 32 4" xfId="33050"/>
    <cellStyle name="Обычный 5 11 33" xfId="33051"/>
    <cellStyle name="Обычный 5 11 33 2" xfId="33052"/>
    <cellStyle name="Обычный 5 11 33 2 2" xfId="33053"/>
    <cellStyle name="Обычный 5 11 33 3" xfId="33054"/>
    <cellStyle name="Обычный 5 11 34" xfId="33055"/>
    <cellStyle name="Обычный 5 11 34 2" xfId="33056"/>
    <cellStyle name="Обычный 5 11 35" xfId="33057"/>
    <cellStyle name="Обычный 5 11 35 2" xfId="33058"/>
    <cellStyle name="Обычный 5 11 36" xfId="33059"/>
    <cellStyle name="Обычный 5 11 4" xfId="33060"/>
    <cellStyle name="Обычный 5 11 4 2" xfId="33061"/>
    <cellStyle name="Обычный 5 11 4 2 2" xfId="33062"/>
    <cellStyle name="Обычный 5 11 4 2 2 2" xfId="33063"/>
    <cellStyle name="Обычный 5 11 4 2 2 2 2" xfId="33064"/>
    <cellStyle name="Обычный 5 11 4 2 2 3" xfId="33065"/>
    <cellStyle name="Обычный 5 11 4 2 3" xfId="33066"/>
    <cellStyle name="Обычный 5 11 4 2 3 2" xfId="33067"/>
    <cellStyle name="Обычный 5 11 4 2 4" xfId="33068"/>
    <cellStyle name="Обычный 5 11 4 3" xfId="33069"/>
    <cellStyle name="Обычный 5 11 4 3 2" xfId="33070"/>
    <cellStyle name="Обычный 5 11 4 3 2 2" xfId="33071"/>
    <cellStyle name="Обычный 5 11 4 3 2 2 2" xfId="33072"/>
    <cellStyle name="Обычный 5 11 4 3 2 3" xfId="33073"/>
    <cellStyle name="Обычный 5 11 4 3 3" xfId="33074"/>
    <cellStyle name="Обычный 5 11 4 3 3 2" xfId="33075"/>
    <cellStyle name="Обычный 5 11 4 3 4" xfId="33076"/>
    <cellStyle name="Обычный 5 11 4 4" xfId="33077"/>
    <cellStyle name="Обычный 5 11 4 4 2" xfId="33078"/>
    <cellStyle name="Обычный 5 11 4 4 2 2" xfId="33079"/>
    <cellStyle name="Обычный 5 11 4 4 2 2 2" xfId="33080"/>
    <cellStyle name="Обычный 5 11 4 4 2 3" xfId="33081"/>
    <cellStyle name="Обычный 5 11 4 4 3" xfId="33082"/>
    <cellStyle name="Обычный 5 11 4 4 3 2" xfId="33083"/>
    <cellStyle name="Обычный 5 11 4 4 4" xfId="33084"/>
    <cellStyle name="Обычный 5 11 4 5" xfId="33085"/>
    <cellStyle name="Обычный 5 11 4 5 2" xfId="33086"/>
    <cellStyle name="Обычный 5 11 4 5 2 2" xfId="33087"/>
    <cellStyle name="Обычный 5 11 4 5 3" xfId="33088"/>
    <cellStyle name="Обычный 5 11 4 6" xfId="33089"/>
    <cellStyle name="Обычный 5 11 4 6 2" xfId="33090"/>
    <cellStyle name="Обычный 5 11 4 7" xfId="33091"/>
    <cellStyle name="Обычный 5 11 4 7 2" xfId="33092"/>
    <cellStyle name="Обычный 5 11 4 8" xfId="33093"/>
    <cellStyle name="Обычный 5 11 5" xfId="33094"/>
    <cellStyle name="Обычный 5 11 5 2" xfId="33095"/>
    <cellStyle name="Обычный 5 11 5 2 2" xfId="33096"/>
    <cellStyle name="Обычный 5 11 5 2 2 2" xfId="33097"/>
    <cellStyle name="Обычный 5 11 5 2 2 2 2" xfId="33098"/>
    <cellStyle name="Обычный 5 11 5 2 2 3" xfId="33099"/>
    <cellStyle name="Обычный 5 11 5 2 3" xfId="33100"/>
    <cellStyle name="Обычный 5 11 5 2 3 2" xfId="33101"/>
    <cellStyle name="Обычный 5 11 5 2 4" xfId="33102"/>
    <cellStyle name="Обычный 5 11 5 3" xfId="33103"/>
    <cellStyle name="Обычный 5 11 5 3 2" xfId="33104"/>
    <cellStyle name="Обычный 5 11 5 3 2 2" xfId="33105"/>
    <cellStyle name="Обычный 5 11 5 3 2 2 2" xfId="33106"/>
    <cellStyle name="Обычный 5 11 5 3 2 3" xfId="33107"/>
    <cellStyle name="Обычный 5 11 5 3 3" xfId="33108"/>
    <cellStyle name="Обычный 5 11 5 3 3 2" xfId="33109"/>
    <cellStyle name="Обычный 5 11 5 3 4" xfId="33110"/>
    <cellStyle name="Обычный 5 11 5 4" xfId="33111"/>
    <cellStyle name="Обычный 5 11 5 4 2" xfId="33112"/>
    <cellStyle name="Обычный 5 11 5 4 2 2" xfId="33113"/>
    <cellStyle name="Обычный 5 11 5 4 2 2 2" xfId="33114"/>
    <cellStyle name="Обычный 5 11 5 4 2 3" xfId="33115"/>
    <cellStyle name="Обычный 5 11 5 4 3" xfId="33116"/>
    <cellStyle name="Обычный 5 11 5 4 3 2" xfId="33117"/>
    <cellStyle name="Обычный 5 11 5 4 4" xfId="33118"/>
    <cellStyle name="Обычный 5 11 5 5" xfId="33119"/>
    <cellStyle name="Обычный 5 11 5 5 2" xfId="33120"/>
    <cellStyle name="Обычный 5 11 5 5 2 2" xfId="33121"/>
    <cellStyle name="Обычный 5 11 5 5 3" xfId="33122"/>
    <cellStyle name="Обычный 5 11 5 6" xfId="33123"/>
    <cellStyle name="Обычный 5 11 5 6 2" xfId="33124"/>
    <cellStyle name="Обычный 5 11 5 7" xfId="33125"/>
    <cellStyle name="Обычный 5 11 5 7 2" xfId="33126"/>
    <cellStyle name="Обычный 5 11 5 8" xfId="33127"/>
    <cellStyle name="Обычный 5 11 6" xfId="33128"/>
    <cellStyle name="Обычный 5 11 6 2" xfId="33129"/>
    <cellStyle name="Обычный 5 11 6 2 2" xfId="33130"/>
    <cellStyle name="Обычный 5 11 6 2 2 2" xfId="33131"/>
    <cellStyle name="Обычный 5 11 6 2 2 2 2" xfId="33132"/>
    <cellStyle name="Обычный 5 11 6 2 2 3" xfId="33133"/>
    <cellStyle name="Обычный 5 11 6 2 3" xfId="33134"/>
    <cellStyle name="Обычный 5 11 6 2 3 2" xfId="33135"/>
    <cellStyle name="Обычный 5 11 6 2 4" xfId="33136"/>
    <cellStyle name="Обычный 5 11 6 3" xfId="33137"/>
    <cellStyle name="Обычный 5 11 6 3 2" xfId="33138"/>
    <cellStyle name="Обычный 5 11 6 3 2 2" xfId="33139"/>
    <cellStyle name="Обычный 5 11 6 3 2 2 2" xfId="33140"/>
    <cellStyle name="Обычный 5 11 6 3 2 3" xfId="33141"/>
    <cellStyle name="Обычный 5 11 6 3 3" xfId="33142"/>
    <cellStyle name="Обычный 5 11 6 3 3 2" xfId="33143"/>
    <cellStyle name="Обычный 5 11 6 3 4" xfId="33144"/>
    <cellStyle name="Обычный 5 11 6 4" xfId="33145"/>
    <cellStyle name="Обычный 5 11 6 4 2" xfId="33146"/>
    <cellStyle name="Обычный 5 11 6 4 2 2" xfId="33147"/>
    <cellStyle name="Обычный 5 11 6 4 2 2 2" xfId="33148"/>
    <cellStyle name="Обычный 5 11 6 4 2 3" xfId="33149"/>
    <cellStyle name="Обычный 5 11 6 4 3" xfId="33150"/>
    <cellStyle name="Обычный 5 11 6 4 3 2" xfId="33151"/>
    <cellStyle name="Обычный 5 11 6 4 4" xfId="33152"/>
    <cellStyle name="Обычный 5 11 6 5" xfId="33153"/>
    <cellStyle name="Обычный 5 11 6 5 2" xfId="33154"/>
    <cellStyle name="Обычный 5 11 6 5 2 2" xfId="33155"/>
    <cellStyle name="Обычный 5 11 6 5 3" xfId="33156"/>
    <cellStyle name="Обычный 5 11 6 6" xfId="33157"/>
    <cellStyle name="Обычный 5 11 6 6 2" xfId="33158"/>
    <cellStyle name="Обычный 5 11 6 7" xfId="33159"/>
    <cellStyle name="Обычный 5 11 6 7 2" xfId="33160"/>
    <cellStyle name="Обычный 5 11 6 8" xfId="33161"/>
    <cellStyle name="Обычный 5 11 7" xfId="33162"/>
    <cellStyle name="Обычный 5 11 7 2" xfId="33163"/>
    <cellStyle name="Обычный 5 11 7 2 2" xfId="33164"/>
    <cellStyle name="Обычный 5 11 7 2 2 2" xfId="33165"/>
    <cellStyle name="Обычный 5 11 7 2 2 2 2" xfId="33166"/>
    <cellStyle name="Обычный 5 11 7 2 2 3" xfId="33167"/>
    <cellStyle name="Обычный 5 11 7 2 3" xfId="33168"/>
    <cellStyle name="Обычный 5 11 7 2 3 2" xfId="33169"/>
    <cellStyle name="Обычный 5 11 7 2 4" xfId="33170"/>
    <cellStyle name="Обычный 5 11 7 3" xfId="33171"/>
    <cellStyle name="Обычный 5 11 7 3 2" xfId="33172"/>
    <cellStyle name="Обычный 5 11 7 3 2 2" xfId="33173"/>
    <cellStyle name="Обычный 5 11 7 3 2 2 2" xfId="33174"/>
    <cellStyle name="Обычный 5 11 7 3 2 3" xfId="33175"/>
    <cellStyle name="Обычный 5 11 7 3 3" xfId="33176"/>
    <cellStyle name="Обычный 5 11 7 3 3 2" xfId="33177"/>
    <cellStyle name="Обычный 5 11 7 3 4" xfId="33178"/>
    <cellStyle name="Обычный 5 11 7 4" xfId="33179"/>
    <cellStyle name="Обычный 5 11 7 4 2" xfId="33180"/>
    <cellStyle name="Обычный 5 11 7 4 2 2" xfId="33181"/>
    <cellStyle name="Обычный 5 11 7 4 2 2 2" xfId="33182"/>
    <cellStyle name="Обычный 5 11 7 4 2 3" xfId="33183"/>
    <cellStyle name="Обычный 5 11 7 4 3" xfId="33184"/>
    <cellStyle name="Обычный 5 11 7 4 3 2" xfId="33185"/>
    <cellStyle name="Обычный 5 11 7 4 4" xfId="33186"/>
    <cellStyle name="Обычный 5 11 7 5" xfId="33187"/>
    <cellStyle name="Обычный 5 11 7 5 2" xfId="33188"/>
    <cellStyle name="Обычный 5 11 7 5 2 2" xfId="33189"/>
    <cellStyle name="Обычный 5 11 7 5 3" xfId="33190"/>
    <cellStyle name="Обычный 5 11 7 6" xfId="33191"/>
    <cellStyle name="Обычный 5 11 7 6 2" xfId="33192"/>
    <cellStyle name="Обычный 5 11 7 7" xfId="33193"/>
    <cellStyle name="Обычный 5 11 7 7 2" xfId="33194"/>
    <cellStyle name="Обычный 5 11 7 8" xfId="33195"/>
    <cellStyle name="Обычный 5 11 8" xfId="33196"/>
    <cellStyle name="Обычный 5 11 8 2" xfId="33197"/>
    <cellStyle name="Обычный 5 11 8 2 2" xfId="33198"/>
    <cellStyle name="Обычный 5 11 8 2 2 2" xfId="33199"/>
    <cellStyle name="Обычный 5 11 8 2 2 2 2" xfId="33200"/>
    <cellStyle name="Обычный 5 11 8 2 2 3" xfId="33201"/>
    <cellStyle name="Обычный 5 11 8 2 3" xfId="33202"/>
    <cellStyle name="Обычный 5 11 8 2 3 2" xfId="33203"/>
    <cellStyle name="Обычный 5 11 8 2 4" xfId="33204"/>
    <cellStyle name="Обычный 5 11 8 3" xfId="33205"/>
    <cellStyle name="Обычный 5 11 8 3 2" xfId="33206"/>
    <cellStyle name="Обычный 5 11 8 3 2 2" xfId="33207"/>
    <cellStyle name="Обычный 5 11 8 3 2 2 2" xfId="33208"/>
    <cellStyle name="Обычный 5 11 8 3 2 3" xfId="33209"/>
    <cellStyle name="Обычный 5 11 8 3 3" xfId="33210"/>
    <cellStyle name="Обычный 5 11 8 3 3 2" xfId="33211"/>
    <cellStyle name="Обычный 5 11 8 3 4" xfId="33212"/>
    <cellStyle name="Обычный 5 11 8 4" xfId="33213"/>
    <cellStyle name="Обычный 5 11 8 4 2" xfId="33214"/>
    <cellStyle name="Обычный 5 11 8 4 2 2" xfId="33215"/>
    <cellStyle name="Обычный 5 11 8 4 2 2 2" xfId="33216"/>
    <cellStyle name="Обычный 5 11 8 4 2 3" xfId="33217"/>
    <cellStyle name="Обычный 5 11 8 4 3" xfId="33218"/>
    <cellStyle name="Обычный 5 11 8 4 3 2" xfId="33219"/>
    <cellStyle name="Обычный 5 11 8 4 4" xfId="33220"/>
    <cellStyle name="Обычный 5 11 8 5" xfId="33221"/>
    <cellStyle name="Обычный 5 11 8 5 2" xfId="33222"/>
    <cellStyle name="Обычный 5 11 8 5 2 2" xfId="33223"/>
    <cellStyle name="Обычный 5 11 8 5 3" xfId="33224"/>
    <cellStyle name="Обычный 5 11 8 6" xfId="33225"/>
    <cellStyle name="Обычный 5 11 8 6 2" xfId="33226"/>
    <cellStyle name="Обычный 5 11 8 7" xfId="33227"/>
    <cellStyle name="Обычный 5 11 8 7 2" xfId="33228"/>
    <cellStyle name="Обычный 5 11 8 8" xfId="33229"/>
    <cellStyle name="Обычный 5 11 9" xfId="33230"/>
    <cellStyle name="Обычный 5 11 9 2" xfId="33231"/>
    <cellStyle name="Обычный 5 11 9 2 2" xfId="33232"/>
    <cellStyle name="Обычный 5 11 9 2 2 2" xfId="33233"/>
    <cellStyle name="Обычный 5 11 9 2 2 2 2" xfId="33234"/>
    <cellStyle name="Обычный 5 11 9 2 2 3" xfId="33235"/>
    <cellStyle name="Обычный 5 11 9 2 3" xfId="33236"/>
    <cellStyle name="Обычный 5 11 9 2 3 2" xfId="33237"/>
    <cellStyle name="Обычный 5 11 9 2 4" xfId="33238"/>
    <cellStyle name="Обычный 5 11 9 3" xfId="33239"/>
    <cellStyle name="Обычный 5 11 9 3 2" xfId="33240"/>
    <cellStyle name="Обычный 5 11 9 3 2 2" xfId="33241"/>
    <cellStyle name="Обычный 5 11 9 3 2 2 2" xfId="33242"/>
    <cellStyle name="Обычный 5 11 9 3 2 3" xfId="33243"/>
    <cellStyle name="Обычный 5 11 9 3 3" xfId="33244"/>
    <cellStyle name="Обычный 5 11 9 3 3 2" xfId="33245"/>
    <cellStyle name="Обычный 5 11 9 3 4" xfId="33246"/>
    <cellStyle name="Обычный 5 11 9 4" xfId="33247"/>
    <cellStyle name="Обычный 5 11 9 4 2" xfId="33248"/>
    <cellStyle name="Обычный 5 11 9 4 2 2" xfId="33249"/>
    <cellStyle name="Обычный 5 11 9 4 2 2 2" xfId="33250"/>
    <cellStyle name="Обычный 5 11 9 4 2 3" xfId="33251"/>
    <cellStyle name="Обычный 5 11 9 4 3" xfId="33252"/>
    <cellStyle name="Обычный 5 11 9 4 3 2" xfId="33253"/>
    <cellStyle name="Обычный 5 11 9 4 4" xfId="33254"/>
    <cellStyle name="Обычный 5 11 9 5" xfId="33255"/>
    <cellStyle name="Обычный 5 11 9 5 2" xfId="33256"/>
    <cellStyle name="Обычный 5 11 9 5 2 2" xfId="33257"/>
    <cellStyle name="Обычный 5 11 9 5 3" xfId="33258"/>
    <cellStyle name="Обычный 5 11 9 6" xfId="33259"/>
    <cellStyle name="Обычный 5 11 9 6 2" xfId="33260"/>
    <cellStyle name="Обычный 5 11 9 7" xfId="33261"/>
    <cellStyle name="Обычный 5 11 9 7 2" xfId="33262"/>
    <cellStyle name="Обычный 5 11 9 8" xfId="33263"/>
    <cellStyle name="Обычный 5 110" xfId="33264"/>
    <cellStyle name="Обычный 5 110 2" xfId="33265"/>
    <cellStyle name="Обычный 5 110 2 2" xfId="33266"/>
    <cellStyle name="Обычный 5 110 2 2 2" xfId="33267"/>
    <cellStyle name="Обычный 5 110 2 3" xfId="33268"/>
    <cellStyle name="Обычный 5 110 3" xfId="33269"/>
    <cellStyle name="Обычный 5 110 3 2" xfId="33270"/>
    <cellStyle name="Обычный 5 110 4" xfId="33271"/>
    <cellStyle name="Обычный 5 111" xfId="33272"/>
    <cellStyle name="Обычный 5 111 2" xfId="33273"/>
    <cellStyle name="Обычный 5 111 2 2" xfId="33274"/>
    <cellStyle name="Обычный 5 111 2 2 2" xfId="33275"/>
    <cellStyle name="Обычный 5 111 2 3" xfId="33276"/>
    <cellStyle name="Обычный 5 111 3" xfId="33277"/>
    <cellStyle name="Обычный 5 111 3 2" xfId="33278"/>
    <cellStyle name="Обычный 5 111 4" xfId="33279"/>
    <cellStyle name="Обычный 5 112" xfId="33280"/>
    <cellStyle name="Обычный 5 112 2" xfId="33281"/>
    <cellStyle name="Обычный 5 112 2 2" xfId="33282"/>
    <cellStyle name="Обычный 5 112 2 2 2" xfId="33283"/>
    <cellStyle name="Обычный 5 112 2 3" xfId="33284"/>
    <cellStyle name="Обычный 5 112 3" xfId="33285"/>
    <cellStyle name="Обычный 5 112 3 2" xfId="33286"/>
    <cellStyle name="Обычный 5 112 4" xfId="33287"/>
    <cellStyle name="Обычный 5 113" xfId="33288"/>
    <cellStyle name="Обычный 5 113 2" xfId="33289"/>
    <cellStyle name="Обычный 5 113 2 2" xfId="33290"/>
    <cellStyle name="Обычный 5 113 2 2 2" xfId="33291"/>
    <cellStyle name="Обычный 5 113 2 3" xfId="33292"/>
    <cellStyle name="Обычный 5 113 3" xfId="33293"/>
    <cellStyle name="Обычный 5 113 3 2" xfId="33294"/>
    <cellStyle name="Обычный 5 113 4" xfId="33295"/>
    <cellStyle name="Обычный 5 114" xfId="33296"/>
    <cellStyle name="Обычный 5 114 2" xfId="33297"/>
    <cellStyle name="Обычный 5 114 2 2" xfId="33298"/>
    <cellStyle name="Обычный 5 114 2 2 2" xfId="33299"/>
    <cellStyle name="Обычный 5 114 2 3" xfId="33300"/>
    <cellStyle name="Обычный 5 114 3" xfId="33301"/>
    <cellStyle name="Обычный 5 114 3 2" xfId="33302"/>
    <cellStyle name="Обычный 5 114 4" xfId="33303"/>
    <cellStyle name="Обычный 5 115" xfId="33304"/>
    <cellStyle name="Обычный 5 115 2" xfId="33305"/>
    <cellStyle name="Обычный 5 115 2 2" xfId="33306"/>
    <cellStyle name="Обычный 5 115 2 2 2" xfId="33307"/>
    <cellStyle name="Обычный 5 115 2 3" xfId="33308"/>
    <cellStyle name="Обычный 5 115 3" xfId="33309"/>
    <cellStyle name="Обычный 5 115 3 2" xfId="33310"/>
    <cellStyle name="Обычный 5 115 4" xfId="33311"/>
    <cellStyle name="Обычный 5 116" xfId="33312"/>
    <cellStyle name="Обычный 5 116 2" xfId="33313"/>
    <cellStyle name="Обычный 5 116 2 2" xfId="33314"/>
    <cellStyle name="Обычный 5 116 2 2 2" xfId="33315"/>
    <cellStyle name="Обычный 5 116 2 3" xfId="33316"/>
    <cellStyle name="Обычный 5 116 3" xfId="33317"/>
    <cellStyle name="Обычный 5 116 3 2" xfId="33318"/>
    <cellStyle name="Обычный 5 116 4" xfId="33319"/>
    <cellStyle name="Обычный 5 117" xfId="33320"/>
    <cellStyle name="Обычный 5 117 2" xfId="33321"/>
    <cellStyle name="Обычный 5 117 2 2" xfId="33322"/>
    <cellStyle name="Обычный 5 117 2 2 2" xfId="33323"/>
    <cellStyle name="Обычный 5 117 2 3" xfId="33324"/>
    <cellStyle name="Обычный 5 117 3" xfId="33325"/>
    <cellStyle name="Обычный 5 117 3 2" xfId="33326"/>
    <cellStyle name="Обычный 5 117 4" xfId="33327"/>
    <cellStyle name="Обычный 5 118" xfId="33328"/>
    <cellStyle name="Обычный 5 118 2" xfId="33329"/>
    <cellStyle name="Обычный 5 118 2 2" xfId="33330"/>
    <cellStyle name="Обычный 5 118 2 2 2" xfId="33331"/>
    <cellStyle name="Обычный 5 118 2 3" xfId="33332"/>
    <cellStyle name="Обычный 5 118 3" xfId="33333"/>
    <cellStyle name="Обычный 5 118 3 2" xfId="33334"/>
    <cellStyle name="Обычный 5 118 4" xfId="33335"/>
    <cellStyle name="Обычный 5 119" xfId="33336"/>
    <cellStyle name="Обычный 5 119 2" xfId="33337"/>
    <cellStyle name="Обычный 5 119 2 2" xfId="33338"/>
    <cellStyle name="Обычный 5 119 2 2 2" xfId="33339"/>
    <cellStyle name="Обычный 5 119 2 3" xfId="33340"/>
    <cellStyle name="Обычный 5 119 3" xfId="33341"/>
    <cellStyle name="Обычный 5 119 3 2" xfId="33342"/>
    <cellStyle name="Обычный 5 119 4" xfId="33343"/>
    <cellStyle name="Обычный 5 12" xfId="33344"/>
    <cellStyle name="Обычный 5 12 10" xfId="33345"/>
    <cellStyle name="Обычный 5 12 10 2" xfId="33346"/>
    <cellStyle name="Обычный 5 12 10 2 2" xfId="33347"/>
    <cellStyle name="Обычный 5 12 10 2 2 2" xfId="33348"/>
    <cellStyle name="Обычный 5 12 10 2 2 2 2" xfId="33349"/>
    <cellStyle name="Обычный 5 12 10 2 2 3" xfId="33350"/>
    <cellStyle name="Обычный 5 12 10 2 3" xfId="33351"/>
    <cellStyle name="Обычный 5 12 10 2 3 2" xfId="33352"/>
    <cellStyle name="Обычный 5 12 10 2 4" xfId="33353"/>
    <cellStyle name="Обычный 5 12 10 3" xfId="33354"/>
    <cellStyle name="Обычный 5 12 10 3 2" xfId="33355"/>
    <cellStyle name="Обычный 5 12 10 3 2 2" xfId="33356"/>
    <cellStyle name="Обычный 5 12 10 3 2 2 2" xfId="33357"/>
    <cellStyle name="Обычный 5 12 10 3 2 3" xfId="33358"/>
    <cellStyle name="Обычный 5 12 10 3 3" xfId="33359"/>
    <cellStyle name="Обычный 5 12 10 3 3 2" xfId="33360"/>
    <cellStyle name="Обычный 5 12 10 3 4" xfId="33361"/>
    <cellStyle name="Обычный 5 12 10 4" xfId="33362"/>
    <cellStyle name="Обычный 5 12 10 4 2" xfId="33363"/>
    <cellStyle name="Обычный 5 12 10 4 2 2" xfId="33364"/>
    <cellStyle name="Обычный 5 12 10 4 2 2 2" xfId="33365"/>
    <cellStyle name="Обычный 5 12 10 4 2 3" xfId="33366"/>
    <cellStyle name="Обычный 5 12 10 4 3" xfId="33367"/>
    <cellStyle name="Обычный 5 12 10 4 3 2" xfId="33368"/>
    <cellStyle name="Обычный 5 12 10 4 4" xfId="33369"/>
    <cellStyle name="Обычный 5 12 10 5" xfId="33370"/>
    <cellStyle name="Обычный 5 12 10 5 2" xfId="33371"/>
    <cellStyle name="Обычный 5 12 10 5 2 2" xfId="33372"/>
    <cellStyle name="Обычный 5 12 10 5 3" xfId="33373"/>
    <cellStyle name="Обычный 5 12 10 6" xfId="33374"/>
    <cellStyle name="Обычный 5 12 10 6 2" xfId="33375"/>
    <cellStyle name="Обычный 5 12 10 7" xfId="33376"/>
    <cellStyle name="Обычный 5 12 10 7 2" xfId="33377"/>
    <cellStyle name="Обычный 5 12 10 8" xfId="33378"/>
    <cellStyle name="Обычный 5 12 11" xfId="33379"/>
    <cellStyle name="Обычный 5 12 11 2" xfId="33380"/>
    <cellStyle name="Обычный 5 12 11 2 2" xfId="33381"/>
    <cellStyle name="Обычный 5 12 11 2 2 2" xfId="33382"/>
    <cellStyle name="Обычный 5 12 11 2 2 2 2" xfId="33383"/>
    <cellStyle name="Обычный 5 12 11 2 2 3" xfId="33384"/>
    <cellStyle name="Обычный 5 12 11 2 3" xfId="33385"/>
    <cellStyle name="Обычный 5 12 11 2 3 2" xfId="33386"/>
    <cellStyle name="Обычный 5 12 11 2 4" xfId="33387"/>
    <cellStyle name="Обычный 5 12 11 3" xfId="33388"/>
    <cellStyle name="Обычный 5 12 11 3 2" xfId="33389"/>
    <cellStyle name="Обычный 5 12 11 3 2 2" xfId="33390"/>
    <cellStyle name="Обычный 5 12 11 3 2 2 2" xfId="33391"/>
    <cellStyle name="Обычный 5 12 11 3 2 3" xfId="33392"/>
    <cellStyle name="Обычный 5 12 11 3 3" xfId="33393"/>
    <cellStyle name="Обычный 5 12 11 3 3 2" xfId="33394"/>
    <cellStyle name="Обычный 5 12 11 3 4" xfId="33395"/>
    <cellStyle name="Обычный 5 12 11 4" xfId="33396"/>
    <cellStyle name="Обычный 5 12 11 4 2" xfId="33397"/>
    <cellStyle name="Обычный 5 12 11 4 2 2" xfId="33398"/>
    <cellStyle name="Обычный 5 12 11 4 2 2 2" xfId="33399"/>
    <cellStyle name="Обычный 5 12 11 4 2 3" xfId="33400"/>
    <cellStyle name="Обычный 5 12 11 4 3" xfId="33401"/>
    <cellStyle name="Обычный 5 12 11 4 3 2" xfId="33402"/>
    <cellStyle name="Обычный 5 12 11 4 4" xfId="33403"/>
    <cellStyle name="Обычный 5 12 11 5" xfId="33404"/>
    <cellStyle name="Обычный 5 12 11 5 2" xfId="33405"/>
    <cellStyle name="Обычный 5 12 11 5 2 2" xfId="33406"/>
    <cellStyle name="Обычный 5 12 11 5 3" xfId="33407"/>
    <cellStyle name="Обычный 5 12 11 6" xfId="33408"/>
    <cellStyle name="Обычный 5 12 11 6 2" xfId="33409"/>
    <cellStyle name="Обычный 5 12 11 7" xfId="33410"/>
    <cellStyle name="Обычный 5 12 11 7 2" xfId="33411"/>
    <cellStyle name="Обычный 5 12 11 8" xfId="33412"/>
    <cellStyle name="Обычный 5 12 12" xfId="33413"/>
    <cellStyle name="Обычный 5 12 12 2" xfId="33414"/>
    <cellStyle name="Обычный 5 12 12 2 2" xfId="33415"/>
    <cellStyle name="Обычный 5 12 12 2 2 2" xfId="33416"/>
    <cellStyle name="Обычный 5 12 12 2 2 2 2" xfId="33417"/>
    <cellStyle name="Обычный 5 12 12 2 2 3" xfId="33418"/>
    <cellStyle name="Обычный 5 12 12 2 3" xfId="33419"/>
    <cellStyle name="Обычный 5 12 12 2 3 2" xfId="33420"/>
    <cellStyle name="Обычный 5 12 12 2 4" xfId="33421"/>
    <cellStyle name="Обычный 5 12 12 3" xfId="33422"/>
    <cellStyle name="Обычный 5 12 12 3 2" xfId="33423"/>
    <cellStyle name="Обычный 5 12 12 3 2 2" xfId="33424"/>
    <cellStyle name="Обычный 5 12 12 3 2 2 2" xfId="33425"/>
    <cellStyle name="Обычный 5 12 12 3 2 3" xfId="33426"/>
    <cellStyle name="Обычный 5 12 12 3 3" xfId="33427"/>
    <cellStyle name="Обычный 5 12 12 3 3 2" xfId="33428"/>
    <cellStyle name="Обычный 5 12 12 3 4" xfId="33429"/>
    <cellStyle name="Обычный 5 12 12 4" xfId="33430"/>
    <cellStyle name="Обычный 5 12 12 4 2" xfId="33431"/>
    <cellStyle name="Обычный 5 12 12 4 2 2" xfId="33432"/>
    <cellStyle name="Обычный 5 12 12 4 2 2 2" xfId="33433"/>
    <cellStyle name="Обычный 5 12 12 4 2 3" xfId="33434"/>
    <cellStyle name="Обычный 5 12 12 4 3" xfId="33435"/>
    <cellStyle name="Обычный 5 12 12 4 3 2" xfId="33436"/>
    <cellStyle name="Обычный 5 12 12 4 4" xfId="33437"/>
    <cellStyle name="Обычный 5 12 12 5" xfId="33438"/>
    <cellStyle name="Обычный 5 12 12 5 2" xfId="33439"/>
    <cellStyle name="Обычный 5 12 12 5 2 2" xfId="33440"/>
    <cellStyle name="Обычный 5 12 12 5 3" xfId="33441"/>
    <cellStyle name="Обычный 5 12 12 6" xfId="33442"/>
    <cellStyle name="Обычный 5 12 12 6 2" xfId="33443"/>
    <cellStyle name="Обычный 5 12 12 7" xfId="33444"/>
    <cellStyle name="Обычный 5 12 12 7 2" xfId="33445"/>
    <cellStyle name="Обычный 5 12 12 8" xfId="33446"/>
    <cellStyle name="Обычный 5 12 13" xfId="33447"/>
    <cellStyle name="Обычный 5 12 13 2" xfId="33448"/>
    <cellStyle name="Обычный 5 12 13 2 2" xfId="33449"/>
    <cellStyle name="Обычный 5 12 13 2 2 2" xfId="33450"/>
    <cellStyle name="Обычный 5 12 13 2 2 2 2" xfId="33451"/>
    <cellStyle name="Обычный 5 12 13 2 2 3" xfId="33452"/>
    <cellStyle name="Обычный 5 12 13 2 3" xfId="33453"/>
    <cellStyle name="Обычный 5 12 13 2 3 2" xfId="33454"/>
    <cellStyle name="Обычный 5 12 13 2 4" xfId="33455"/>
    <cellStyle name="Обычный 5 12 13 3" xfId="33456"/>
    <cellStyle name="Обычный 5 12 13 3 2" xfId="33457"/>
    <cellStyle name="Обычный 5 12 13 3 2 2" xfId="33458"/>
    <cellStyle name="Обычный 5 12 13 3 2 2 2" xfId="33459"/>
    <cellStyle name="Обычный 5 12 13 3 2 3" xfId="33460"/>
    <cellStyle name="Обычный 5 12 13 3 3" xfId="33461"/>
    <cellStyle name="Обычный 5 12 13 3 3 2" xfId="33462"/>
    <cellStyle name="Обычный 5 12 13 3 4" xfId="33463"/>
    <cellStyle name="Обычный 5 12 13 4" xfId="33464"/>
    <cellStyle name="Обычный 5 12 13 4 2" xfId="33465"/>
    <cellStyle name="Обычный 5 12 13 4 2 2" xfId="33466"/>
    <cellStyle name="Обычный 5 12 13 4 2 2 2" xfId="33467"/>
    <cellStyle name="Обычный 5 12 13 4 2 3" xfId="33468"/>
    <cellStyle name="Обычный 5 12 13 4 3" xfId="33469"/>
    <cellStyle name="Обычный 5 12 13 4 3 2" xfId="33470"/>
    <cellStyle name="Обычный 5 12 13 4 4" xfId="33471"/>
    <cellStyle name="Обычный 5 12 13 5" xfId="33472"/>
    <cellStyle name="Обычный 5 12 13 5 2" xfId="33473"/>
    <cellStyle name="Обычный 5 12 13 5 2 2" xfId="33474"/>
    <cellStyle name="Обычный 5 12 13 5 3" xfId="33475"/>
    <cellStyle name="Обычный 5 12 13 6" xfId="33476"/>
    <cellStyle name="Обычный 5 12 13 6 2" xfId="33477"/>
    <cellStyle name="Обычный 5 12 13 7" xfId="33478"/>
    <cellStyle name="Обычный 5 12 13 7 2" xfId="33479"/>
    <cellStyle name="Обычный 5 12 13 8" xfId="33480"/>
    <cellStyle name="Обычный 5 12 14" xfId="33481"/>
    <cellStyle name="Обычный 5 12 14 2" xfId="33482"/>
    <cellStyle name="Обычный 5 12 14 2 2" xfId="33483"/>
    <cellStyle name="Обычный 5 12 14 2 2 2" xfId="33484"/>
    <cellStyle name="Обычный 5 12 14 2 2 2 2" xfId="33485"/>
    <cellStyle name="Обычный 5 12 14 2 2 3" xfId="33486"/>
    <cellStyle name="Обычный 5 12 14 2 3" xfId="33487"/>
    <cellStyle name="Обычный 5 12 14 2 3 2" xfId="33488"/>
    <cellStyle name="Обычный 5 12 14 2 4" xfId="33489"/>
    <cellStyle name="Обычный 5 12 14 3" xfId="33490"/>
    <cellStyle name="Обычный 5 12 14 3 2" xfId="33491"/>
    <cellStyle name="Обычный 5 12 14 3 2 2" xfId="33492"/>
    <cellStyle name="Обычный 5 12 14 3 2 2 2" xfId="33493"/>
    <cellStyle name="Обычный 5 12 14 3 2 3" xfId="33494"/>
    <cellStyle name="Обычный 5 12 14 3 3" xfId="33495"/>
    <cellStyle name="Обычный 5 12 14 3 3 2" xfId="33496"/>
    <cellStyle name="Обычный 5 12 14 3 4" xfId="33497"/>
    <cellStyle name="Обычный 5 12 14 4" xfId="33498"/>
    <cellStyle name="Обычный 5 12 14 4 2" xfId="33499"/>
    <cellStyle name="Обычный 5 12 14 4 2 2" xfId="33500"/>
    <cellStyle name="Обычный 5 12 14 4 2 2 2" xfId="33501"/>
    <cellStyle name="Обычный 5 12 14 4 2 3" xfId="33502"/>
    <cellStyle name="Обычный 5 12 14 4 3" xfId="33503"/>
    <cellStyle name="Обычный 5 12 14 4 3 2" xfId="33504"/>
    <cellStyle name="Обычный 5 12 14 4 4" xfId="33505"/>
    <cellStyle name="Обычный 5 12 14 5" xfId="33506"/>
    <cellStyle name="Обычный 5 12 14 5 2" xfId="33507"/>
    <cellStyle name="Обычный 5 12 14 5 2 2" xfId="33508"/>
    <cellStyle name="Обычный 5 12 14 5 3" xfId="33509"/>
    <cellStyle name="Обычный 5 12 14 6" xfId="33510"/>
    <cellStyle name="Обычный 5 12 14 6 2" xfId="33511"/>
    <cellStyle name="Обычный 5 12 14 7" xfId="33512"/>
    <cellStyle name="Обычный 5 12 14 7 2" xfId="33513"/>
    <cellStyle name="Обычный 5 12 14 8" xfId="33514"/>
    <cellStyle name="Обычный 5 12 15" xfId="33515"/>
    <cellStyle name="Обычный 5 12 15 2" xfId="33516"/>
    <cellStyle name="Обычный 5 12 15 2 2" xfId="33517"/>
    <cellStyle name="Обычный 5 12 15 2 2 2" xfId="33518"/>
    <cellStyle name="Обычный 5 12 15 2 2 2 2" xfId="33519"/>
    <cellStyle name="Обычный 5 12 15 2 2 3" xfId="33520"/>
    <cellStyle name="Обычный 5 12 15 2 3" xfId="33521"/>
    <cellStyle name="Обычный 5 12 15 2 3 2" xfId="33522"/>
    <cellStyle name="Обычный 5 12 15 2 4" xfId="33523"/>
    <cellStyle name="Обычный 5 12 15 3" xfId="33524"/>
    <cellStyle name="Обычный 5 12 15 3 2" xfId="33525"/>
    <cellStyle name="Обычный 5 12 15 3 2 2" xfId="33526"/>
    <cellStyle name="Обычный 5 12 15 3 2 2 2" xfId="33527"/>
    <cellStyle name="Обычный 5 12 15 3 2 3" xfId="33528"/>
    <cellStyle name="Обычный 5 12 15 3 3" xfId="33529"/>
    <cellStyle name="Обычный 5 12 15 3 3 2" xfId="33530"/>
    <cellStyle name="Обычный 5 12 15 3 4" xfId="33531"/>
    <cellStyle name="Обычный 5 12 15 4" xfId="33532"/>
    <cellStyle name="Обычный 5 12 15 4 2" xfId="33533"/>
    <cellStyle name="Обычный 5 12 15 4 2 2" xfId="33534"/>
    <cellStyle name="Обычный 5 12 15 4 2 2 2" xfId="33535"/>
    <cellStyle name="Обычный 5 12 15 4 2 3" xfId="33536"/>
    <cellStyle name="Обычный 5 12 15 4 3" xfId="33537"/>
    <cellStyle name="Обычный 5 12 15 4 3 2" xfId="33538"/>
    <cellStyle name="Обычный 5 12 15 4 4" xfId="33539"/>
    <cellStyle name="Обычный 5 12 15 5" xfId="33540"/>
    <cellStyle name="Обычный 5 12 15 5 2" xfId="33541"/>
    <cellStyle name="Обычный 5 12 15 5 2 2" xfId="33542"/>
    <cellStyle name="Обычный 5 12 15 5 3" xfId="33543"/>
    <cellStyle name="Обычный 5 12 15 6" xfId="33544"/>
    <cellStyle name="Обычный 5 12 15 6 2" xfId="33545"/>
    <cellStyle name="Обычный 5 12 15 7" xfId="33546"/>
    <cellStyle name="Обычный 5 12 15 7 2" xfId="33547"/>
    <cellStyle name="Обычный 5 12 15 8" xfId="33548"/>
    <cellStyle name="Обычный 5 12 16" xfId="33549"/>
    <cellStyle name="Обычный 5 12 16 2" xfId="33550"/>
    <cellStyle name="Обычный 5 12 16 2 2" xfId="33551"/>
    <cellStyle name="Обычный 5 12 16 2 2 2" xfId="33552"/>
    <cellStyle name="Обычный 5 12 16 2 2 2 2" xfId="33553"/>
    <cellStyle name="Обычный 5 12 16 2 2 3" xfId="33554"/>
    <cellStyle name="Обычный 5 12 16 2 3" xfId="33555"/>
    <cellStyle name="Обычный 5 12 16 2 3 2" xfId="33556"/>
    <cellStyle name="Обычный 5 12 16 2 4" xfId="33557"/>
    <cellStyle name="Обычный 5 12 16 3" xfId="33558"/>
    <cellStyle name="Обычный 5 12 16 3 2" xfId="33559"/>
    <cellStyle name="Обычный 5 12 16 3 2 2" xfId="33560"/>
    <cellStyle name="Обычный 5 12 16 3 2 2 2" xfId="33561"/>
    <cellStyle name="Обычный 5 12 16 3 2 3" xfId="33562"/>
    <cellStyle name="Обычный 5 12 16 3 3" xfId="33563"/>
    <cellStyle name="Обычный 5 12 16 3 3 2" xfId="33564"/>
    <cellStyle name="Обычный 5 12 16 3 4" xfId="33565"/>
    <cellStyle name="Обычный 5 12 16 4" xfId="33566"/>
    <cellStyle name="Обычный 5 12 16 4 2" xfId="33567"/>
    <cellStyle name="Обычный 5 12 16 4 2 2" xfId="33568"/>
    <cellStyle name="Обычный 5 12 16 4 2 2 2" xfId="33569"/>
    <cellStyle name="Обычный 5 12 16 4 2 3" xfId="33570"/>
    <cellStyle name="Обычный 5 12 16 4 3" xfId="33571"/>
    <cellStyle name="Обычный 5 12 16 4 3 2" xfId="33572"/>
    <cellStyle name="Обычный 5 12 16 4 4" xfId="33573"/>
    <cellStyle name="Обычный 5 12 16 5" xfId="33574"/>
    <cellStyle name="Обычный 5 12 16 5 2" xfId="33575"/>
    <cellStyle name="Обычный 5 12 16 5 2 2" xfId="33576"/>
    <cellStyle name="Обычный 5 12 16 5 3" xfId="33577"/>
    <cellStyle name="Обычный 5 12 16 6" xfId="33578"/>
    <cellStyle name="Обычный 5 12 16 6 2" xfId="33579"/>
    <cellStyle name="Обычный 5 12 16 7" xfId="33580"/>
    <cellStyle name="Обычный 5 12 16 7 2" xfId="33581"/>
    <cellStyle name="Обычный 5 12 16 8" xfId="33582"/>
    <cellStyle name="Обычный 5 12 17" xfId="33583"/>
    <cellStyle name="Обычный 5 12 17 2" xfId="33584"/>
    <cellStyle name="Обычный 5 12 17 2 2" xfId="33585"/>
    <cellStyle name="Обычный 5 12 17 2 2 2" xfId="33586"/>
    <cellStyle name="Обычный 5 12 17 2 2 2 2" xfId="33587"/>
    <cellStyle name="Обычный 5 12 17 2 2 3" xfId="33588"/>
    <cellStyle name="Обычный 5 12 17 2 3" xfId="33589"/>
    <cellStyle name="Обычный 5 12 17 2 3 2" xfId="33590"/>
    <cellStyle name="Обычный 5 12 17 2 4" xfId="33591"/>
    <cellStyle name="Обычный 5 12 17 3" xfId="33592"/>
    <cellStyle name="Обычный 5 12 17 3 2" xfId="33593"/>
    <cellStyle name="Обычный 5 12 17 3 2 2" xfId="33594"/>
    <cellStyle name="Обычный 5 12 17 3 2 2 2" xfId="33595"/>
    <cellStyle name="Обычный 5 12 17 3 2 3" xfId="33596"/>
    <cellStyle name="Обычный 5 12 17 3 3" xfId="33597"/>
    <cellStyle name="Обычный 5 12 17 3 3 2" xfId="33598"/>
    <cellStyle name="Обычный 5 12 17 3 4" xfId="33599"/>
    <cellStyle name="Обычный 5 12 17 4" xfId="33600"/>
    <cellStyle name="Обычный 5 12 17 4 2" xfId="33601"/>
    <cellStyle name="Обычный 5 12 17 4 2 2" xfId="33602"/>
    <cellStyle name="Обычный 5 12 17 4 2 2 2" xfId="33603"/>
    <cellStyle name="Обычный 5 12 17 4 2 3" xfId="33604"/>
    <cellStyle name="Обычный 5 12 17 4 3" xfId="33605"/>
    <cellStyle name="Обычный 5 12 17 4 3 2" xfId="33606"/>
    <cellStyle name="Обычный 5 12 17 4 4" xfId="33607"/>
    <cellStyle name="Обычный 5 12 17 5" xfId="33608"/>
    <cellStyle name="Обычный 5 12 17 5 2" xfId="33609"/>
    <cellStyle name="Обычный 5 12 17 5 2 2" xfId="33610"/>
    <cellStyle name="Обычный 5 12 17 5 3" xfId="33611"/>
    <cellStyle name="Обычный 5 12 17 6" xfId="33612"/>
    <cellStyle name="Обычный 5 12 17 6 2" xfId="33613"/>
    <cellStyle name="Обычный 5 12 17 7" xfId="33614"/>
    <cellStyle name="Обычный 5 12 17 7 2" xfId="33615"/>
    <cellStyle name="Обычный 5 12 17 8" xfId="33616"/>
    <cellStyle name="Обычный 5 12 18" xfId="33617"/>
    <cellStyle name="Обычный 5 12 18 2" xfId="33618"/>
    <cellStyle name="Обычный 5 12 18 2 2" xfId="33619"/>
    <cellStyle name="Обычный 5 12 18 2 2 2" xfId="33620"/>
    <cellStyle name="Обычный 5 12 18 2 2 2 2" xfId="33621"/>
    <cellStyle name="Обычный 5 12 18 2 2 3" xfId="33622"/>
    <cellStyle name="Обычный 5 12 18 2 3" xfId="33623"/>
    <cellStyle name="Обычный 5 12 18 2 3 2" xfId="33624"/>
    <cellStyle name="Обычный 5 12 18 2 4" xfId="33625"/>
    <cellStyle name="Обычный 5 12 18 3" xfId="33626"/>
    <cellStyle name="Обычный 5 12 18 3 2" xfId="33627"/>
    <cellStyle name="Обычный 5 12 18 3 2 2" xfId="33628"/>
    <cellStyle name="Обычный 5 12 18 3 2 2 2" xfId="33629"/>
    <cellStyle name="Обычный 5 12 18 3 2 3" xfId="33630"/>
    <cellStyle name="Обычный 5 12 18 3 3" xfId="33631"/>
    <cellStyle name="Обычный 5 12 18 3 3 2" xfId="33632"/>
    <cellStyle name="Обычный 5 12 18 3 4" xfId="33633"/>
    <cellStyle name="Обычный 5 12 18 4" xfId="33634"/>
    <cellStyle name="Обычный 5 12 18 4 2" xfId="33635"/>
    <cellStyle name="Обычный 5 12 18 4 2 2" xfId="33636"/>
    <cellStyle name="Обычный 5 12 18 4 2 2 2" xfId="33637"/>
    <cellStyle name="Обычный 5 12 18 4 2 3" xfId="33638"/>
    <cellStyle name="Обычный 5 12 18 4 3" xfId="33639"/>
    <cellStyle name="Обычный 5 12 18 4 3 2" xfId="33640"/>
    <cellStyle name="Обычный 5 12 18 4 4" xfId="33641"/>
    <cellStyle name="Обычный 5 12 18 5" xfId="33642"/>
    <cellStyle name="Обычный 5 12 18 5 2" xfId="33643"/>
    <cellStyle name="Обычный 5 12 18 5 2 2" xfId="33644"/>
    <cellStyle name="Обычный 5 12 18 5 3" xfId="33645"/>
    <cellStyle name="Обычный 5 12 18 6" xfId="33646"/>
    <cellStyle name="Обычный 5 12 18 6 2" xfId="33647"/>
    <cellStyle name="Обычный 5 12 18 7" xfId="33648"/>
    <cellStyle name="Обычный 5 12 18 7 2" xfId="33649"/>
    <cellStyle name="Обычный 5 12 18 8" xfId="33650"/>
    <cellStyle name="Обычный 5 12 19" xfId="33651"/>
    <cellStyle name="Обычный 5 12 19 2" xfId="33652"/>
    <cellStyle name="Обычный 5 12 19 2 2" xfId="33653"/>
    <cellStyle name="Обычный 5 12 19 2 2 2" xfId="33654"/>
    <cellStyle name="Обычный 5 12 19 2 2 2 2" xfId="33655"/>
    <cellStyle name="Обычный 5 12 19 2 2 3" xfId="33656"/>
    <cellStyle name="Обычный 5 12 19 2 3" xfId="33657"/>
    <cellStyle name="Обычный 5 12 19 2 3 2" xfId="33658"/>
    <cellStyle name="Обычный 5 12 19 2 4" xfId="33659"/>
    <cellStyle name="Обычный 5 12 19 3" xfId="33660"/>
    <cellStyle name="Обычный 5 12 19 3 2" xfId="33661"/>
    <cellStyle name="Обычный 5 12 19 3 2 2" xfId="33662"/>
    <cellStyle name="Обычный 5 12 19 3 2 2 2" xfId="33663"/>
    <cellStyle name="Обычный 5 12 19 3 2 3" xfId="33664"/>
    <cellStyle name="Обычный 5 12 19 3 3" xfId="33665"/>
    <cellStyle name="Обычный 5 12 19 3 3 2" xfId="33666"/>
    <cellStyle name="Обычный 5 12 19 3 4" xfId="33667"/>
    <cellStyle name="Обычный 5 12 19 4" xfId="33668"/>
    <cellStyle name="Обычный 5 12 19 4 2" xfId="33669"/>
    <cellStyle name="Обычный 5 12 19 4 2 2" xfId="33670"/>
    <cellStyle name="Обычный 5 12 19 4 2 2 2" xfId="33671"/>
    <cellStyle name="Обычный 5 12 19 4 2 3" xfId="33672"/>
    <cellStyle name="Обычный 5 12 19 4 3" xfId="33673"/>
    <cellStyle name="Обычный 5 12 19 4 3 2" xfId="33674"/>
    <cellStyle name="Обычный 5 12 19 4 4" xfId="33675"/>
    <cellStyle name="Обычный 5 12 19 5" xfId="33676"/>
    <cellStyle name="Обычный 5 12 19 5 2" xfId="33677"/>
    <cellStyle name="Обычный 5 12 19 5 2 2" xfId="33678"/>
    <cellStyle name="Обычный 5 12 19 5 3" xfId="33679"/>
    <cellStyle name="Обычный 5 12 19 6" xfId="33680"/>
    <cellStyle name="Обычный 5 12 19 6 2" xfId="33681"/>
    <cellStyle name="Обычный 5 12 19 7" xfId="33682"/>
    <cellStyle name="Обычный 5 12 19 7 2" xfId="33683"/>
    <cellStyle name="Обычный 5 12 19 8" xfId="33684"/>
    <cellStyle name="Обычный 5 12 2" xfId="33685"/>
    <cellStyle name="Обычный 5 12 2 2" xfId="33686"/>
    <cellStyle name="Обычный 5 12 2 2 2" xfId="33687"/>
    <cellStyle name="Обычный 5 12 2 2 2 2" xfId="33688"/>
    <cellStyle name="Обычный 5 12 2 2 2 2 2" xfId="33689"/>
    <cellStyle name="Обычный 5 12 2 2 2 3" xfId="33690"/>
    <cellStyle name="Обычный 5 12 2 2 3" xfId="33691"/>
    <cellStyle name="Обычный 5 12 2 2 3 2" xfId="33692"/>
    <cellStyle name="Обычный 5 12 2 2 4" xfId="33693"/>
    <cellStyle name="Обычный 5 12 2 3" xfId="33694"/>
    <cellStyle name="Обычный 5 12 2 3 2" xfId="33695"/>
    <cellStyle name="Обычный 5 12 2 3 2 2" xfId="33696"/>
    <cellStyle name="Обычный 5 12 2 3 2 2 2" xfId="33697"/>
    <cellStyle name="Обычный 5 12 2 3 2 3" xfId="33698"/>
    <cellStyle name="Обычный 5 12 2 3 3" xfId="33699"/>
    <cellStyle name="Обычный 5 12 2 3 3 2" xfId="33700"/>
    <cellStyle name="Обычный 5 12 2 3 4" xfId="33701"/>
    <cellStyle name="Обычный 5 12 2 4" xfId="33702"/>
    <cellStyle name="Обычный 5 12 2 4 2" xfId="33703"/>
    <cellStyle name="Обычный 5 12 2 4 2 2" xfId="33704"/>
    <cellStyle name="Обычный 5 12 2 4 2 2 2" xfId="33705"/>
    <cellStyle name="Обычный 5 12 2 4 2 3" xfId="33706"/>
    <cellStyle name="Обычный 5 12 2 4 3" xfId="33707"/>
    <cellStyle name="Обычный 5 12 2 4 3 2" xfId="33708"/>
    <cellStyle name="Обычный 5 12 2 4 4" xfId="33709"/>
    <cellStyle name="Обычный 5 12 2 5" xfId="33710"/>
    <cellStyle name="Обычный 5 12 2 5 2" xfId="33711"/>
    <cellStyle name="Обычный 5 12 2 5 2 2" xfId="33712"/>
    <cellStyle name="Обычный 5 12 2 5 3" xfId="33713"/>
    <cellStyle name="Обычный 5 12 2 6" xfId="33714"/>
    <cellStyle name="Обычный 5 12 2 6 2" xfId="33715"/>
    <cellStyle name="Обычный 5 12 2 7" xfId="33716"/>
    <cellStyle name="Обычный 5 12 2 7 2" xfId="33717"/>
    <cellStyle name="Обычный 5 12 2 8" xfId="33718"/>
    <cellStyle name="Обычный 5 12 20" xfId="33719"/>
    <cellStyle name="Обычный 5 12 20 2" xfId="33720"/>
    <cellStyle name="Обычный 5 12 20 2 2" xfId="33721"/>
    <cellStyle name="Обычный 5 12 20 2 2 2" xfId="33722"/>
    <cellStyle name="Обычный 5 12 20 2 2 2 2" xfId="33723"/>
    <cellStyle name="Обычный 5 12 20 2 2 3" xfId="33724"/>
    <cellStyle name="Обычный 5 12 20 2 3" xfId="33725"/>
    <cellStyle name="Обычный 5 12 20 2 3 2" xfId="33726"/>
    <cellStyle name="Обычный 5 12 20 2 4" xfId="33727"/>
    <cellStyle name="Обычный 5 12 20 3" xfId="33728"/>
    <cellStyle name="Обычный 5 12 20 3 2" xfId="33729"/>
    <cellStyle name="Обычный 5 12 20 3 2 2" xfId="33730"/>
    <cellStyle name="Обычный 5 12 20 3 2 2 2" xfId="33731"/>
    <cellStyle name="Обычный 5 12 20 3 2 3" xfId="33732"/>
    <cellStyle name="Обычный 5 12 20 3 3" xfId="33733"/>
    <cellStyle name="Обычный 5 12 20 3 3 2" xfId="33734"/>
    <cellStyle name="Обычный 5 12 20 3 4" xfId="33735"/>
    <cellStyle name="Обычный 5 12 20 4" xfId="33736"/>
    <cellStyle name="Обычный 5 12 20 4 2" xfId="33737"/>
    <cellStyle name="Обычный 5 12 20 4 2 2" xfId="33738"/>
    <cellStyle name="Обычный 5 12 20 4 2 2 2" xfId="33739"/>
    <cellStyle name="Обычный 5 12 20 4 2 3" xfId="33740"/>
    <cellStyle name="Обычный 5 12 20 4 3" xfId="33741"/>
    <cellStyle name="Обычный 5 12 20 4 3 2" xfId="33742"/>
    <cellStyle name="Обычный 5 12 20 4 4" xfId="33743"/>
    <cellStyle name="Обычный 5 12 20 5" xfId="33744"/>
    <cellStyle name="Обычный 5 12 20 5 2" xfId="33745"/>
    <cellStyle name="Обычный 5 12 20 5 2 2" xfId="33746"/>
    <cellStyle name="Обычный 5 12 20 5 3" xfId="33747"/>
    <cellStyle name="Обычный 5 12 20 6" xfId="33748"/>
    <cellStyle name="Обычный 5 12 20 6 2" xfId="33749"/>
    <cellStyle name="Обычный 5 12 20 7" xfId="33750"/>
    <cellStyle name="Обычный 5 12 20 7 2" xfId="33751"/>
    <cellStyle name="Обычный 5 12 20 8" xfId="33752"/>
    <cellStyle name="Обычный 5 12 21" xfId="33753"/>
    <cellStyle name="Обычный 5 12 21 2" xfId="33754"/>
    <cellStyle name="Обычный 5 12 21 2 2" xfId="33755"/>
    <cellStyle name="Обычный 5 12 21 2 2 2" xfId="33756"/>
    <cellStyle name="Обычный 5 12 21 2 2 2 2" xfId="33757"/>
    <cellStyle name="Обычный 5 12 21 2 2 3" xfId="33758"/>
    <cellStyle name="Обычный 5 12 21 2 3" xfId="33759"/>
    <cellStyle name="Обычный 5 12 21 2 3 2" xfId="33760"/>
    <cellStyle name="Обычный 5 12 21 2 4" xfId="33761"/>
    <cellStyle name="Обычный 5 12 21 3" xfId="33762"/>
    <cellStyle name="Обычный 5 12 21 3 2" xfId="33763"/>
    <cellStyle name="Обычный 5 12 21 3 2 2" xfId="33764"/>
    <cellStyle name="Обычный 5 12 21 3 2 2 2" xfId="33765"/>
    <cellStyle name="Обычный 5 12 21 3 2 3" xfId="33766"/>
    <cellStyle name="Обычный 5 12 21 3 3" xfId="33767"/>
    <cellStyle name="Обычный 5 12 21 3 3 2" xfId="33768"/>
    <cellStyle name="Обычный 5 12 21 3 4" xfId="33769"/>
    <cellStyle name="Обычный 5 12 21 4" xfId="33770"/>
    <cellStyle name="Обычный 5 12 21 4 2" xfId="33771"/>
    <cellStyle name="Обычный 5 12 21 4 2 2" xfId="33772"/>
    <cellStyle name="Обычный 5 12 21 4 2 2 2" xfId="33773"/>
    <cellStyle name="Обычный 5 12 21 4 2 3" xfId="33774"/>
    <cellStyle name="Обычный 5 12 21 4 3" xfId="33775"/>
    <cellStyle name="Обычный 5 12 21 4 3 2" xfId="33776"/>
    <cellStyle name="Обычный 5 12 21 4 4" xfId="33777"/>
    <cellStyle name="Обычный 5 12 21 5" xfId="33778"/>
    <cellStyle name="Обычный 5 12 21 5 2" xfId="33779"/>
    <cellStyle name="Обычный 5 12 21 5 2 2" xfId="33780"/>
    <cellStyle name="Обычный 5 12 21 5 3" xfId="33781"/>
    <cellStyle name="Обычный 5 12 21 6" xfId="33782"/>
    <cellStyle name="Обычный 5 12 21 6 2" xfId="33783"/>
    <cellStyle name="Обычный 5 12 21 7" xfId="33784"/>
    <cellStyle name="Обычный 5 12 21 7 2" xfId="33785"/>
    <cellStyle name="Обычный 5 12 21 8" xfId="33786"/>
    <cellStyle name="Обычный 5 12 22" xfId="33787"/>
    <cellStyle name="Обычный 5 12 22 2" xfId="33788"/>
    <cellStyle name="Обычный 5 12 22 2 2" xfId="33789"/>
    <cellStyle name="Обычный 5 12 22 2 2 2" xfId="33790"/>
    <cellStyle name="Обычный 5 12 22 2 2 2 2" xfId="33791"/>
    <cellStyle name="Обычный 5 12 22 2 2 3" xfId="33792"/>
    <cellStyle name="Обычный 5 12 22 2 3" xfId="33793"/>
    <cellStyle name="Обычный 5 12 22 2 3 2" xfId="33794"/>
    <cellStyle name="Обычный 5 12 22 2 4" xfId="33795"/>
    <cellStyle name="Обычный 5 12 22 3" xfId="33796"/>
    <cellStyle name="Обычный 5 12 22 3 2" xfId="33797"/>
    <cellStyle name="Обычный 5 12 22 3 2 2" xfId="33798"/>
    <cellStyle name="Обычный 5 12 22 3 2 2 2" xfId="33799"/>
    <cellStyle name="Обычный 5 12 22 3 2 3" xfId="33800"/>
    <cellStyle name="Обычный 5 12 22 3 3" xfId="33801"/>
    <cellStyle name="Обычный 5 12 22 3 3 2" xfId="33802"/>
    <cellStyle name="Обычный 5 12 22 3 4" xfId="33803"/>
    <cellStyle name="Обычный 5 12 22 4" xfId="33804"/>
    <cellStyle name="Обычный 5 12 22 4 2" xfId="33805"/>
    <cellStyle name="Обычный 5 12 22 4 2 2" xfId="33806"/>
    <cellStyle name="Обычный 5 12 22 4 2 2 2" xfId="33807"/>
    <cellStyle name="Обычный 5 12 22 4 2 3" xfId="33808"/>
    <cellStyle name="Обычный 5 12 22 4 3" xfId="33809"/>
    <cellStyle name="Обычный 5 12 22 4 3 2" xfId="33810"/>
    <cellStyle name="Обычный 5 12 22 4 4" xfId="33811"/>
    <cellStyle name="Обычный 5 12 22 5" xfId="33812"/>
    <cellStyle name="Обычный 5 12 22 5 2" xfId="33813"/>
    <cellStyle name="Обычный 5 12 22 5 2 2" xfId="33814"/>
    <cellStyle name="Обычный 5 12 22 5 3" xfId="33815"/>
    <cellStyle name="Обычный 5 12 22 6" xfId="33816"/>
    <cellStyle name="Обычный 5 12 22 6 2" xfId="33817"/>
    <cellStyle name="Обычный 5 12 22 7" xfId="33818"/>
    <cellStyle name="Обычный 5 12 22 7 2" xfId="33819"/>
    <cellStyle name="Обычный 5 12 22 8" xfId="33820"/>
    <cellStyle name="Обычный 5 12 23" xfId="33821"/>
    <cellStyle name="Обычный 5 12 23 2" xfId="33822"/>
    <cellStyle name="Обычный 5 12 23 2 2" xfId="33823"/>
    <cellStyle name="Обычный 5 12 23 2 2 2" xfId="33824"/>
    <cellStyle name="Обычный 5 12 23 2 2 2 2" xfId="33825"/>
    <cellStyle name="Обычный 5 12 23 2 2 3" xfId="33826"/>
    <cellStyle name="Обычный 5 12 23 2 3" xfId="33827"/>
    <cellStyle name="Обычный 5 12 23 2 3 2" xfId="33828"/>
    <cellStyle name="Обычный 5 12 23 2 4" xfId="33829"/>
    <cellStyle name="Обычный 5 12 23 3" xfId="33830"/>
    <cellStyle name="Обычный 5 12 23 3 2" xfId="33831"/>
    <cellStyle name="Обычный 5 12 23 3 2 2" xfId="33832"/>
    <cellStyle name="Обычный 5 12 23 3 2 2 2" xfId="33833"/>
    <cellStyle name="Обычный 5 12 23 3 2 3" xfId="33834"/>
    <cellStyle name="Обычный 5 12 23 3 3" xfId="33835"/>
    <cellStyle name="Обычный 5 12 23 3 3 2" xfId="33836"/>
    <cellStyle name="Обычный 5 12 23 3 4" xfId="33837"/>
    <cellStyle name="Обычный 5 12 23 4" xfId="33838"/>
    <cellStyle name="Обычный 5 12 23 4 2" xfId="33839"/>
    <cellStyle name="Обычный 5 12 23 4 2 2" xfId="33840"/>
    <cellStyle name="Обычный 5 12 23 4 2 2 2" xfId="33841"/>
    <cellStyle name="Обычный 5 12 23 4 2 3" xfId="33842"/>
    <cellStyle name="Обычный 5 12 23 4 3" xfId="33843"/>
    <cellStyle name="Обычный 5 12 23 4 3 2" xfId="33844"/>
    <cellStyle name="Обычный 5 12 23 4 4" xfId="33845"/>
    <cellStyle name="Обычный 5 12 23 5" xfId="33846"/>
    <cellStyle name="Обычный 5 12 23 5 2" xfId="33847"/>
    <cellStyle name="Обычный 5 12 23 5 2 2" xfId="33848"/>
    <cellStyle name="Обычный 5 12 23 5 3" xfId="33849"/>
    <cellStyle name="Обычный 5 12 23 6" xfId="33850"/>
    <cellStyle name="Обычный 5 12 23 6 2" xfId="33851"/>
    <cellStyle name="Обычный 5 12 23 7" xfId="33852"/>
    <cellStyle name="Обычный 5 12 23 7 2" xfId="33853"/>
    <cellStyle name="Обычный 5 12 23 8" xfId="33854"/>
    <cellStyle name="Обычный 5 12 24" xfId="33855"/>
    <cellStyle name="Обычный 5 12 24 2" xfId="33856"/>
    <cellStyle name="Обычный 5 12 24 2 2" xfId="33857"/>
    <cellStyle name="Обычный 5 12 24 2 2 2" xfId="33858"/>
    <cellStyle name="Обычный 5 12 24 2 2 2 2" xfId="33859"/>
    <cellStyle name="Обычный 5 12 24 2 2 3" xfId="33860"/>
    <cellStyle name="Обычный 5 12 24 2 3" xfId="33861"/>
    <cellStyle name="Обычный 5 12 24 2 3 2" xfId="33862"/>
    <cellStyle name="Обычный 5 12 24 2 4" xfId="33863"/>
    <cellStyle name="Обычный 5 12 24 3" xfId="33864"/>
    <cellStyle name="Обычный 5 12 24 3 2" xfId="33865"/>
    <cellStyle name="Обычный 5 12 24 3 2 2" xfId="33866"/>
    <cellStyle name="Обычный 5 12 24 3 2 2 2" xfId="33867"/>
    <cellStyle name="Обычный 5 12 24 3 2 3" xfId="33868"/>
    <cellStyle name="Обычный 5 12 24 3 3" xfId="33869"/>
    <cellStyle name="Обычный 5 12 24 3 3 2" xfId="33870"/>
    <cellStyle name="Обычный 5 12 24 3 4" xfId="33871"/>
    <cellStyle name="Обычный 5 12 24 4" xfId="33872"/>
    <cellStyle name="Обычный 5 12 24 4 2" xfId="33873"/>
    <cellStyle name="Обычный 5 12 24 4 2 2" xfId="33874"/>
    <cellStyle name="Обычный 5 12 24 4 2 2 2" xfId="33875"/>
    <cellStyle name="Обычный 5 12 24 4 2 3" xfId="33876"/>
    <cellStyle name="Обычный 5 12 24 4 3" xfId="33877"/>
    <cellStyle name="Обычный 5 12 24 4 3 2" xfId="33878"/>
    <cellStyle name="Обычный 5 12 24 4 4" xfId="33879"/>
    <cellStyle name="Обычный 5 12 24 5" xfId="33880"/>
    <cellStyle name="Обычный 5 12 24 5 2" xfId="33881"/>
    <cellStyle name="Обычный 5 12 24 5 2 2" xfId="33882"/>
    <cellStyle name="Обычный 5 12 24 5 3" xfId="33883"/>
    <cellStyle name="Обычный 5 12 24 6" xfId="33884"/>
    <cellStyle name="Обычный 5 12 24 6 2" xfId="33885"/>
    <cellStyle name="Обычный 5 12 24 7" xfId="33886"/>
    <cellStyle name="Обычный 5 12 24 7 2" xfId="33887"/>
    <cellStyle name="Обычный 5 12 24 8" xfId="33888"/>
    <cellStyle name="Обычный 5 12 25" xfId="33889"/>
    <cellStyle name="Обычный 5 12 25 2" xfId="33890"/>
    <cellStyle name="Обычный 5 12 25 2 2" xfId="33891"/>
    <cellStyle name="Обычный 5 12 25 2 2 2" xfId="33892"/>
    <cellStyle name="Обычный 5 12 25 2 2 2 2" xfId="33893"/>
    <cellStyle name="Обычный 5 12 25 2 2 3" xfId="33894"/>
    <cellStyle name="Обычный 5 12 25 2 3" xfId="33895"/>
    <cellStyle name="Обычный 5 12 25 2 3 2" xfId="33896"/>
    <cellStyle name="Обычный 5 12 25 2 4" xfId="33897"/>
    <cellStyle name="Обычный 5 12 25 3" xfId="33898"/>
    <cellStyle name="Обычный 5 12 25 3 2" xfId="33899"/>
    <cellStyle name="Обычный 5 12 25 3 2 2" xfId="33900"/>
    <cellStyle name="Обычный 5 12 25 3 2 2 2" xfId="33901"/>
    <cellStyle name="Обычный 5 12 25 3 2 3" xfId="33902"/>
    <cellStyle name="Обычный 5 12 25 3 3" xfId="33903"/>
    <cellStyle name="Обычный 5 12 25 3 3 2" xfId="33904"/>
    <cellStyle name="Обычный 5 12 25 3 4" xfId="33905"/>
    <cellStyle name="Обычный 5 12 25 4" xfId="33906"/>
    <cellStyle name="Обычный 5 12 25 4 2" xfId="33907"/>
    <cellStyle name="Обычный 5 12 25 4 2 2" xfId="33908"/>
    <cellStyle name="Обычный 5 12 25 4 2 2 2" xfId="33909"/>
    <cellStyle name="Обычный 5 12 25 4 2 3" xfId="33910"/>
    <cellStyle name="Обычный 5 12 25 4 3" xfId="33911"/>
    <cellStyle name="Обычный 5 12 25 4 3 2" xfId="33912"/>
    <cellStyle name="Обычный 5 12 25 4 4" xfId="33913"/>
    <cellStyle name="Обычный 5 12 25 5" xfId="33914"/>
    <cellStyle name="Обычный 5 12 25 5 2" xfId="33915"/>
    <cellStyle name="Обычный 5 12 25 5 2 2" xfId="33916"/>
    <cellStyle name="Обычный 5 12 25 5 3" xfId="33917"/>
    <cellStyle name="Обычный 5 12 25 6" xfId="33918"/>
    <cellStyle name="Обычный 5 12 25 6 2" xfId="33919"/>
    <cellStyle name="Обычный 5 12 25 7" xfId="33920"/>
    <cellStyle name="Обычный 5 12 25 7 2" xfId="33921"/>
    <cellStyle name="Обычный 5 12 25 8" xfId="33922"/>
    <cellStyle name="Обычный 5 12 26" xfId="33923"/>
    <cellStyle name="Обычный 5 12 26 2" xfId="33924"/>
    <cellStyle name="Обычный 5 12 26 2 2" xfId="33925"/>
    <cellStyle name="Обычный 5 12 26 2 2 2" xfId="33926"/>
    <cellStyle name="Обычный 5 12 26 2 2 2 2" xfId="33927"/>
    <cellStyle name="Обычный 5 12 26 2 2 3" xfId="33928"/>
    <cellStyle name="Обычный 5 12 26 2 3" xfId="33929"/>
    <cellStyle name="Обычный 5 12 26 2 3 2" xfId="33930"/>
    <cellStyle name="Обычный 5 12 26 2 4" xfId="33931"/>
    <cellStyle name="Обычный 5 12 26 3" xfId="33932"/>
    <cellStyle name="Обычный 5 12 26 3 2" xfId="33933"/>
    <cellStyle name="Обычный 5 12 26 3 2 2" xfId="33934"/>
    <cellStyle name="Обычный 5 12 26 3 2 2 2" xfId="33935"/>
    <cellStyle name="Обычный 5 12 26 3 2 3" xfId="33936"/>
    <cellStyle name="Обычный 5 12 26 3 3" xfId="33937"/>
    <cellStyle name="Обычный 5 12 26 3 3 2" xfId="33938"/>
    <cellStyle name="Обычный 5 12 26 3 4" xfId="33939"/>
    <cellStyle name="Обычный 5 12 26 4" xfId="33940"/>
    <cellStyle name="Обычный 5 12 26 4 2" xfId="33941"/>
    <cellStyle name="Обычный 5 12 26 4 2 2" xfId="33942"/>
    <cellStyle name="Обычный 5 12 26 4 2 2 2" xfId="33943"/>
    <cellStyle name="Обычный 5 12 26 4 2 3" xfId="33944"/>
    <cellStyle name="Обычный 5 12 26 4 3" xfId="33945"/>
    <cellStyle name="Обычный 5 12 26 4 3 2" xfId="33946"/>
    <cellStyle name="Обычный 5 12 26 4 4" xfId="33947"/>
    <cellStyle name="Обычный 5 12 26 5" xfId="33948"/>
    <cellStyle name="Обычный 5 12 26 5 2" xfId="33949"/>
    <cellStyle name="Обычный 5 12 26 5 2 2" xfId="33950"/>
    <cellStyle name="Обычный 5 12 26 5 3" xfId="33951"/>
    <cellStyle name="Обычный 5 12 26 6" xfId="33952"/>
    <cellStyle name="Обычный 5 12 26 6 2" xfId="33953"/>
    <cellStyle name="Обычный 5 12 26 7" xfId="33954"/>
    <cellStyle name="Обычный 5 12 26 7 2" xfId="33955"/>
    <cellStyle name="Обычный 5 12 26 8" xfId="33956"/>
    <cellStyle name="Обычный 5 12 27" xfId="33957"/>
    <cellStyle name="Обычный 5 12 27 2" xfId="33958"/>
    <cellStyle name="Обычный 5 12 27 2 2" xfId="33959"/>
    <cellStyle name="Обычный 5 12 27 2 2 2" xfId="33960"/>
    <cellStyle name="Обычный 5 12 27 2 2 2 2" xfId="33961"/>
    <cellStyle name="Обычный 5 12 27 2 2 3" xfId="33962"/>
    <cellStyle name="Обычный 5 12 27 2 3" xfId="33963"/>
    <cellStyle name="Обычный 5 12 27 2 3 2" xfId="33964"/>
    <cellStyle name="Обычный 5 12 27 2 4" xfId="33965"/>
    <cellStyle name="Обычный 5 12 27 3" xfId="33966"/>
    <cellStyle name="Обычный 5 12 27 3 2" xfId="33967"/>
    <cellStyle name="Обычный 5 12 27 3 2 2" xfId="33968"/>
    <cellStyle name="Обычный 5 12 27 3 2 2 2" xfId="33969"/>
    <cellStyle name="Обычный 5 12 27 3 2 3" xfId="33970"/>
    <cellStyle name="Обычный 5 12 27 3 3" xfId="33971"/>
    <cellStyle name="Обычный 5 12 27 3 3 2" xfId="33972"/>
    <cellStyle name="Обычный 5 12 27 3 4" xfId="33973"/>
    <cellStyle name="Обычный 5 12 27 4" xfId="33974"/>
    <cellStyle name="Обычный 5 12 27 4 2" xfId="33975"/>
    <cellStyle name="Обычный 5 12 27 4 2 2" xfId="33976"/>
    <cellStyle name="Обычный 5 12 27 4 2 2 2" xfId="33977"/>
    <cellStyle name="Обычный 5 12 27 4 2 3" xfId="33978"/>
    <cellStyle name="Обычный 5 12 27 4 3" xfId="33979"/>
    <cellStyle name="Обычный 5 12 27 4 3 2" xfId="33980"/>
    <cellStyle name="Обычный 5 12 27 4 4" xfId="33981"/>
    <cellStyle name="Обычный 5 12 27 5" xfId="33982"/>
    <cellStyle name="Обычный 5 12 27 5 2" xfId="33983"/>
    <cellStyle name="Обычный 5 12 27 5 2 2" xfId="33984"/>
    <cellStyle name="Обычный 5 12 27 5 3" xfId="33985"/>
    <cellStyle name="Обычный 5 12 27 6" xfId="33986"/>
    <cellStyle name="Обычный 5 12 27 6 2" xfId="33987"/>
    <cellStyle name="Обычный 5 12 27 7" xfId="33988"/>
    <cellStyle name="Обычный 5 12 27 7 2" xfId="33989"/>
    <cellStyle name="Обычный 5 12 27 8" xfId="33990"/>
    <cellStyle name="Обычный 5 12 28" xfId="33991"/>
    <cellStyle name="Обычный 5 12 28 2" xfId="33992"/>
    <cellStyle name="Обычный 5 12 28 2 2" xfId="33993"/>
    <cellStyle name="Обычный 5 12 28 2 2 2" xfId="33994"/>
    <cellStyle name="Обычный 5 12 28 2 2 2 2" xfId="33995"/>
    <cellStyle name="Обычный 5 12 28 2 2 3" xfId="33996"/>
    <cellStyle name="Обычный 5 12 28 2 3" xfId="33997"/>
    <cellStyle name="Обычный 5 12 28 2 3 2" xfId="33998"/>
    <cellStyle name="Обычный 5 12 28 2 4" xfId="33999"/>
    <cellStyle name="Обычный 5 12 28 3" xfId="34000"/>
    <cellStyle name="Обычный 5 12 28 3 2" xfId="34001"/>
    <cellStyle name="Обычный 5 12 28 3 2 2" xfId="34002"/>
    <cellStyle name="Обычный 5 12 28 3 2 2 2" xfId="34003"/>
    <cellStyle name="Обычный 5 12 28 3 2 3" xfId="34004"/>
    <cellStyle name="Обычный 5 12 28 3 3" xfId="34005"/>
    <cellStyle name="Обычный 5 12 28 3 3 2" xfId="34006"/>
    <cellStyle name="Обычный 5 12 28 3 4" xfId="34007"/>
    <cellStyle name="Обычный 5 12 28 4" xfId="34008"/>
    <cellStyle name="Обычный 5 12 28 4 2" xfId="34009"/>
    <cellStyle name="Обычный 5 12 28 4 2 2" xfId="34010"/>
    <cellStyle name="Обычный 5 12 28 4 2 2 2" xfId="34011"/>
    <cellStyle name="Обычный 5 12 28 4 2 3" xfId="34012"/>
    <cellStyle name="Обычный 5 12 28 4 3" xfId="34013"/>
    <cellStyle name="Обычный 5 12 28 4 3 2" xfId="34014"/>
    <cellStyle name="Обычный 5 12 28 4 4" xfId="34015"/>
    <cellStyle name="Обычный 5 12 28 5" xfId="34016"/>
    <cellStyle name="Обычный 5 12 28 5 2" xfId="34017"/>
    <cellStyle name="Обычный 5 12 28 5 2 2" xfId="34018"/>
    <cellStyle name="Обычный 5 12 28 5 3" xfId="34019"/>
    <cellStyle name="Обычный 5 12 28 6" xfId="34020"/>
    <cellStyle name="Обычный 5 12 28 6 2" xfId="34021"/>
    <cellStyle name="Обычный 5 12 28 7" xfId="34022"/>
    <cellStyle name="Обычный 5 12 28 7 2" xfId="34023"/>
    <cellStyle name="Обычный 5 12 28 8" xfId="34024"/>
    <cellStyle name="Обычный 5 12 29" xfId="34025"/>
    <cellStyle name="Обычный 5 12 29 2" xfId="34026"/>
    <cellStyle name="Обычный 5 12 29 2 2" xfId="34027"/>
    <cellStyle name="Обычный 5 12 29 2 2 2" xfId="34028"/>
    <cellStyle name="Обычный 5 12 29 2 2 2 2" xfId="34029"/>
    <cellStyle name="Обычный 5 12 29 2 2 3" xfId="34030"/>
    <cellStyle name="Обычный 5 12 29 2 3" xfId="34031"/>
    <cellStyle name="Обычный 5 12 29 2 3 2" xfId="34032"/>
    <cellStyle name="Обычный 5 12 29 2 4" xfId="34033"/>
    <cellStyle name="Обычный 5 12 29 3" xfId="34034"/>
    <cellStyle name="Обычный 5 12 29 3 2" xfId="34035"/>
    <cellStyle name="Обычный 5 12 29 3 2 2" xfId="34036"/>
    <cellStyle name="Обычный 5 12 29 3 2 2 2" xfId="34037"/>
    <cellStyle name="Обычный 5 12 29 3 2 3" xfId="34038"/>
    <cellStyle name="Обычный 5 12 29 3 3" xfId="34039"/>
    <cellStyle name="Обычный 5 12 29 3 3 2" xfId="34040"/>
    <cellStyle name="Обычный 5 12 29 3 4" xfId="34041"/>
    <cellStyle name="Обычный 5 12 29 4" xfId="34042"/>
    <cellStyle name="Обычный 5 12 29 4 2" xfId="34043"/>
    <cellStyle name="Обычный 5 12 29 4 2 2" xfId="34044"/>
    <cellStyle name="Обычный 5 12 29 4 2 2 2" xfId="34045"/>
    <cellStyle name="Обычный 5 12 29 4 2 3" xfId="34046"/>
    <cellStyle name="Обычный 5 12 29 4 3" xfId="34047"/>
    <cellStyle name="Обычный 5 12 29 4 3 2" xfId="34048"/>
    <cellStyle name="Обычный 5 12 29 4 4" xfId="34049"/>
    <cellStyle name="Обычный 5 12 29 5" xfId="34050"/>
    <cellStyle name="Обычный 5 12 29 5 2" xfId="34051"/>
    <cellStyle name="Обычный 5 12 29 5 2 2" xfId="34052"/>
    <cellStyle name="Обычный 5 12 29 5 3" xfId="34053"/>
    <cellStyle name="Обычный 5 12 29 6" xfId="34054"/>
    <cellStyle name="Обычный 5 12 29 6 2" xfId="34055"/>
    <cellStyle name="Обычный 5 12 29 7" xfId="34056"/>
    <cellStyle name="Обычный 5 12 29 7 2" xfId="34057"/>
    <cellStyle name="Обычный 5 12 29 8" xfId="34058"/>
    <cellStyle name="Обычный 5 12 3" xfId="34059"/>
    <cellStyle name="Обычный 5 12 3 2" xfId="34060"/>
    <cellStyle name="Обычный 5 12 3 2 2" xfId="34061"/>
    <cellStyle name="Обычный 5 12 3 2 2 2" xfId="34062"/>
    <cellStyle name="Обычный 5 12 3 2 2 2 2" xfId="34063"/>
    <cellStyle name="Обычный 5 12 3 2 2 3" xfId="34064"/>
    <cellStyle name="Обычный 5 12 3 2 3" xfId="34065"/>
    <cellStyle name="Обычный 5 12 3 2 3 2" xfId="34066"/>
    <cellStyle name="Обычный 5 12 3 2 4" xfId="34067"/>
    <cellStyle name="Обычный 5 12 3 3" xfId="34068"/>
    <cellStyle name="Обычный 5 12 3 3 2" xfId="34069"/>
    <cellStyle name="Обычный 5 12 3 3 2 2" xfId="34070"/>
    <cellStyle name="Обычный 5 12 3 3 2 2 2" xfId="34071"/>
    <cellStyle name="Обычный 5 12 3 3 2 3" xfId="34072"/>
    <cellStyle name="Обычный 5 12 3 3 3" xfId="34073"/>
    <cellStyle name="Обычный 5 12 3 3 3 2" xfId="34074"/>
    <cellStyle name="Обычный 5 12 3 3 4" xfId="34075"/>
    <cellStyle name="Обычный 5 12 3 4" xfId="34076"/>
    <cellStyle name="Обычный 5 12 3 4 2" xfId="34077"/>
    <cellStyle name="Обычный 5 12 3 4 2 2" xfId="34078"/>
    <cellStyle name="Обычный 5 12 3 4 2 2 2" xfId="34079"/>
    <cellStyle name="Обычный 5 12 3 4 2 3" xfId="34080"/>
    <cellStyle name="Обычный 5 12 3 4 3" xfId="34081"/>
    <cellStyle name="Обычный 5 12 3 4 3 2" xfId="34082"/>
    <cellStyle name="Обычный 5 12 3 4 4" xfId="34083"/>
    <cellStyle name="Обычный 5 12 3 5" xfId="34084"/>
    <cellStyle name="Обычный 5 12 3 5 2" xfId="34085"/>
    <cellStyle name="Обычный 5 12 3 5 2 2" xfId="34086"/>
    <cellStyle name="Обычный 5 12 3 5 3" xfId="34087"/>
    <cellStyle name="Обычный 5 12 3 6" xfId="34088"/>
    <cellStyle name="Обычный 5 12 3 6 2" xfId="34089"/>
    <cellStyle name="Обычный 5 12 3 7" xfId="34090"/>
    <cellStyle name="Обычный 5 12 3 7 2" xfId="34091"/>
    <cellStyle name="Обычный 5 12 3 8" xfId="34092"/>
    <cellStyle name="Обычный 5 12 30" xfId="34093"/>
    <cellStyle name="Обычный 5 12 30 2" xfId="34094"/>
    <cellStyle name="Обычный 5 12 30 2 2" xfId="34095"/>
    <cellStyle name="Обычный 5 12 30 2 2 2" xfId="34096"/>
    <cellStyle name="Обычный 5 12 30 2 3" xfId="34097"/>
    <cellStyle name="Обычный 5 12 30 3" xfId="34098"/>
    <cellStyle name="Обычный 5 12 30 3 2" xfId="34099"/>
    <cellStyle name="Обычный 5 12 30 4" xfId="34100"/>
    <cellStyle name="Обычный 5 12 31" xfId="34101"/>
    <cellStyle name="Обычный 5 12 31 2" xfId="34102"/>
    <cellStyle name="Обычный 5 12 31 2 2" xfId="34103"/>
    <cellStyle name="Обычный 5 12 31 2 2 2" xfId="34104"/>
    <cellStyle name="Обычный 5 12 31 2 3" xfId="34105"/>
    <cellStyle name="Обычный 5 12 31 3" xfId="34106"/>
    <cellStyle name="Обычный 5 12 31 3 2" xfId="34107"/>
    <cellStyle name="Обычный 5 12 31 4" xfId="34108"/>
    <cellStyle name="Обычный 5 12 32" xfId="34109"/>
    <cellStyle name="Обычный 5 12 32 2" xfId="34110"/>
    <cellStyle name="Обычный 5 12 32 2 2" xfId="34111"/>
    <cellStyle name="Обычный 5 12 32 2 2 2" xfId="34112"/>
    <cellStyle name="Обычный 5 12 32 2 3" xfId="34113"/>
    <cellStyle name="Обычный 5 12 32 3" xfId="34114"/>
    <cellStyle name="Обычный 5 12 32 3 2" xfId="34115"/>
    <cellStyle name="Обычный 5 12 32 4" xfId="34116"/>
    <cellStyle name="Обычный 5 12 33" xfId="34117"/>
    <cellStyle name="Обычный 5 12 33 2" xfId="34118"/>
    <cellStyle name="Обычный 5 12 33 2 2" xfId="34119"/>
    <cellStyle name="Обычный 5 12 33 3" xfId="34120"/>
    <cellStyle name="Обычный 5 12 34" xfId="34121"/>
    <cellStyle name="Обычный 5 12 34 2" xfId="34122"/>
    <cellStyle name="Обычный 5 12 35" xfId="34123"/>
    <cellStyle name="Обычный 5 12 35 2" xfId="34124"/>
    <cellStyle name="Обычный 5 12 36" xfId="34125"/>
    <cellStyle name="Обычный 5 12 4" xfId="34126"/>
    <cellStyle name="Обычный 5 12 4 2" xfId="34127"/>
    <cellStyle name="Обычный 5 12 4 2 2" xfId="34128"/>
    <cellStyle name="Обычный 5 12 4 2 2 2" xfId="34129"/>
    <cellStyle name="Обычный 5 12 4 2 2 2 2" xfId="34130"/>
    <cellStyle name="Обычный 5 12 4 2 2 3" xfId="34131"/>
    <cellStyle name="Обычный 5 12 4 2 3" xfId="34132"/>
    <cellStyle name="Обычный 5 12 4 2 3 2" xfId="34133"/>
    <cellStyle name="Обычный 5 12 4 2 4" xfId="34134"/>
    <cellStyle name="Обычный 5 12 4 3" xfId="34135"/>
    <cellStyle name="Обычный 5 12 4 3 2" xfId="34136"/>
    <cellStyle name="Обычный 5 12 4 3 2 2" xfId="34137"/>
    <cellStyle name="Обычный 5 12 4 3 2 2 2" xfId="34138"/>
    <cellStyle name="Обычный 5 12 4 3 2 3" xfId="34139"/>
    <cellStyle name="Обычный 5 12 4 3 3" xfId="34140"/>
    <cellStyle name="Обычный 5 12 4 3 3 2" xfId="34141"/>
    <cellStyle name="Обычный 5 12 4 3 4" xfId="34142"/>
    <cellStyle name="Обычный 5 12 4 4" xfId="34143"/>
    <cellStyle name="Обычный 5 12 4 4 2" xfId="34144"/>
    <cellStyle name="Обычный 5 12 4 4 2 2" xfId="34145"/>
    <cellStyle name="Обычный 5 12 4 4 2 2 2" xfId="34146"/>
    <cellStyle name="Обычный 5 12 4 4 2 3" xfId="34147"/>
    <cellStyle name="Обычный 5 12 4 4 3" xfId="34148"/>
    <cellStyle name="Обычный 5 12 4 4 3 2" xfId="34149"/>
    <cellStyle name="Обычный 5 12 4 4 4" xfId="34150"/>
    <cellStyle name="Обычный 5 12 4 5" xfId="34151"/>
    <cellStyle name="Обычный 5 12 4 5 2" xfId="34152"/>
    <cellStyle name="Обычный 5 12 4 5 2 2" xfId="34153"/>
    <cellStyle name="Обычный 5 12 4 5 3" xfId="34154"/>
    <cellStyle name="Обычный 5 12 4 6" xfId="34155"/>
    <cellStyle name="Обычный 5 12 4 6 2" xfId="34156"/>
    <cellStyle name="Обычный 5 12 4 7" xfId="34157"/>
    <cellStyle name="Обычный 5 12 4 7 2" xfId="34158"/>
    <cellStyle name="Обычный 5 12 4 8" xfId="34159"/>
    <cellStyle name="Обычный 5 12 5" xfId="34160"/>
    <cellStyle name="Обычный 5 12 5 2" xfId="34161"/>
    <cellStyle name="Обычный 5 12 5 2 2" xfId="34162"/>
    <cellStyle name="Обычный 5 12 5 2 2 2" xfId="34163"/>
    <cellStyle name="Обычный 5 12 5 2 2 2 2" xfId="34164"/>
    <cellStyle name="Обычный 5 12 5 2 2 3" xfId="34165"/>
    <cellStyle name="Обычный 5 12 5 2 3" xfId="34166"/>
    <cellStyle name="Обычный 5 12 5 2 3 2" xfId="34167"/>
    <cellStyle name="Обычный 5 12 5 2 4" xfId="34168"/>
    <cellStyle name="Обычный 5 12 5 3" xfId="34169"/>
    <cellStyle name="Обычный 5 12 5 3 2" xfId="34170"/>
    <cellStyle name="Обычный 5 12 5 3 2 2" xfId="34171"/>
    <cellStyle name="Обычный 5 12 5 3 2 2 2" xfId="34172"/>
    <cellStyle name="Обычный 5 12 5 3 2 3" xfId="34173"/>
    <cellStyle name="Обычный 5 12 5 3 3" xfId="34174"/>
    <cellStyle name="Обычный 5 12 5 3 3 2" xfId="34175"/>
    <cellStyle name="Обычный 5 12 5 3 4" xfId="34176"/>
    <cellStyle name="Обычный 5 12 5 4" xfId="34177"/>
    <cellStyle name="Обычный 5 12 5 4 2" xfId="34178"/>
    <cellStyle name="Обычный 5 12 5 4 2 2" xfId="34179"/>
    <cellStyle name="Обычный 5 12 5 4 2 2 2" xfId="34180"/>
    <cellStyle name="Обычный 5 12 5 4 2 3" xfId="34181"/>
    <cellStyle name="Обычный 5 12 5 4 3" xfId="34182"/>
    <cellStyle name="Обычный 5 12 5 4 3 2" xfId="34183"/>
    <cellStyle name="Обычный 5 12 5 4 4" xfId="34184"/>
    <cellStyle name="Обычный 5 12 5 5" xfId="34185"/>
    <cellStyle name="Обычный 5 12 5 5 2" xfId="34186"/>
    <cellStyle name="Обычный 5 12 5 5 2 2" xfId="34187"/>
    <cellStyle name="Обычный 5 12 5 5 3" xfId="34188"/>
    <cellStyle name="Обычный 5 12 5 6" xfId="34189"/>
    <cellStyle name="Обычный 5 12 5 6 2" xfId="34190"/>
    <cellStyle name="Обычный 5 12 5 7" xfId="34191"/>
    <cellStyle name="Обычный 5 12 5 7 2" xfId="34192"/>
    <cellStyle name="Обычный 5 12 5 8" xfId="34193"/>
    <cellStyle name="Обычный 5 12 6" xfId="34194"/>
    <cellStyle name="Обычный 5 12 6 2" xfId="34195"/>
    <cellStyle name="Обычный 5 12 6 2 2" xfId="34196"/>
    <cellStyle name="Обычный 5 12 6 2 2 2" xfId="34197"/>
    <cellStyle name="Обычный 5 12 6 2 2 2 2" xfId="34198"/>
    <cellStyle name="Обычный 5 12 6 2 2 3" xfId="34199"/>
    <cellStyle name="Обычный 5 12 6 2 3" xfId="34200"/>
    <cellStyle name="Обычный 5 12 6 2 3 2" xfId="34201"/>
    <cellStyle name="Обычный 5 12 6 2 4" xfId="34202"/>
    <cellStyle name="Обычный 5 12 6 3" xfId="34203"/>
    <cellStyle name="Обычный 5 12 6 3 2" xfId="34204"/>
    <cellStyle name="Обычный 5 12 6 3 2 2" xfId="34205"/>
    <cellStyle name="Обычный 5 12 6 3 2 2 2" xfId="34206"/>
    <cellStyle name="Обычный 5 12 6 3 2 3" xfId="34207"/>
    <cellStyle name="Обычный 5 12 6 3 3" xfId="34208"/>
    <cellStyle name="Обычный 5 12 6 3 3 2" xfId="34209"/>
    <cellStyle name="Обычный 5 12 6 3 4" xfId="34210"/>
    <cellStyle name="Обычный 5 12 6 4" xfId="34211"/>
    <cellStyle name="Обычный 5 12 6 4 2" xfId="34212"/>
    <cellStyle name="Обычный 5 12 6 4 2 2" xfId="34213"/>
    <cellStyle name="Обычный 5 12 6 4 2 2 2" xfId="34214"/>
    <cellStyle name="Обычный 5 12 6 4 2 3" xfId="34215"/>
    <cellStyle name="Обычный 5 12 6 4 3" xfId="34216"/>
    <cellStyle name="Обычный 5 12 6 4 3 2" xfId="34217"/>
    <cellStyle name="Обычный 5 12 6 4 4" xfId="34218"/>
    <cellStyle name="Обычный 5 12 6 5" xfId="34219"/>
    <cellStyle name="Обычный 5 12 6 5 2" xfId="34220"/>
    <cellStyle name="Обычный 5 12 6 5 2 2" xfId="34221"/>
    <cellStyle name="Обычный 5 12 6 5 3" xfId="34222"/>
    <cellStyle name="Обычный 5 12 6 6" xfId="34223"/>
    <cellStyle name="Обычный 5 12 6 6 2" xfId="34224"/>
    <cellStyle name="Обычный 5 12 6 7" xfId="34225"/>
    <cellStyle name="Обычный 5 12 6 7 2" xfId="34226"/>
    <cellStyle name="Обычный 5 12 6 8" xfId="34227"/>
    <cellStyle name="Обычный 5 12 7" xfId="34228"/>
    <cellStyle name="Обычный 5 12 7 2" xfId="34229"/>
    <cellStyle name="Обычный 5 12 7 2 2" xfId="34230"/>
    <cellStyle name="Обычный 5 12 7 2 2 2" xfId="34231"/>
    <cellStyle name="Обычный 5 12 7 2 2 2 2" xfId="34232"/>
    <cellStyle name="Обычный 5 12 7 2 2 3" xfId="34233"/>
    <cellStyle name="Обычный 5 12 7 2 3" xfId="34234"/>
    <cellStyle name="Обычный 5 12 7 2 3 2" xfId="34235"/>
    <cellStyle name="Обычный 5 12 7 2 4" xfId="34236"/>
    <cellStyle name="Обычный 5 12 7 3" xfId="34237"/>
    <cellStyle name="Обычный 5 12 7 3 2" xfId="34238"/>
    <cellStyle name="Обычный 5 12 7 3 2 2" xfId="34239"/>
    <cellStyle name="Обычный 5 12 7 3 2 2 2" xfId="34240"/>
    <cellStyle name="Обычный 5 12 7 3 2 3" xfId="34241"/>
    <cellStyle name="Обычный 5 12 7 3 3" xfId="34242"/>
    <cellStyle name="Обычный 5 12 7 3 3 2" xfId="34243"/>
    <cellStyle name="Обычный 5 12 7 3 4" xfId="34244"/>
    <cellStyle name="Обычный 5 12 7 4" xfId="34245"/>
    <cellStyle name="Обычный 5 12 7 4 2" xfId="34246"/>
    <cellStyle name="Обычный 5 12 7 4 2 2" xfId="34247"/>
    <cellStyle name="Обычный 5 12 7 4 2 2 2" xfId="34248"/>
    <cellStyle name="Обычный 5 12 7 4 2 3" xfId="34249"/>
    <cellStyle name="Обычный 5 12 7 4 3" xfId="34250"/>
    <cellStyle name="Обычный 5 12 7 4 3 2" xfId="34251"/>
    <cellStyle name="Обычный 5 12 7 4 4" xfId="34252"/>
    <cellStyle name="Обычный 5 12 7 5" xfId="34253"/>
    <cellStyle name="Обычный 5 12 7 5 2" xfId="34254"/>
    <cellStyle name="Обычный 5 12 7 5 2 2" xfId="34255"/>
    <cellStyle name="Обычный 5 12 7 5 3" xfId="34256"/>
    <cellStyle name="Обычный 5 12 7 6" xfId="34257"/>
    <cellStyle name="Обычный 5 12 7 6 2" xfId="34258"/>
    <cellStyle name="Обычный 5 12 7 7" xfId="34259"/>
    <cellStyle name="Обычный 5 12 7 7 2" xfId="34260"/>
    <cellStyle name="Обычный 5 12 7 8" xfId="34261"/>
    <cellStyle name="Обычный 5 12 8" xfId="34262"/>
    <cellStyle name="Обычный 5 12 8 2" xfId="34263"/>
    <cellStyle name="Обычный 5 12 8 2 2" xfId="34264"/>
    <cellStyle name="Обычный 5 12 8 2 2 2" xfId="34265"/>
    <cellStyle name="Обычный 5 12 8 2 2 2 2" xfId="34266"/>
    <cellStyle name="Обычный 5 12 8 2 2 3" xfId="34267"/>
    <cellStyle name="Обычный 5 12 8 2 3" xfId="34268"/>
    <cellStyle name="Обычный 5 12 8 2 3 2" xfId="34269"/>
    <cellStyle name="Обычный 5 12 8 2 4" xfId="34270"/>
    <cellStyle name="Обычный 5 12 8 3" xfId="34271"/>
    <cellStyle name="Обычный 5 12 8 3 2" xfId="34272"/>
    <cellStyle name="Обычный 5 12 8 3 2 2" xfId="34273"/>
    <cellStyle name="Обычный 5 12 8 3 2 2 2" xfId="34274"/>
    <cellStyle name="Обычный 5 12 8 3 2 3" xfId="34275"/>
    <cellStyle name="Обычный 5 12 8 3 3" xfId="34276"/>
    <cellStyle name="Обычный 5 12 8 3 3 2" xfId="34277"/>
    <cellStyle name="Обычный 5 12 8 3 4" xfId="34278"/>
    <cellStyle name="Обычный 5 12 8 4" xfId="34279"/>
    <cellStyle name="Обычный 5 12 8 4 2" xfId="34280"/>
    <cellStyle name="Обычный 5 12 8 4 2 2" xfId="34281"/>
    <cellStyle name="Обычный 5 12 8 4 2 2 2" xfId="34282"/>
    <cellStyle name="Обычный 5 12 8 4 2 3" xfId="34283"/>
    <cellStyle name="Обычный 5 12 8 4 3" xfId="34284"/>
    <cellStyle name="Обычный 5 12 8 4 3 2" xfId="34285"/>
    <cellStyle name="Обычный 5 12 8 4 4" xfId="34286"/>
    <cellStyle name="Обычный 5 12 8 5" xfId="34287"/>
    <cellStyle name="Обычный 5 12 8 5 2" xfId="34288"/>
    <cellStyle name="Обычный 5 12 8 5 2 2" xfId="34289"/>
    <cellStyle name="Обычный 5 12 8 5 3" xfId="34290"/>
    <cellStyle name="Обычный 5 12 8 6" xfId="34291"/>
    <cellStyle name="Обычный 5 12 8 6 2" xfId="34292"/>
    <cellStyle name="Обычный 5 12 8 7" xfId="34293"/>
    <cellStyle name="Обычный 5 12 8 7 2" xfId="34294"/>
    <cellStyle name="Обычный 5 12 8 8" xfId="34295"/>
    <cellStyle name="Обычный 5 12 9" xfId="34296"/>
    <cellStyle name="Обычный 5 12 9 2" xfId="34297"/>
    <cellStyle name="Обычный 5 12 9 2 2" xfId="34298"/>
    <cellStyle name="Обычный 5 12 9 2 2 2" xfId="34299"/>
    <cellStyle name="Обычный 5 12 9 2 2 2 2" xfId="34300"/>
    <cellStyle name="Обычный 5 12 9 2 2 3" xfId="34301"/>
    <cellStyle name="Обычный 5 12 9 2 3" xfId="34302"/>
    <cellStyle name="Обычный 5 12 9 2 3 2" xfId="34303"/>
    <cellStyle name="Обычный 5 12 9 2 4" xfId="34304"/>
    <cellStyle name="Обычный 5 12 9 3" xfId="34305"/>
    <cellStyle name="Обычный 5 12 9 3 2" xfId="34306"/>
    <cellStyle name="Обычный 5 12 9 3 2 2" xfId="34307"/>
    <cellStyle name="Обычный 5 12 9 3 2 2 2" xfId="34308"/>
    <cellStyle name="Обычный 5 12 9 3 2 3" xfId="34309"/>
    <cellStyle name="Обычный 5 12 9 3 3" xfId="34310"/>
    <cellStyle name="Обычный 5 12 9 3 3 2" xfId="34311"/>
    <cellStyle name="Обычный 5 12 9 3 4" xfId="34312"/>
    <cellStyle name="Обычный 5 12 9 4" xfId="34313"/>
    <cellStyle name="Обычный 5 12 9 4 2" xfId="34314"/>
    <cellStyle name="Обычный 5 12 9 4 2 2" xfId="34315"/>
    <cellStyle name="Обычный 5 12 9 4 2 2 2" xfId="34316"/>
    <cellStyle name="Обычный 5 12 9 4 2 3" xfId="34317"/>
    <cellStyle name="Обычный 5 12 9 4 3" xfId="34318"/>
    <cellStyle name="Обычный 5 12 9 4 3 2" xfId="34319"/>
    <cellStyle name="Обычный 5 12 9 4 4" xfId="34320"/>
    <cellStyle name="Обычный 5 12 9 5" xfId="34321"/>
    <cellStyle name="Обычный 5 12 9 5 2" xfId="34322"/>
    <cellStyle name="Обычный 5 12 9 5 2 2" xfId="34323"/>
    <cellStyle name="Обычный 5 12 9 5 3" xfId="34324"/>
    <cellStyle name="Обычный 5 12 9 6" xfId="34325"/>
    <cellStyle name="Обычный 5 12 9 6 2" xfId="34326"/>
    <cellStyle name="Обычный 5 12 9 7" xfId="34327"/>
    <cellStyle name="Обычный 5 12 9 7 2" xfId="34328"/>
    <cellStyle name="Обычный 5 12 9 8" xfId="34329"/>
    <cellStyle name="Обычный 5 120" xfId="34330"/>
    <cellStyle name="Обычный 5 120 2" xfId="34331"/>
    <cellStyle name="Обычный 5 120 2 2" xfId="34332"/>
    <cellStyle name="Обычный 5 120 2 2 2" xfId="34333"/>
    <cellStyle name="Обычный 5 120 2 3" xfId="34334"/>
    <cellStyle name="Обычный 5 120 3" xfId="34335"/>
    <cellStyle name="Обычный 5 120 3 2" xfId="34336"/>
    <cellStyle name="Обычный 5 120 4" xfId="34337"/>
    <cellStyle name="Обычный 5 121" xfId="34338"/>
    <cellStyle name="Обычный 5 121 2" xfId="34339"/>
    <cellStyle name="Обычный 5 121 2 2" xfId="34340"/>
    <cellStyle name="Обычный 5 121 2 2 2" xfId="34341"/>
    <cellStyle name="Обычный 5 121 2 3" xfId="34342"/>
    <cellStyle name="Обычный 5 121 3" xfId="34343"/>
    <cellStyle name="Обычный 5 121 3 2" xfId="34344"/>
    <cellStyle name="Обычный 5 121 4" xfId="34345"/>
    <cellStyle name="Обычный 5 122" xfId="34346"/>
    <cellStyle name="Обычный 5 122 2" xfId="34347"/>
    <cellStyle name="Обычный 5 122 2 2" xfId="34348"/>
    <cellStyle name="Обычный 5 122 2 2 2" xfId="34349"/>
    <cellStyle name="Обычный 5 122 2 3" xfId="34350"/>
    <cellStyle name="Обычный 5 122 3" xfId="34351"/>
    <cellStyle name="Обычный 5 122 3 2" xfId="34352"/>
    <cellStyle name="Обычный 5 122 4" xfId="34353"/>
    <cellStyle name="Обычный 5 123" xfId="34354"/>
    <cellStyle name="Обычный 5 123 2" xfId="34355"/>
    <cellStyle name="Обычный 5 123 2 2" xfId="34356"/>
    <cellStyle name="Обычный 5 123 2 2 2" xfId="34357"/>
    <cellStyle name="Обычный 5 123 2 3" xfId="34358"/>
    <cellStyle name="Обычный 5 123 3" xfId="34359"/>
    <cellStyle name="Обычный 5 123 3 2" xfId="34360"/>
    <cellStyle name="Обычный 5 123 4" xfId="34361"/>
    <cellStyle name="Обычный 5 124" xfId="34362"/>
    <cellStyle name="Обычный 5 124 2" xfId="34363"/>
    <cellStyle name="Обычный 5 124 2 2" xfId="34364"/>
    <cellStyle name="Обычный 5 124 2 2 2" xfId="34365"/>
    <cellStyle name="Обычный 5 124 2 3" xfId="34366"/>
    <cellStyle name="Обычный 5 124 3" xfId="34367"/>
    <cellStyle name="Обычный 5 124 3 2" xfId="34368"/>
    <cellStyle name="Обычный 5 124 4" xfId="34369"/>
    <cellStyle name="Обычный 5 125" xfId="34370"/>
    <cellStyle name="Обычный 5 125 2" xfId="34371"/>
    <cellStyle name="Обычный 5 125 2 2" xfId="34372"/>
    <cellStyle name="Обычный 5 125 3" xfId="34373"/>
    <cellStyle name="Обычный 5 126" xfId="34374"/>
    <cellStyle name="Обычный 5 126 2" xfId="34375"/>
    <cellStyle name="Обычный 5 127" xfId="34376"/>
    <cellStyle name="Обычный 5 127 2" xfId="34377"/>
    <cellStyle name="Обычный 5 128" xfId="34378"/>
    <cellStyle name="Обычный 5 128 2" xfId="34379"/>
    <cellStyle name="Обычный 5 129" xfId="34380"/>
    <cellStyle name="Обычный 5 129 2" xfId="34381"/>
    <cellStyle name="Обычный 5 13" xfId="34382"/>
    <cellStyle name="Обычный 5 13 10" xfId="34383"/>
    <cellStyle name="Обычный 5 13 10 2" xfId="34384"/>
    <cellStyle name="Обычный 5 13 10 2 2" xfId="34385"/>
    <cellStyle name="Обычный 5 13 10 2 2 2" xfId="34386"/>
    <cellStyle name="Обычный 5 13 10 2 2 2 2" xfId="34387"/>
    <cellStyle name="Обычный 5 13 10 2 2 3" xfId="34388"/>
    <cellStyle name="Обычный 5 13 10 2 3" xfId="34389"/>
    <cellStyle name="Обычный 5 13 10 2 3 2" xfId="34390"/>
    <cellStyle name="Обычный 5 13 10 2 4" xfId="34391"/>
    <cellStyle name="Обычный 5 13 10 3" xfId="34392"/>
    <cellStyle name="Обычный 5 13 10 3 2" xfId="34393"/>
    <cellStyle name="Обычный 5 13 10 3 2 2" xfId="34394"/>
    <cellStyle name="Обычный 5 13 10 3 2 2 2" xfId="34395"/>
    <cellStyle name="Обычный 5 13 10 3 2 3" xfId="34396"/>
    <cellStyle name="Обычный 5 13 10 3 3" xfId="34397"/>
    <cellStyle name="Обычный 5 13 10 3 3 2" xfId="34398"/>
    <cellStyle name="Обычный 5 13 10 3 4" xfId="34399"/>
    <cellStyle name="Обычный 5 13 10 4" xfId="34400"/>
    <cellStyle name="Обычный 5 13 10 4 2" xfId="34401"/>
    <cellStyle name="Обычный 5 13 10 4 2 2" xfId="34402"/>
    <cellStyle name="Обычный 5 13 10 4 2 2 2" xfId="34403"/>
    <cellStyle name="Обычный 5 13 10 4 2 3" xfId="34404"/>
    <cellStyle name="Обычный 5 13 10 4 3" xfId="34405"/>
    <cellStyle name="Обычный 5 13 10 4 3 2" xfId="34406"/>
    <cellStyle name="Обычный 5 13 10 4 4" xfId="34407"/>
    <cellStyle name="Обычный 5 13 10 5" xfId="34408"/>
    <cellStyle name="Обычный 5 13 10 5 2" xfId="34409"/>
    <cellStyle name="Обычный 5 13 10 5 2 2" xfId="34410"/>
    <cellStyle name="Обычный 5 13 10 5 3" xfId="34411"/>
    <cellStyle name="Обычный 5 13 10 6" xfId="34412"/>
    <cellStyle name="Обычный 5 13 10 6 2" xfId="34413"/>
    <cellStyle name="Обычный 5 13 10 7" xfId="34414"/>
    <cellStyle name="Обычный 5 13 10 7 2" xfId="34415"/>
    <cellStyle name="Обычный 5 13 10 8" xfId="34416"/>
    <cellStyle name="Обычный 5 13 11" xfId="34417"/>
    <cellStyle name="Обычный 5 13 11 2" xfId="34418"/>
    <cellStyle name="Обычный 5 13 11 2 2" xfId="34419"/>
    <cellStyle name="Обычный 5 13 11 2 2 2" xfId="34420"/>
    <cellStyle name="Обычный 5 13 11 2 2 2 2" xfId="34421"/>
    <cellStyle name="Обычный 5 13 11 2 2 3" xfId="34422"/>
    <cellStyle name="Обычный 5 13 11 2 3" xfId="34423"/>
    <cellStyle name="Обычный 5 13 11 2 3 2" xfId="34424"/>
    <cellStyle name="Обычный 5 13 11 2 4" xfId="34425"/>
    <cellStyle name="Обычный 5 13 11 3" xfId="34426"/>
    <cellStyle name="Обычный 5 13 11 3 2" xfId="34427"/>
    <cellStyle name="Обычный 5 13 11 3 2 2" xfId="34428"/>
    <cellStyle name="Обычный 5 13 11 3 2 2 2" xfId="34429"/>
    <cellStyle name="Обычный 5 13 11 3 2 3" xfId="34430"/>
    <cellStyle name="Обычный 5 13 11 3 3" xfId="34431"/>
    <cellStyle name="Обычный 5 13 11 3 3 2" xfId="34432"/>
    <cellStyle name="Обычный 5 13 11 3 4" xfId="34433"/>
    <cellStyle name="Обычный 5 13 11 4" xfId="34434"/>
    <cellStyle name="Обычный 5 13 11 4 2" xfId="34435"/>
    <cellStyle name="Обычный 5 13 11 4 2 2" xfId="34436"/>
    <cellStyle name="Обычный 5 13 11 4 2 2 2" xfId="34437"/>
    <cellStyle name="Обычный 5 13 11 4 2 3" xfId="34438"/>
    <cellStyle name="Обычный 5 13 11 4 3" xfId="34439"/>
    <cellStyle name="Обычный 5 13 11 4 3 2" xfId="34440"/>
    <cellStyle name="Обычный 5 13 11 4 4" xfId="34441"/>
    <cellStyle name="Обычный 5 13 11 5" xfId="34442"/>
    <cellStyle name="Обычный 5 13 11 5 2" xfId="34443"/>
    <cellStyle name="Обычный 5 13 11 5 2 2" xfId="34444"/>
    <cellStyle name="Обычный 5 13 11 5 3" xfId="34445"/>
    <cellStyle name="Обычный 5 13 11 6" xfId="34446"/>
    <cellStyle name="Обычный 5 13 11 6 2" xfId="34447"/>
    <cellStyle name="Обычный 5 13 11 7" xfId="34448"/>
    <cellStyle name="Обычный 5 13 11 7 2" xfId="34449"/>
    <cellStyle name="Обычный 5 13 11 8" xfId="34450"/>
    <cellStyle name="Обычный 5 13 12" xfId="34451"/>
    <cellStyle name="Обычный 5 13 12 2" xfId="34452"/>
    <cellStyle name="Обычный 5 13 12 2 2" xfId="34453"/>
    <cellStyle name="Обычный 5 13 12 2 2 2" xfId="34454"/>
    <cellStyle name="Обычный 5 13 12 2 2 2 2" xfId="34455"/>
    <cellStyle name="Обычный 5 13 12 2 2 3" xfId="34456"/>
    <cellStyle name="Обычный 5 13 12 2 3" xfId="34457"/>
    <cellStyle name="Обычный 5 13 12 2 3 2" xfId="34458"/>
    <cellStyle name="Обычный 5 13 12 2 4" xfId="34459"/>
    <cellStyle name="Обычный 5 13 12 3" xfId="34460"/>
    <cellStyle name="Обычный 5 13 12 3 2" xfId="34461"/>
    <cellStyle name="Обычный 5 13 12 3 2 2" xfId="34462"/>
    <cellStyle name="Обычный 5 13 12 3 2 2 2" xfId="34463"/>
    <cellStyle name="Обычный 5 13 12 3 2 3" xfId="34464"/>
    <cellStyle name="Обычный 5 13 12 3 3" xfId="34465"/>
    <cellStyle name="Обычный 5 13 12 3 3 2" xfId="34466"/>
    <cellStyle name="Обычный 5 13 12 3 4" xfId="34467"/>
    <cellStyle name="Обычный 5 13 12 4" xfId="34468"/>
    <cellStyle name="Обычный 5 13 12 4 2" xfId="34469"/>
    <cellStyle name="Обычный 5 13 12 4 2 2" xfId="34470"/>
    <cellStyle name="Обычный 5 13 12 4 2 2 2" xfId="34471"/>
    <cellStyle name="Обычный 5 13 12 4 2 3" xfId="34472"/>
    <cellStyle name="Обычный 5 13 12 4 3" xfId="34473"/>
    <cellStyle name="Обычный 5 13 12 4 3 2" xfId="34474"/>
    <cellStyle name="Обычный 5 13 12 4 4" xfId="34475"/>
    <cellStyle name="Обычный 5 13 12 5" xfId="34476"/>
    <cellStyle name="Обычный 5 13 12 5 2" xfId="34477"/>
    <cellStyle name="Обычный 5 13 12 5 2 2" xfId="34478"/>
    <cellStyle name="Обычный 5 13 12 5 3" xfId="34479"/>
    <cellStyle name="Обычный 5 13 12 6" xfId="34480"/>
    <cellStyle name="Обычный 5 13 12 6 2" xfId="34481"/>
    <cellStyle name="Обычный 5 13 12 7" xfId="34482"/>
    <cellStyle name="Обычный 5 13 12 7 2" xfId="34483"/>
    <cellStyle name="Обычный 5 13 12 8" xfId="34484"/>
    <cellStyle name="Обычный 5 13 13" xfId="34485"/>
    <cellStyle name="Обычный 5 13 13 2" xfId="34486"/>
    <cellStyle name="Обычный 5 13 13 2 2" xfId="34487"/>
    <cellStyle name="Обычный 5 13 13 2 2 2" xfId="34488"/>
    <cellStyle name="Обычный 5 13 13 2 2 2 2" xfId="34489"/>
    <cellStyle name="Обычный 5 13 13 2 2 3" xfId="34490"/>
    <cellStyle name="Обычный 5 13 13 2 3" xfId="34491"/>
    <cellStyle name="Обычный 5 13 13 2 3 2" xfId="34492"/>
    <cellStyle name="Обычный 5 13 13 2 4" xfId="34493"/>
    <cellStyle name="Обычный 5 13 13 3" xfId="34494"/>
    <cellStyle name="Обычный 5 13 13 3 2" xfId="34495"/>
    <cellStyle name="Обычный 5 13 13 3 2 2" xfId="34496"/>
    <cellStyle name="Обычный 5 13 13 3 2 2 2" xfId="34497"/>
    <cellStyle name="Обычный 5 13 13 3 2 3" xfId="34498"/>
    <cellStyle name="Обычный 5 13 13 3 3" xfId="34499"/>
    <cellStyle name="Обычный 5 13 13 3 3 2" xfId="34500"/>
    <cellStyle name="Обычный 5 13 13 3 4" xfId="34501"/>
    <cellStyle name="Обычный 5 13 13 4" xfId="34502"/>
    <cellStyle name="Обычный 5 13 13 4 2" xfId="34503"/>
    <cellStyle name="Обычный 5 13 13 4 2 2" xfId="34504"/>
    <cellStyle name="Обычный 5 13 13 4 2 2 2" xfId="34505"/>
    <cellStyle name="Обычный 5 13 13 4 2 3" xfId="34506"/>
    <cellStyle name="Обычный 5 13 13 4 3" xfId="34507"/>
    <cellStyle name="Обычный 5 13 13 4 3 2" xfId="34508"/>
    <cellStyle name="Обычный 5 13 13 4 4" xfId="34509"/>
    <cellStyle name="Обычный 5 13 13 5" xfId="34510"/>
    <cellStyle name="Обычный 5 13 13 5 2" xfId="34511"/>
    <cellStyle name="Обычный 5 13 13 5 2 2" xfId="34512"/>
    <cellStyle name="Обычный 5 13 13 5 3" xfId="34513"/>
    <cellStyle name="Обычный 5 13 13 6" xfId="34514"/>
    <cellStyle name="Обычный 5 13 13 6 2" xfId="34515"/>
    <cellStyle name="Обычный 5 13 13 7" xfId="34516"/>
    <cellStyle name="Обычный 5 13 13 7 2" xfId="34517"/>
    <cellStyle name="Обычный 5 13 13 8" xfId="34518"/>
    <cellStyle name="Обычный 5 13 14" xfId="34519"/>
    <cellStyle name="Обычный 5 13 14 2" xfId="34520"/>
    <cellStyle name="Обычный 5 13 14 2 2" xfId="34521"/>
    <cellStyle name="Обычный 5 13 14 2 2 2" xfId="34522"/>
    <cellStyle name="Обычный 5 13 14 2 2 2 2" xfId="34523"/>
    <cellStyle name="Обычный 5 13 14 2 2 3" xfId="34524"/>
    <cellStyle name="Обычный 5 13 14 2 3" xfId="34525"/>
    <cellStyle name="Обычный 5 13 14 2 3 2" xfId="34526"/>
    <cellStyle name="Обычный 5 13 14 2 4" xfId="34527"/>
    <cellStyle name="Обычный 5 13 14 3" xfId="34528"/>
    <cellStyle name="Обычный 5 13 14 3 2" xfId="34529"/>
    <cellStyle name="Обычный 5 13 14 3 2 2" xfId="34530"/>
    <cellStyle name="Обычный 5 13 14 3 2 2 2" xfId="34531"/>
    <cellStyle name="Обычный 5 13 14 3 2 3" xfId="34532"/>
    <cellStyle name="Обычный 5 13 14 3 3" xfId="34533"/>
    <cellStyle name="Обычный 5 13 14 3 3 2" xfId="34534"/>
    <cellStyle name="Обычный 5 13 14 3 4" xfId="34535"/>
    <cellStyle name="Обычный 5 13 14 4" xfId="34536"/>
    <cellStyle name="Обычный 5 13 14 4 2" xfId="34537"/>
    <cellStyle name="Обычный 5 13 14 4 2 2" xfId="34538"/>
    <cellStyle name="Обычный 5 13 14 4 2 2 2" xfId="34539"/>
    <cellStyle name="Обычный 5 13 14 4 2 3" xfId="34540"/>
    <cellStyle name="Обычный 5 13 14 4 3" xfId="34541"/>
    <cellStyle name="Обычный 5 13 14 4 3 2" xfId="34542"/>
    <cellStyle name="Обычный 5 13 14 4 4" xfId="34543"/>
    <cellStyle name="Обычный 5 13 14 5" xfId="34544"/>
    <cellStyle name="Обычный 5 13 14 5 2" xfId="34545"/>
    <cellStyle name="Обычный 5 13 14 5 2 2" xfId="34546"/>
    <cellStyle name="Обычный 5 13 14 5 3" xfId="34547"/>
    <cellStyle name="Обычный 5 13 14 6" xfId="34548"/>
    <cellStyle name="Обычный 5 13 14 6 2" xfId="34549"/>
    <cellStyle name="Обычный 5 13 14 7" xfId="34550"/>
    <cellStyle name="Обычный 5 13 14 7 2" xfId="34551"/>
    <cellStyle name="Обычный 5 13 14 8" xfId="34552"/>
    <cellStyle name="Обычный 5 13 15" xfId="34553"/>
    <cellStyle name="Обычный 5 13 15 2" xfId="34554"/>
    <cellStyle name="Обычный 5 13 15 2 2" xfId="34555"/>
    <cellStyle name="Обычный 5 13 15 2 2 2" xfId="34556"/>
    <cellStyle name="Обычный 5 13 15 2 2 2 2" xfId="34557"/>
    <cellStyle name="Обычный 5 13 15 2 2 3" xfId="34558"/>
    <cellStyle name="Обычный 5 13 15 2 3" xfId="34559"/>
    <cellStyle name="Обычный 5 13 15 2 3 2" xfId="34560"/>
    <cellStyle name="Обычный 5 13 15 2 4" xfId="34561"/>
    <cellStyle name="Обычный 5 13 15 3" xfId="34562"/>
    <cellStyle name="Обычный 5 13 15 3 2" xfId="34563"/>
    <cellStyle name="Обычный 5 13 15 3 2 2" xfId="34564"/>
    <cellStyle name="Обычный 5 13 15 3 2 2 2" xfId="34565"/>
    <cellStyle name="Обычный 5 13 15 3 2 3" xfId="34566"/>
    <cellStyle name="Обычный 5 13 15 3 3" xfId="34567"/>
    <cellStyle name="Обычный 5 13 15 3 3 2" xfId="34568"/>
    <cellStyle name="Обычный 5 13 15 3 4" xfId="34569"/>
    <cellStyle name="Обычный 5 13 15 4" xfId="34570"/>
    <cellStyle name="Обычный 5 13 15 4 2" xfId="34571"/>
    <cellStyle name="Обычный 5 13 15 4 2 2" xfId="34572"/>
    <cellStyle name="Обычный 5 13 15 4 2 2 2" xfId="34573"/>
    <cellStyle name="Обычный 5 13 15 4 2 3" xfId="34574"/>
    <cellStyle name="Обычный 5 13 15 4 3" xfId="34575"/>
    <cellStyle name="Обычный 5 13 15 4 3 2" xfId="34576"/>
    <cellStyle name="Обычный 5 13 15 4 4" xfId="34577"/>
    <cellStyle name="Обычный 5 13 15 5" xfId="34578"/>
    <cellStyle name="Обычный 5 13 15 5 2" xfId="34579"/>
    <cellStyle name="Обычный 5 13 15 5 2 2" xfId="34580"/>
    <cellStyle name="Обычный 5 13 15 5 3" xfId="34581"/>
    <cellStyle name="Обычный 5 13 15 6" xfId="34582"/>
    <cellStyle name="Обычный 5 13 15 6 2" xfId="34583"/>
    <cellStyle name="Обычный 5 13 15 7" xfId="34584"/>
    <cellStyle name="Обычный 5 13 15 7 2" xfId="34585"/>
    <cellStyle name="Обычный 5 13 15 8" xfId="34586"/>
    <cellStyle name="Обычный 5 13 16" xfId="34587"/>
    <cellStyle name="Обычный 5 13 16 2" xfId="34588"/>
    <cellStyle name="Обычный 5 13 16 2 2" xfId="34589"/>
    <cellStyle name="Обычный 5 13 16 2 2 2" xfId="34590"/>
    <cellStyle name="Обычный 5 13 16 2 2 2 2" xfId="34591"/>
    <cellStyle name="Обычный 5 13 16 2 2 3" xfId="34592"/>
    <cellStyle name="Обычный 5 13 16 2 3" xfId="34593"/>
    <cellStyle name="Обычный 5 13 16 2 3 2" xfId="34594"/>
    <cellStyle name="Обычный 5 13 16 2 4" xfId="34595"/>
    <cellStyle name="Обычный 5 13 16 3" xfId="34596"/>
    <cellStyle name="Обычный 5 13 16 3 2" xfId="34597"/>
    <cellStyle name="Обычный 5 13 16 3 2 2" xfId="34598"/>
    <cellStyle name="Обычный 5 13 16 3 2 2 2" xfId="34599"/>
    <cellStyle name="Обычный 5 13 16 3 2 3" xfId="34600"/>
    <cellStyle name="Обычный 5 13 16 3 3" xfId="34601"/>
    <cellStyle name="Обычный 5 13 16 3 3 2" xfId="34602"/>
    <cellStyle name="Обычный 5 13 16 3 4" xfId="34603"/>
    <cellStyle name="Обычный 5 13 16 4" xfId="34604"/>
    <cellStyle name="Обычный 5 13 16 4 2" xfId="34605"/>
    <cellStyle name="Обычный 5 13 16 4 2 2" xfId="34606"/>
    <cellStyle name="Обычный 5 13 16 4 2 2 2" xfId="34607"/>
    <cellStyle name="Обычный 5 13 16 4 2 3" xfId="34608"/>
    <cellStyle name="Обычный 5 13 16 4 3" xfId="34609"/>
    <cellStyle name="Обычный 5 13 16 4 3 2" xfId="34610"/>
    <cellStyle name="Обычный 5 13 16 4 4" xfId="34611"/>
    <cellStyle name="Обычный 5 13 16 5" xfId="34612"/>
    <cellStyle name="Обычный 5 13 16 5 2" xfId="34613"/>
    <cellStyle name="Обычный 5 13 16 5 2 2" xfId="34614"/>
    <cellStyle name="Обычный 5 13 16 5 3" xfId="34615"/>
    <cellStyle name="Обычный 5 13 16 6" xfId="34616"/>
    <cellStyle name="Обычный 5 13 16 6 2" xfId="34617"/>
    <cellStyle name="Обычный 5 13 16 7" xfId="34618"/>
    <cellStyle name="Обычный 5 13 16 7 2" xfId="34619"/>
    <cellStyle name="Обычный 5 13 16 8" xfId="34620"/>
    <cellStyle name="Обычный 5 13 17" xfId="34621"/>
    <cellStyle name="Обычный 5 13 17 2" xfId="34622"/>
    <cellStyle name="Обычный 5 13 17 2 2" xfId="34623"/>
    <cellStyle name="Обычный 5 13 17 2 2 2" xfId="34624"/>
    <cellStyle name="Обычный 5 13 17 2 2 2 2" xfId="34625"/>
    <cellStyle name="Обычный 5 13 17 2 2 3" xfId="34626"/>
    <cellStyle name="Обычный 5 13 17 2 3" xfId="34627"/>
    <cellStyle name="Обычный 5 13 17 2 3 2" xfId="34628"/>
    <cellStyle name="Обычный 5 13 17 2 4" xfId="34629"/>
    <cellStyle name="Обычный 5 13 17 3" xfId="34630"/>
    <cellStyle name="Обычный 5 13 17 3 2" xfId="34631"/>
    <cellStyle name="Обычный 5 13 17 3 2 2" xfId="34632"/>
    <cellStyle name="Обычный 5 13 17 3 2 2 2" xfId="34633"/>
    <cellStyle name="Обычный 5 13 17 3 2 3" xfId="34634"/>
    <cellStyle name="Обычный 5 13 17 3 3" xfId="34635"/>
    <cellStyle name="Обычный 5 13 17 3 3 2" xfId="34636"/>
    <cellStyle name="Обычный 5 13 17 3 4" xfId="34637"/>
    <cellStyle name="Обычный 5 13 17 4" xfId="34638"/>
    <cellStyle name="Обычный 5 13 17 4 2" xfId="34639"/>
    <cellStyle name="Обычный 5 13 17 4 2 2" xfId="34640"/>
    <cellStyle name="Обычный 5 13 17 4 2 2 2" xfId="34641"/>
    <cellStyle name="Обычный 5 13 17 4 2 3" xfId="34642"/>
    <cellStyle name="Обычный 5 13 17 4 3" xfId="34643"/>
    <cellStyle name="Обычный 5 13 17 4 3 2" xfId="34644"/>
    <cellStyle name="Обычный 5 13 17 4 4" xfId="34645"/>
    <cellStyle name="Обычный 5 13 17 5" xfId="34646"/>
    <cellStyle name="Обычный 5 13 17 5 2" xfId="34647"/>
    <cellStyle name="Обычный 5 13 17 5 2 2" xfId="34648"/>
    <cellStyle name="Обычный 5 13 17 5 3" xfId="34649"/>
    <cellStyle name="Обычный 5 13 17 6" xfId="34650"/>
    <cellStyle name="Обычный 5 13 17 6 2" xfId="34651"/>
    <cellStyle name="Обычный 5 13 17 7" xfId="34652"/>
    <cellStyle name="Обычный 5 13 17 7 2" xfId="34653"/>
    <cellStyle name="Обычный 5 13 17 8" xfId="34654"/>
    <cellStyle name="Обычный 5 13 18" xfId="34655"/>
    <cellStyle name="Обычный 5 13 18 2" xfId="34656"/>
    <cellStyle name="Обычный 5 13 18 2 2" xfId="34657"/>
    <cellStyle name="Обычный 5 13 18 2 2 2" xfId="34658"/>
    <cellStyle name="Обычный 5 13 18 2 2 2 2" xfId="34659"/>
    <cellStyle name="Обычный 5 13 18 2 2 3" xfId="34660"/>
    <cellStyle name="Обычный 5 13 18 2 3" xfId="34661"/>
    <cellStyle name="Обычный 5 13 18 2 3 2" xfId="34662"/>
    <cellStyle name="Обычный 5 13 18 2 4" xfId="34663"/>
    <cellStyle name="Обычный 5 13 18 3" xfId="34664"/>
    <cellStyle name="Обычный 5 13 18 3 2" xfId="34665"/>
    <cellStyle name="Обычный 5 13 18 3 2 2" xfId="34666"/>
    <cellStyle name="Обычный 5 13 18 3 2 2 2" xfId="34667"/>
    <cellStyle name="Обычный 5 13 18 3 2 3" xfId="34668"/>
    <cellStyle name="Обычный 5 13 18 3 3" xfId="34669"/>
    <cellStyle name="Обычный 5 13 18 3 3 2" xfId="34670"/>
    <cellStyle name="Обычный 5 13 18 3 4" xfId="34671"/>
    <cellStyle name="Обычный 5 13 18 4" xfId="34672"/>
    <cellStyle name="Обычный 5 13 18 4 2" xfId="34673"/>
    <cellStyle name="Обычный 5 13 18 4 2 2" xfId="34674"/>
    <cellStyle name="Обычный 5 13 18 4 2 2 2" xfId="34675"/>
    <cellStyle name="Обычный 5 13 18 4 2 3" xfId="34676"/>
    <cellStyle name="Обычный 5 13 18 4 3" xfId="34677"/>
    <cellStyle name="Обычный 5 13 18 4 3 2" xfId="34678"/>
    <cellStyle name="Обычный 5 13 18 4 4" xfId="34679"/>
    <cellStyle name="Обычный 5 13 18 5" xfId="34680"/>
    <cellStyle name="Обычный 5 13 18 5 2" xfId="34681"/>
    <cellStyle name="Обычный 5 13 18 5 2 2" xfId="34682"/>
    <cellStyle name="Обычный 5 13 18 5 3" xfId="34683"/>
    <cellStyle name="Обычный 5 13 18 6" xfId="34684"/>
    <cellStyle name="Обычный 5 13 18 6 2" xfId="34685"/>
    <cellStyle name="Обычный 5 13 18 7" xfId="34686"/>
    <cellStyle name="Обычный 5 13 18 7 2" xfId="34687"/>
    <cellStyle name="Обычный 5 13 18 8" xfId="34688"/>
    <cellStyle name="Обычный 5 13 19" xfId="34689"/>
    <cellStyle name="Обычный 5 13 19 2" xfId="34690"/>
    <cellStyle name="Обычный 5 13 19 2 2" xfId="34691"/>
    <cellStyle name="Обычный 5 13 19 2 2 2" xfId="34692"/>
    <cellStyle name="Обычный 5 13 19 2 2 2 2" xfId="34693"/>
    <cellStyle name="Обычный 5 13 19 2 2 3" xfId="34694"/>
    <cellStyle name="Обычный 5 13 19 2 3" xfId="34695"/>
    <cellStyle name="Обычный 5 13 19 2 3 2" xfId="34696"/>
    <cellStyle name="Обычный 5 13 19 2 4" xfId="34697"/>
    <cellStyle name="Обычный 5 13 19 3" xfId="34698"/>
    <cellStyle name="Обычный 5 13 19 3 2" xfId="34699"/>
    <cellStyle name="Обычный 5 13 19 3 2 2" xfId="34700"/>
    <cellStyle name="Обычный 5 13 19 3 2 2 2" xfId="34701"/>
    <cellStyle name="Обычный 5 13 19 3 2 3" xfId="34702"/>
    <cellStyle name="Обычный 5 13 19 3 3" xfId="34703"/>
    <cellStyle name="Обычный 5 13 19 3 3 2" xfId="34704"/>
    <cellStyle name="Обычный 5 13 19 3 4" xfId="34705"/>
    <cellStyle name="Обычный 5 13 19 4" xfId="34706"/>
    <cellStyle name="Обычный 5 13 19 4 2" xfId="34707"/>
    <cellStyle name="Обычный 5 13 19 4 2 2" xfId="34708"/>
    <cellStyle name="Обычный 5 13 19 4 2 2 2" xfId="34709"/>
    <cellStyle name="Обычный 5 13 19 4 2 3" xfId="34710"/>
    <cellStyle name="Обычный 5 13 19 4 3" xfId="34711"/>
    <cellStyle name="Обычный 5 13 19 4 3 2" xfId="34712"/>
    <cellStyle name="Обычный 5 13 19 4 4" xfId="34713"/>
    <cellStyle name="Обычный 5 13 19 5" xfId="34714"/>
    <cellStyle name="Обычный 5 13 19 5 2" xfId="34715"/>
    <cellStyle name="Обычный 5 13 19 5 2 2" xfId="34716"/>
    <cellStyle name="Обычный 5 13 19 5 3" xfId="34717"/>
    <cellStyle name="Обычный 5 13 19 6" xfId="34718"/>
    <cellStyle name="Обычный 5 13 19 6 2" xfId="34719"/>
    <cellStyle name="Обычный 5 13 19 7" xfId="34720"/>
    <cellStyle name="Обычный 5 13 19 7 2" xfId="34721"/>
    <cellStyle name="Обычный 5 13 19 8" xfId="34722"/>
    <cellStyle name="Обычный 5 13 2" xfId="34723"/>
    <cellStyle name="Обычный 5 13 2 2" xfId="34724"/>
    <cellStyle name="Обычный 5 13 2 2 2" xfId="34725"/>
    <cellStyle name="Обычный 5 13 2 2 2 2" xfId="34726"/>
    <cellStyle name="Обычный 5 13 2 2 2 2 2" xfId="34727"/>
    <cellStyle name="Обычный 5 13 2 2 2 3" xfId="34728"/>
    <cellStyle name="Обычный 5 13 2 2 3" xfId="34729"/>
    <cellStyle name="Обычный 5 13 2 2 3 2" xfId="34730"/>
    <cellStyle name="Обычный 5 13 2 2 4" xfId="34731"/>
    <cellStyle name="Обычный 5 13 2 3" xfId="34732"/>
    <cellStyle name="Обычный 5 13 2 3 2" xfId="34733"/>
    <cellStyle name="Обычный 5 13 2 3 2 2" xfId="34734"/>
    <cellStyle name="Обычный 5 13 2 3 2 2 2" xfId="34735"/>
    <cellStyle name="Обычный 5 13 2 3 2 3" xfId="34736"/>
    <cellStyle name="Обычный 5 13 2 3 3" xfId="34737"/>
    <cellStyle name="Обычный 5 13 2 3 3 2" xfId="34738"/>
    <cellStyle name="Обычный 5 13 2 3 4" xfId="34739"/>
    <cellStyle name="Обычный 5 13 2 4" xfId="34740"/>
    <cellStyle name="Обычный 5 13 2 4 2" xfId="34741"/>
    <cellStyle name="Обычный 5 13 2 4 2 2" xfId="34742"/>
    <cellStyle name="Обычный 5 13 2 4 2 2 2" xfId="34743"/>
    <cellStyle name="Обычный 5 13 2 4 2 3" xfId="34744"/>
    <cellStyle name="Обычный 5 13 2 4 3" xfId="34745"/>
    <cellStyle name="Обычный 5 13 2 4 3 2" xfId="34746"/>
    <cellStyle name="Обычный 5 13 2 4 4" xfId="34747"/>
    <cellStyle name="Обычный 5 13 2 5" xfId="34748"/>
    <cellStyle name="Обычный 5 13 2 5 2" xfId="34749"/>
    <cellStyle name="Обычный 5 13 2 5 2 2" xfId="34750"/>
    <cellStyle name="Обычный 5 13 2 5 3" xfId="34751"/>
    <cellStyle name="Обычный 5 13 2 6" xfId="34752"/>
    <cellStyle name="Обычный 5 13 2 6 2" xfId="34753"/>
    <cellStyle name="Обычный 5 13 2 7" xfId="34754"/>
    <cellStyle name="Обычный 5 13 2 7 2" xfId="34755"/>
    <cellStyle name="Обычный 5 13 2 8" xfId="34756"/>
    <cellStyle name="Обычный 5 13 20" xfId="34757"/>
    <cellStyle name="Обычный 5 13 20 2" xfId="34758"/>
    <cellStyle name="Обычный 5 13 20 2 2" xfId="34759"/>
    <cellStyle name="Обычный 5 13 20 2 2 2" xfId="34760"/>
    <cellStyle name="Обычный 5 13 20 2 2 2 2" xfId="34761"/>
    <cellStyle name="Обычный 5 13 20 2 2 3" xfId="34762"/>
    <cellStyle name="Обычный 5 13 20 2 3" xfId="34763"/>
    <cellStyle name="Обычный 5 13 20 2 3 2" xfId="34764"/>
    <cellStyle name="Обычный 5 13 20 2 4" xfId="34765"/>
    <cellStyle name="Обычный 5 13 20 3" xfId="34766"/>
    <cellStyle name="Обычный 5 13 20 3 2" xfId="34767"/>
    <cellStyle name="Обычный 5 13 20 3 2 2" xfId="34768"/>
    <cellStyle name="Обычный 5 13 20 3 2 2 2" xfId="34769"/>
    <cellStyle name="Обычный 5 13 20 3 2 3" xfId="34770"/>
    <cellStyle name="Обычный 5 13 20 3 3" xfId="34771"/>
    <cellStyle name="Обычный 5 13 20 3 3 2" xfId="34772"/>
    <cellStyle name="Обычный 5 13 20 3 4" xfId="34773"/>
    <cellStyle name="Обычный 5 13 20 4" xfId="34774"/>
    <cellStyle name="Обычный 5 13 20 4 2" xfId="34775"/>
    <cellStyle name="Обычный 5 13 20 4 2 2" xfId="34776"/>
    <cellStyle name="Обычный 5 13 20 4 2 2 2" xfId="34777"/>
    <cellStyle name="Обычный 5 13 20 4 2 3" xfId="34778"/>
    <cellStyle name="Обычный 5 13 20 4 3" xfId="34779"/>
    <cellStyle name="Обычный 5 13 20 4 3 2" xfId="34780"/>
    <cellStyle name="Обычный 5 13 20 4 4" xfId="34781"/>
    <cellStyle name="Обычный 5 13 20 5" xfId="34782"/>
    <cellStyle name="Обычный 5 13 20 5 2" xfId="34783"/>
    <cellStyle name="Обычный 5 13 20 5 2 2" xfId="34784"/>
    <cellStyle name="Обычный 5 13 20 5 3" xfId="34785"/>
    <cellStyle name="Обычный 5 13 20 6" xfId="34786"/>
    <cellStyle name="Обычный 5 13 20 6 2" xfId="34787"/>
    <cellStyle name="Обычный 5 13 20 7" xfId="34788"/>
    <cellStyle name="Обычный 5 13 20 7 2" xfId="34789"/>
    <cellStyle name="Обычный 5 13 20 8" xfId="34790"/>
    <cellStyle name="Обычный 5 13 21" xfId="34791"/>
    <cellStyle name="Обычный 5 13 21 2" xfId="34792"/>
    <cellStyle name="Обычный 5 13 21 2 2" xfId="34793"/>
    <cellStyle name="Обычный 5 13 21 2 2 2" xfId="34794"/>
    <cellStyle name="Обычный 5 13 21 2 2 2 2" xfId="34795"/>
    <cellStyle name="Обычный 5 13 21 2 2 3" xfId="34796"/>
    <cellStyle name="Обычный 5 13 21 2 3" xfId="34797"/>
    <cellStyle name="Обычный 5 13 21 2 3 2" xfId="34798"/>
    <cellStyle name="Обычный 5 13 21 2 4" xfId="34799"/>
    <cellStyle name="Обычный 5 13 21 3" xfId="34800"/>
    <cellStyle name="Обычный 5 13 21 3 2" xfId="34801"/>
    <cellStyle name="Обычный 5 13 21 3 2 2" xfId="34802"/>
    <cellStyle name="Обычный 5 13 21 3 2 2 2" xfId="34803"/>
    <cellStyle name="Обычный 5 13 21 3 2 3" xfId="34804"/>
    <cellStyle name="Обычный 5 13 21 3 3" xfId="34805"/>
    <cellStyle name="Обычный 5 13 21 3 3 2" xfId="34806"/>
    <cellStyle name="Обычный 5 13 21 3 4" xfId="34807"/>
    <cellStyle name="Обычный 5 13 21 4" xfId="34808"/>
    <cellStyle name="Обычный 5 13 21 4 2" xfId="34809"/>
    <cellStyle name="Обычный 5 13 21 4 2 2" xfId="34810"/>
    <cellStyle name="Обычный 5 13 21 4 2 2 2" xfId="34811"/>
    <cellStyle name="Обычный 5 13 21 4 2 3" xfId="34812"/>
    <cellStyle name="Обычный 5 13 21 4 3" xfId="34813"/>
    <cellStyle name="Обычный 5 13 21 4 3 2" xfId="34814"/>
    <cellStyle name="Обычный 5 13 21 4 4" xfId="34815"/>
    <cellStyle name="Обычный 5 13 21 5" xfId="34816"/>
    <cellStyle name="Обычный 5 13 21 5 2" xfId="34817"/>
    <cellStyle name="Обычный 5 13 21 5 2 2" xfId="34818"/>
    <cellStyle name="Обычный 5 13 21 5 3" xfId="34819"/>
    <cellStyle name="Обычный 5 13 21 6" xfId="34820"/>
    <cellStyle name="Обычный 5 13 21 6 2" xfId="34821"/>
    <cellStyle name="Обычный 5 13 21 7" xfId="34822"/>
    <cellStyle name="Обычный 5 13 21 7 2" xfId="34823"/>
    <cellStyle name="Обычный 5 13 21 8" xfId="34824"/>
    <cellStyle name="Обычный 5 13 22" xfId="34825"/>
    <cellStyle name="Обычный 5 13 22 2" xfId="34826"/>
    <cellStyle name="Обычный 5 13 22 2 2" xfId="34827"/>
    <cellStyle name="Обычный 5 13 22 2 2 2" xfId="34828"/>
    <cellStyle name="Обычный 5 13 22 2 2 2 2" xfId="34829"/>
    <cellStyle name="Обычный 5 13 22 2 2 3" xfId="34830"/>
    <cellStyle name="Обычный 5 13 22 2 3" xfId="34831"/>
    <cellStyle name="Обычный 5 13 22 2 3 2" xfId="34832"/>
    <cellStyle name="Обычный 5 13 22 2 4" xfId="34833"/>
    <cellStyle name="Обычный 5 13 22 3" xfId="34834"/>
    <cellStyle name="Обычный 5 13 22 3 2" xfId="34835"/>
    <cellStyle name="Обычный 5 13 22 3 2 2" xfId="34836"/>
    <cellStyle name="Обычный 5 13 22 3 2 2 2" xfId="34837"/>
    <cellStyle name="Обычный 5 13 22 3 2 3" xfId="34838"/>
    <cellStyle name="Обычный 5 13 22 3 3" xfId="34839"/>
    <cellStyle name="Обычный 5 13 22 3 3 2" xfId="34840"/>
    <cellStyle name="Обычный 5 13 22 3 4" xfId="34841"/>
    <cellStyle name="Обычный 5 13 22 4" xfId="34842"/>
    <cellStyle name="Обычный 5 13 22 4 2" xfId="34843"/>
    <cellStyle name="Обычный 5 13 22 4 2 2" xfId="34844"/>
    <cellStyle name="Обычный 5 13 22 4 2 2 2" xfId="34845"/>
    <cellStyle name="Обычный 5 13 22 4 2 3" xfId="34846"/>
    <cellStyle name="Обычный 5 13 22 4 3" xfId="34847"/>
    <cellStyle name="Обычный 5 13 22 4 3 2" xfId="34848"/>
    <cellStyle name="Обычный 5 13 22 4 4" xfId="34849"/>
    <cellStyle name="Обычный 5 13 22 5" xfId="34850"/>
    <cellStyle name="Обычный 5 13 22 5 2" xfId="34851"/>
    <cellStyle name="Обычный 5 13 22 5 2 2" xfId="34852"/>
    <cellStyle name="Обычный 5 13 22 5 3" xfId="34853"/>
    <cellStyle name="Обычный 5 13 22 6" xfId="34854"/>
    <cellStyle name="Обычный 5 13 22 6 2" xfId="34855"/>
    <cellStyle name="Обычный 5 13 22 7" xfId="34856"/>
    <cellStyle name="Обычный 5 13 22 7 2" xfId="34857"/>
    <cellStyle name="Обычный 5 13 22 8" xfId="34858"/>
    <cellStyle name="Обычный 5 13 23" xfId="34859"/>
    <cellStyle name="Обычный 5 13 23 2" xfId="34860"/>
    <cellStyle name="Обычный 5 13 23 2 2" xfId="34861"/>
    <cellStyle name="Обычный 5 13 23 2 2 2" xfId="34862"/>
    <cellStyle name="Обычный 5 13 23 2 2 2 2" xfId="34863"/>
    <cellStyle name="Обычный 5 13 23 2 2 3" xfId="34864"/>
    <cellStyle name="Обычный 5 13 23 2 3" xfId="34865"/>
    <cellStyle name="Обычный 5 13 23 2 3 2" xfId="34866"/>
    <cellStyle name="Обычный 5 13 23 2 4" xfId="34867"/>
    <cellStyle name="Обычный 5 13 23 3" xfId="34868"/>
    <cellStyle name="Обычный 5 13 23 3 2" xfId="34869"/>
    <cellStyle name="Обычный 5 13 23 3 2 2" xfId="34870"/>
    <cellStyle name="Обычный 5 13 23 3 2 2 2" xfId="34871"/>
    <cellStyle name="Обычный 5 13 23 3 2 3" xfId="34872"/>
    <cellStyle name="Обычный 5 13 23 3 3" xfId="34873"/>
    <cellStyle name="Обычный 5 13 23 3 3 2" xfId="34874"/>
    <cellStyle name="Обычный 5 13 23 3 4" xfId="34875"/>
    <cellStyle name="Обычный 5 13 23 4" xfId="34876"/>
    <cellStyle name="Обычный 5 13 23 4 2" xfId="34877"/>
    <cellStyle name="Обычный 5 13 23 4 2 2" xfId="34878"/>
    <cellStyle name="Обычный 5 13 23 4 2 2 2" xfId="34879"/>
    <cellStyle name="Обычный 5 13 23 4 2 3" xfId="34880"/>
    <cellStyle name="Обычный 5 13 23 4 3" xfId="34881"/>
    <cellStyle name="Обычный 5 13 23 4 3 2" xfId="34882"/>
    <cellStyle name="Обычный 5 13 23 4 4" xfId="34883"/>
    <cellStyle name="Обычный 5 13 23 5" xfId="34884"/>
    <cellStyle name="Обычный 5 13 23 5 2" xfId="34885"/>
    <cellStyle name="Обычный 5 13 23 5 2 2" xfId="34886"/>
    <cellStyle name="Обычный 5 13 23 5 3" xfId="34887"/>
    <cellStyle name="Обычный 5 13 23 6" xfId="34888"/>
    <cellStyle name="Обычный 5 13 23 6 2" xfId="34889"/>
    <cellStyle name="Обычный 5 13 23 7" xfId="34890"/>
    <cellStyle name="Обычный 5 13 23 7 2" xfId="34891"/>
    <cellStyle name="Обычный 5 13 23 8" xfId="34892"/>
    <cellStyle name="Обычный 5 13 24" xfId="34893"/>
    <cellStyle name="Обычный 5 13 24 2" xfId="34894"/>
    <cellStyle name="Обычный 5 13 24 2 2" xfId="34895"/>
    <cellStyle name="Обычный 5 13 24 2 2 2" xfId="34896"/>
    <cellStyle name="Обычный 5 13 24 2 2 2 2" xfId="34897"/>
    <cellStyle name="Обычный 5 13 24 2 2 3" xfId="34898"/>
    <cellStyle name="Обычный 5 13 24 2 3" xfId="34899"/>
    <cellStyle name="Обычный 5 13 24 2 3 2" xfId="34900"/>
    <cellStyle name="Обычный 5 13 24 2 4" xfId="34901"/>
    <cellStyle name="Обычный 5 13 24 3" xfId="34902"/>
    <cellStyle name="Обычный 5 13 24 3 2" xfId="34903"/>
    <cellStyle name="Обычный 5 13 24 3 2 2" xfId="34904"/>
    <cellStyle name="Обычный 5 13 24 3 2 2 2" xfId="34905"/>
    <cellStyle name="Обычный 5 13 24 3 2 3" xfId="34906"/>
    <cellStyle name="Обычный 5 13 24 3 3" xfId="34907"/>
    <cellStyle name="Обычный 5 13 24 3 3 2" xfId="34908"/>
    <cellStyle name="Обычный 5 13 24 3 4" xfId="34909"/>
    <cellStyle name="Обычный 5 13 24 4" xfId="34910"/>
    <cellStyle name="Обычный 5 13 24 4 2" xfId="34911"/>
    <cellStyle name="Обычный 5 13 24 4 2 2" xfId="34912"/>
    <cellStyle name="Обычный 5 13 24 4 2 2 2" xfId="34913"/>
    <cellStyle name="Обычный 5 13 24 4 2 3" xfId="34914"/>
    <cellStyle name="Обычный 5 13 24 4 3" xfId="34915"/>
    <cellStyle name="Обычный 5 13 24 4 3 2" xfId="34916"/>
    <cellStyle name="Обычный 5 13 24 4 4" xfId="34917"/>
    <cellStyle name="Обычный 5 13 24 5" xfId="34918"/>
    <cellStyle name="Обычный 5 13 24 5 2" xfId="34919"/>
    <cellStyle name="Обычный 5 13 24 5 2 2" xfId="34920"/>
    <cellStyle name="Обычный 5 13 24 5 3" xfId="34921"/>
    <cellStyle name="Обычный 5 13 24 6" xfId="34922"/>
    <cellStyle name="Обычный 5 13 24 6 2" xfId="34923"/>
    <cellStyle name="Обычный 5 13 24 7" xfId="34924"/>
    <cellStyle name="Обычный 5 13 24 7 2" xfId="34925"/>
    <cellStyle name="Обычный 5 13 24 8" xfId="34926"/>
    <cellStyle name="Обычный 5 13 25" xfId="34927"/>
    <cellStyle name="Обычный 5 13 25 2" xfId="34928"/>
    <cellStyle name="Обычный 5 13 25 2 2" xfId="34929"/>
    <cellStyle name="Обычный 5 13 25 2 2 2" xfId="34930"/>
    <cellStyle name="Обычный 5 13 25 2 2 2 2" xfId="34931"/>
    <cellStyle name="Обычный 5 13 25 2 2 3" xfId="34932"/>
    <cellStyle name="Обычный 5 13 25 2 3" xfId="34933"/>
    <cellStyle name="Обычный 5 13 25 2 3 2" xfId="34934"/>
    <cellStyle name="Обычный 5 13 25 2 4" xfId="34935"/>
    <cellStyle name="Обычный 5 13 25 3" xfId="34936"/>
    <cellStyle name="Обычный 5 13 25 3 2" xfId="34937"/>
    <cellStyle name="Обычный 5 13 25 3 2 2" xfId="34938"/>
    <cellStyle name="Обычный 5 13 25 3 2 2 2" xfId="34939"/>
    <cellStyle name="Обычный 5 13 25 3 2 3" xfId="34940"/>
    <cellStyle name="Обычный 5 13 25 3 3" xfId="34941"/>
    <cellStyle name="Обычный 5 13 25 3 3 2" xfId="34942"/>
    <cellStyle name="Обычный 5 13 25 3 4" xfId="34943"/>
    <cellStyle name="Обычный 5 13 25 4" xfId="34944"/>
    <cellStyle name="Обычный 5 13 25 4 2" xfId="34945"/>
    <cellStyle name="Обычный 5 13 25 4 2 2" xfId="34946"/>
    <cellStyle name="Обычный 5 13 25 4 2 2 2" xfId="34947"/>
    <cellStyle name="Обычный 5 13 25 4 2 3" xfId="34948"/>
    <cellStyle name="Обычный 5 13 25 4 3" xfId="34949"/>
    <cellStyle name="Обычный 5 13 25 4 3 2" xfId="34950"/>
    <cellStyle name="Обычный 5 13 25 4 4" xfId="34951"/>
    <cellStyle name="Обычный 5 13 25 5" xfId="34952"/>
    <cellStyle name="Обычный 5 13 25 5 2" xfId="34953"/>
    <cellStyle name="Обычный 5 13 25 5 2 2" xfId="34954"/>
    <cellStyle name="Обычный 5 13 25 5 3" xfId="34955"/>
    <cellStyle name="Обычный 5 13 25 6" xfId="34956"/>
    <cellStyle name="Обычный 5 13 25 6 2" xfId="34957"/>
    <cellStyle name="Обычный 5 13 25 7" xfId="34958"/>
    <cellStyle name="Обычный 5 13 25 7 2" xfId="34959"/>
    <cellStyle name="Обычный 5 13 25 8" xfId="34960"/>
    <cellStyle name="Обычный 5 13 26" xfId="34961"/>
    <cellStyle name="Обычный 5 13 26 2" xfId="34962"/>
    <cellStyle name="Обычный 5 13 26 2 2" xfId="34963"/>
    <cellStyle name="Обычный 5 13 26 2 2 2" xfId="34964"/>
    <cellStyle name="Обычный 5 13 26 2 2 2 2" xfId="34965"/>
    <cellStyle name="Обычный 5 13 26 2 2 3" xfId="34966"/>
    <cellStyle name="Обычный 5 13 26 2 3" xfId="34967"/>
    <cellStyle name="Обычный 5 13 26 2 3 2" xfId="34968"/>
    <cellStyle name="Обычный 5 13 26 2 4" xfId="34969"/>
    <cellStyle name="Обычный 5 13 26 3" xfId="34970"/>
    <cellStyle name="Обычный 5 13 26 3 2" xfId="34971"/>
    <cellStyle name="Обычный 5 13 26 3 2 2" xfId="34972"/>
    <cellStyle name="Обычный 5 13 26 3 2 2 2" xfId="34973"/>
    <cellStyle name="Обычный 5 13 26 3 2 3" xfId="34974"/>
    <cellStyle name="Обычный 5 13 26 3 3" xfId="34975"/>
    <cellStyle name="Обычный 5 13 26 3 3 2" xfId="34976"/>
    <cellStyle name="Обычный 5 13 26 3 4" xfId="34977"/>
    <cellStyle name="Обычный 5 13 26 4" xfId="34978"/>
    <cellStyle name="Обычный 5 13 26 4 2" xfId="34979"/>
    <cellStyle name="Обычный 5 13 26 4 2 2" xfId="34980"/>
    <cellStyle name="Обычный 5 13 26 4 2 2 2" xfId="34981"/>
    <cellStyle name="Обычный 5 13 26 4 2 3" xfId="34982"/>
    <cellStyle name="Обычный 5 13 26 4 3" xfId="34983"/>
    <cellStyle name="Обычный 5 13 26 4 3 2" xfId="34984"/>
    <cellStyle name="Обычный 5 13 26 4 4" xfId="34985"/>
    <cellStyle name="Обычный 5 13 26 5" xfId="34986"/>
    <cellStyle name="Обычный 5 13 26 5 2" xfId="34987"/>
    <cellStyle name="Обычный 5 13 26 5 2 2" xfId="34988"/>
    <cellStyle name="Обычный 5 13 26 5 3" xfId="34989"/>
    <cellStyle name="Обычный 5 13 26 6" xfId="34990"/>
    <cellStyle name="Обычный 5 13 26 6 2" xfId="34991"/>
    <cellStyle name="Обычный 5 13 26 7" xfId="34992"/>
    <cellStyle name="Обычный 5 13 26 7 2" xfId="34993"/>
    <cellStyle name="Обычный 5 13 26 8" xfId="34994"/>
    <cellStyle name="Обычный 5 13 27" xfId="34995"/>
    <cellStyle name="Обычный 5 13 27 2" xfId="34996"/>
    <cellStyle name="Обычный 5 13 27 2 2" xfId="34997"/>
    <cellStyle name="Обычный 5 13 27 2 2 2" xfId="34998"/>
    <cellStyle name="Обычный 5 13 27 2 2 2 2" xfId="34999"/>
    <cellStyle name="Обычный 5 13 27 2 2 3" xfId="35000"/>
    <cellStyle name="Обычный 5 13 27 2 3" xfId="35001"/>
    <cellStyle name="Обычный 5 13 27 2 3 2" xfId="35002"/>
    <cellStyle name="Обычный 5 13 27 2 4" xfId="35003"/>
    <cellStyle name="Обычный 5 13 27 3" xfId="35004"/>
    <cellStyle name="Обычный 5 13 27 3 2" xfId="35005"/>
    <cellStyle name="Обычный 5 13 27 3 2 2" xfId="35006"/>
    <cellStyle name="Обычный 5 13 27 3 2 2 2" xfId="35007"/>
    <cellStyle name="Обычный 5 13 27 3 2 3" xfId="35008"/>
    <cellStyle name="Обычный 5 13 27 3 3" xfId="35009"/>
    <cellStyle name="Обычный 5 13 27 3 3 2" xfId="35010"/>
    <cellStyle name="Обычный 5 13 27 3 4" xfId="35011"/>
    <cellStyle name="Обычный 5 13 27 4" xfId="35012"/>
    <cellStyle name="Обычный 5 13 27 4 2" xfId="35013"/>
    <cellStyle name="Обычный 5 13 27 4 2 2" xfId="35014"/>
    <cellStyle name="Обычный 5 13 27 4 2 2 2" xfId="35015"/>
    <cellStyle name="Обычный 5 13 27 4 2 3" xfId="35016"/>
    <cellStyle name="Обычный 5 13 27 4 3" xfId="35017"/>
    <cellStyle name="Обычный 5 13 27 4 3 2" xfId="35018"/>
    <cellStyle name="Обычный 5 13 27 4 4" xfId="35019"/>
    <cellStyle name="Обычный 5 13 27 5" xfId="35020"/>
    <cellStyle name="Обычный 5 13 27 5 2" xfId="35021"/>
    <cellStyle name="Обычный 5 13 27 5 2 2" xfId="35022"/>
    <cellStyle name="Обычный 5 13 27 5 3" xfId="35023"/>
    <cellStyle name="Обычный 5 13 27 6" xfId="35024"/>
    <cellStyle name="Обычный 5 13 27 6 2" xfId="35025"/>
    <cellStyle name="Обычный 5 13 27 7" xfId="35026"/>
    <cellStyle name="Обычный 5 13 27 7 2" xfId="35027"/>
    <cellStyle name="Обычный 5 13 27 8" xfId="35028"/>
    <cellStyle name="Обычный 5 13 28" xfId="35029"/>
    <cellStyle name="Обычный 5 13 28 2" xfId="35030"/>
    <cellStyle name="Обычный 5 13 28 2 2" xfId="35031"/>
    <cellStyle name="Обычный 5 13 28 2 2 2" xfId="35032"/>
    <cellStyle name="Обычный 5 13 28 2 2 2 2" xfId="35033"/>
    <cellStyle name="Обычный 5 13 28 2 2 3" xfId="35034"/>
    <cellStyle name="Обычный 5 13 28 2 3" xfId="35035"/>
    <cellStyle name="Обычный 5 13 28 2 3 2" xfId="35036"/>
    <cellStyle name="Обычный 5 13 28 2 4" xfId="35037"/>
    <cellStyle name="Обычный 5 13 28 3" xfId="35038"/>
    <cellStyle name="Обычный 5 13 28 3 2" xfId="35039"/>
    <cellStyle name="Обычный 5 13 28 3 2 2" xfId="35040"/>
    <cellStyle name="Обычный 5 13 28 3 2 2 2" xfId="35041"/>
    <cellStyle name="Обычный 5 13 28 3 2 3" xfId="35042"/>
    <cellStyle name="Обычный 5 13 28 3 3" xfId="35043"/>
    <cellStyle name="Обычный 5 13 28 3 3 2" xfId="35044"/>
    <cellStyle name="Обычный 5 13 28 3 4" xfId="35045"/>
    <cellStyle name="Обычный 5 13 28 4" xfId="35046"/>
    <cellStyle name="Обычный 5 13 28 4 2" xfId="35047"/>
    <cellStyle name="Обычный 5 13 28 4 2 2" xfId="35048"/>
    <cellStyle name="Обычный 5 13 28 4 2 2 2" xfId="35049"/>
    <cellStyle name="Обычный 5 13 28 4 2 3" xfId="35050"/>
    <cellStyle name="Обычный 5 13 28 4 3" xfId="35051"/>
    <cellStyle name="Обычный 5 13 28 4 3 2" xfId="35052"/>
    <cellStyle name="Обычный 5 13 28 4 4" xfId="35053"/>
    <cellStyle name="Обычный 5 13 28 5" xfId="35054"/>
    <cellStyle name="Обычный 5 13 28 5 2" xfId="35055"/>
    <cellStyle name="Обычный 5 13 28 5 2 2" xfId="35056"/>
    <cellStyle name="Обычный 5 13 28 5 3" xfId="35057"/>
    <cellStyle name="Обычный 5 13 28 6" xfId="35058"/>
    <cellStyle name="Обычный 5 13 28 6 2" xfId="35059"/>
    <cellStyle name="Обычный 5 13 28 7" xfId="35060"/>
    <cellStyle name="Обычный 5 13 28 7 2" xfId="35061"/>
    <cellStyle name="Обычный 5 13 28 8" xfId="35062"/>
    <cellStyle name="Обычный 5 13 29" xfId="35063"/>
    <cellStyle name="Обычный 5 13 29 2" xfId="35064"/>
    <cellStyle name="Обычный 5 13 29 2 2" xfId="35065"/>
    <cellStyle name="Обычный 5 13 29 2 2 2" xfId="35066"/>
    <cellStyle name="Обычный 5 13 29 2 2 2 2" xfId="35067"/>
    <cellStyle name="Обычный 5 13 29 2 2 3" xfId="35068"/>
    <cellStyle name="Обычный 5 13 29 2 3" xfId="35069"/>
    <cellStyle name="Обычный 5 13 29 2 3 2" xfId="35070"/>
    <cellStyle name="Обычный 5 13 29 2 4" xfId="35071"/>
    <cellStyle name="Обычный 5 13 29 3" xfId="35072"/>
    <cellStyle name="Обычный 5 13 29 3 2" xfId="35073"/>
    <cellStyle name="Обычный 5 13 29 3 2 2" xfId="35074"/>
    <cellStyle name="Обычный 5 13 29 3 2 2 2" xfId="35075"/>
    <cellStyle name="Обычный 5 13 29 3 2 3" xfId="35076"/>
    <cellStyle name="Обычный 5 13 29 3 3" xfId="35077"/>
    <cellStyle name="Обычный 5 13 29 3 3 2" xfId="35078"/>
    <cellStyle name="Обычный 5 13 29 3 4" xfId="35079"/>
    <cellStyle name="Обычный 5 13 29 4" xfId="35080"/>
    <cellStyle name="Обычный 5 13 29 4 2" xfId="35081"/>
    <cellStyle name="Обычный 5 13 29 4 2 2" xfId="35082"/>
    <cellStyle name="Обычный 5 13 29 4 2 2 2" xfId="35083"/>
    <cellStyle name="Обычный 5 13 29 4 2 3" xfId="35084"/>
    <cellStyle name="Обычный 5 13 29 4 3" xfId="35085"/>
    <cellStyle name="Обычный 5 13 29 4 3 2" xfId="35086"/>
    <cellStyle name="Обычный 5 13 29 4 4" xfId="35087"/>
    <cellStyle name="Обычный 5 13 29 5" xfId="35088"/>
    <cellStyle name="Обычный 5 13 29 5 2" xfId="35089"/>
    <cellStyle name="Обычный 5 13 29 5 2 2" xfId="35090"/>
    <cellStyle name="Обычный 5 13 29 5 3" xfId="35091"/>
    <cellStyle name="Обычный 5 13 29 6" xfId="35092"/>
    <cellStyle name="Обычный 5 13 29 6 2" xfId="35093"/>
    <cellStyle name="Обычный 5 13 29 7" xfId="35094"/>
    <cellStyle name="Обычный 5 13 29 7 2" xfId="35095"/>
    <cellStyle name="Обычный 5 13 29 8" xfId="35096"/>
    <cellStyle name="Обычный 5 13 3" xfId="35097"/>
    <cellStyle name="Обычный 5 13 3 2" xfId="35098"/>
    <cellStyle name="Обычный 5 13 3 2 2" xfId="35099"/>
    <cellStyle name="Обычный 5 13 3 2 2 2" xfId="35100"/>
    <cellStyle name="Обычный 5 13 3 2 2 2 2" xfId="35101"/>
    <cellStyle name="Обычный 5 13 3 2 2 3" xfId="35102"/>
    <cellStyle name="Обычный 5 13 3 2 3" xfId="35103"/>
    <cellStyle name="Обычный 5 13 3 2 3 2" xfId="35104"/>
    <cellStyle name="Обычный 5 13 3 2 4" xfId="35105"/>
    <cellStyle name="Обычный 5 13 3 3" xfId="35106"/>
    <cellStyle name="Обычный 5 13 3 3 2" xfId="35107"/>
    <cellStyle name="Обычный 5 13 3 3 2 2" xfId="35108"/>
    <cellStyle name="Обычный 5 13 3 3 2 2 2" xfId="35109"/>
    <cellStyle name="Обычный 5 13 3 3 2 3" xfId="35110"/>
    <cellStyle name="Обычный 5 13 3 3 3" xfId="35111"/>
    <cellStyle name="Обычный 5 13 3 3 3 2" xfId="35112"/>
    <cellStyle name="Обычный 5 13 3 3 4" xfId="35113"/>
    <cellStyle name="Обычный 5 13 3 4" xfId="35114"/>
    <cellStyle name="Обычный 5 13 3 4 2" xfId="35115"/>
    <cellStyle name="Обычный 5 13 3 4 2 2" xfId="35116"/>
    <cellStyle name="Обычный 5 13 3 4 2 2 2" xfId="35117"/>
    <cellStyle name="Обычный 5 13 3 4 2 3" xfId="35118"/>
    <cellStyle name="Обычный 5 13 3 4 3" xfId="35119"/>
    <cellStyle name="Обычный 5 13 3 4 3 2" xfId="35120"/>
    <cellStyle name="Обычный 5 13 3 4 4" xfId="35121"/>
    <cellStyle name="Обычный 5 13 3 5" xfId="35122"/>
    <cellStyle name="Обычный 5 13 3 5 2" xfId="35123"/>
    <cellStyle name="Обычный 5 13 3 5 2 2" xfId="35124"/>
    <cellStyle name="Обычный 5 13 3 5 3" xfId="35125"/>
    <cellStyle name="Обычный 5 13 3 6" xfId="35126"/>
    <cellStyle name="Обычный 5 13 3 6 2" xfId="35127"/>
    <cellStyle name="Обычный 5 13 3 7" xfId="35128"/>
    <cellStyle name="Обычный 5 13 3 7 2" xfId="35129"/>
    <cellStyle name="Обычный 5 13 3 8" xfId="35130"/>
    <cellStyle name="Обычный 5 13 30" xfId="35131"/>
    <cellStyle name="Обычный 5 13 30 2" xfId="35132"/>
    <cellStyle name="Обычный 5 13 30 2 2" xfId="35133"/>
    <cellStyle name="Обычный 5 13 30 2 2 2" xfId="35134"/>
    <cellStyle name="Обычный 5 13 30 2 3" xfId="35135"/>
    <cellStyle name="Обычный 5 13 30 3" xfId="35136"/>
    <cellStyle name="Обычный 5 13 30 3 2" xfId="35137"/>
    <cellStyle name="Обычный 5 13 30 4" xfId="35138"/>
    <cellStyle name="Обычный 5 13 31" xfId="35139"/>
    <cellStyle name="Обычный 5 13 31 2" xfId="35140"/>
    <cellStyle name="Обычный 5 13 31 2 2" xfId="35141"/>
    <cellStyle name="Обычный 5 13 31 2 2 2" xfId="35142"/>
    <cellStyle name="Обычный 5 13 31 2 3" xfId="35143"/>
    <cellStyle name="Обычный 5 13 31 3" xfId="35144"/>
    <cellStyle name="Обычный 5 13 31 3 2" xfId="35145"/>
    <cellStyle name="Обычный 5 13 31 4" xfId="35146"/>
    <cellStyle name="Обычный 5 13 32" xfId="35147"/>
    <cellStyle name="Обычный 5 13 32 2" xfId="35148"/>
    <cellStyle name="Обычный 5 13 32 2 2" xfId="35149"/>
    <cellStyle name="Обычный 5 13 32 2 2 2" xfId="35150"/>
    <cellStyle name="Обычный 5 13 32 2 3" xfId="35151"/>
    <cellStyle name="Обычный 5 13 32 3" xfId="35152"/>
    <cellStyle name="Обычный 5 13 32 3 2" xfId="35153"/>
    <cellStyle name="Обычный 5 13 32 4" xfId="35154"/>
    <cellStyle name="Обычный 5 13 33" xfId="35155"/>
    <cellStyle name="Обычный 5 13 33 2" xfId="35156"/>
    <cellStyle name="Обычный 5 13 33 2 2" xfId="35157"/>
    <cellStyle name="Обычный 5 13 33 3" xfId="35158"/>
    <cellStyle name="Обычный 5 13 34" xfId="35159"/>
    <cellStyle name="Обычный 5 13 34 2" xfId="35160"/>
    <cellStyle name="Обычный 5 13 35" xfId="35161"/>
    <cellStyle name="Обычный 5 13 35 2" xfId="35162"/>
    <cellStyle name="Обычный 5 13 36" xfId="35163"/>
    <cellStyle name="Обычный 5 13 4" xfId="35164"/>
    <cellStyle name="Обычный 5 13 4 2" xfId="35165"/>
    <cellStyle name="Обычный 5 13 4 2 2" xfId="35166"/>
    <cellStyle name="Обычный 5 13 4 2 2 2" xfId="35167"/>
    <cellStyle name="Обычный 5 13 4 2 2 2 2" xfId="35168"/>
    <cellStyle name="Обычный 5 13 4 2 2 3" xfId="35169"/>
    <cellStyle name="Обычный 5 13 4 2 3" xfId="35170"/>
    <cellStyle name="Обычный 5 13 4 2 3 2" xfId="35171"/>
    <cellStyle name="Обычный 5 13 4 2 4" xfId="35172"/>
    <cellStyle name="Обычный 5 13 4 3" xfId="35173"/>
    <cellStyle name="Обычный 5 13 4 3 2" xfId="35174"/>
    <cellStyle name="Обычный 5 13 4 3 2 2" xfId="35175"/>
    <cellStyle name="Обычный 5 13 4 3 2 2 2" xfId="35176"/>
    <cellStyle name="Обычный 5 13 4 3 2 3" xfId="35177"/>
    <cellStyle name="Обычный 5 13 4 3 3" xfId="35178"/>
    <cellStyle name="Обычный 5 13 4 3 3 2" xfId="35179"/>
    <cellStyle name="Обычный 5 13 4 3 4" xfId="35180"/>
    <cellStyle name="Обычный 5 13 4 4" xfId="35181"/>
    <cellStyle name="Обычный 5 13 4 4 2" xfId="35182"/>
    <cellStyle name="Обычный 5 13 4 4 2 2" xfId="35183"/>
    <cellStyle name="Обычный 5 13 4 4 2 2 2" xfId="35184"/>
    <cellStyle name="Обычный 5 13 4 4 2 3" xfId="35185"/>
    <cellStyle name="Обычный 5 13 4 4 3" xfId="35186"/>
    <cellStyle name="Обычный 5 13 4 4 3 2" xfId="35187"/>
    <cellStyle name="Обычный 5 13 4 4 4" xfId="35188"/>
    <cellStyle name="Обычный 5 13 4 5" xfId="35189"/>
    <cellStyle name="Обычный 5 13 4 5 2" xfId="35190"/>
    <cellStyle name="Обычный 5 13 4 5 2 2" xfId="35191"/>
    <cellStyle name="Обычный 5 13 4 5 3" xfId="35192"/>
    <cellStyle name="Обычный 5 13 4 6" xfId="35193"/>
    <cellStyle name="Обычный 5 13 4 6 2" xfId="35194"/>
    <cellStyle name="Обычный 5 13 4 7" xfId="35195"/>
    <cellStyle name="Обычный 5 13 4 7 2" xfId="35196"/>
    <cellStyle name="Обычный 5 13 4 8" xfId="35197"/>
    <cellStyle name="Обычный 5 13 5" xfId="35198"/>
    <cellStyle name="Обычный 5 13 5 2" xfId="35199"/>
    <cellStyle name="Обычный 5 13 5 2 2" xfId="35200"/>
    <cellStyle name="Обычный 5 13 5 2 2 2" xfId="35201"/>
    <cellStyle name="Обычный 5 13 5 2 2 2 2" xfId="35202"/>
    <cellStyle name="Обычный 5 13 5 2 2 3" xfId="35203"/>
    <cellStyle name="Обычный 5 13 5 2 3" xfId="35204"/>
    <cellStyle name="Обычный 5 13 5 2 3 2" xfId="35205"/>
    <cellStyle name="Обычный 5 13 5 2 4" xfId="35206"/>
    <cellStyle name="Обычный 5 13 5 3" xfId="35207"/>
    <cellStyle name="Обычный 5 13 5 3 2" xfId="35208"/>
    <cellStyle name="Обычный 5 13 5 3 2 2" xfId="35209"/>
    <cellStyle name="Обычный 5 13 5 3 2 2 2" xfId="35210"/>
    <cellStyle name="Обычный 5 13 5 3 2 3" xfId="35211"/>
    <cellStyle name="Обычный 5 13 5 3 3" xfId="35212"/>
    <cellStyle name="Обычный 5 13 5 3 3 2" xfId="35213"/>
    <cellStyle name="Обычный 5 13 5 3 4" xfId="35214"/>
    <cellStyle name="Обычный 5 13 5 4" xfId="35215"/>
    <cellStyle name="Обычный 5 13 5 4 2" xfId="35216"/>
    <cellStyle name="Обычный 5 13 5 4 2 2" xfId="35217"/>
    <cellStyle name="Обычный 5 13 5 4 2 2 2" xfId="35218"/>
    <cellStyle name="Обычный 5 13 5 4 2 3" xfId="35219"/>
    <cellStyle name="Обычный 5 13 5 4 3" xfId="35220"/>
    <cellStyle name="Обычный 5 13 5 4 3 2" xfId="35221"/>
    <cellStyle name="Обычный 5 13 5 4 4" xfId="35222"/>
    <cellStyle name="Обычный 5 13 5 5" xfId="35223"/>
    <cellStyle name="Обычный 5 13 5 5 2" xfId="35224"/>
    <cellStyle name="Обычный 5 13 5 5 2 2" xfId="35225"/>
    <cellStyle name="Обычный 5 13 5 5 3" xfId="35226"/>
    <cellStyle name="Обычный 5 13 5 6" xfId="35227"/>
    <cellStyle name="Обычный 5 13 5 6 2" xfId="35228"/>
    <cellStyle name="Обычный 5 13 5 7" xfId="35229"/>
    <cellStyle name="Обычный 5 13 5 7 2" xfId="35230"/>
    <cellStyle name="Обычный 5 13 5 8" xfId="35231"/>
    <cellStyle name="Обычный 5 13 6" xfId="35232"/>
    <cellStyle name="Обычный 5 13 6 2" xfId="35233"/>
    <cellStyle name="Обычный 5 13 6 2 2" xfId="35234"/>
    <cellStyle name="Обычный 5 13 6 2 2 2" xfId="35235"/>
    <cellStyle name="Обычный 5 13 6 2 2 2 2" xfId="35236"/>
    <cellStyle name="Обычный 5 13 6 2 2 3" xfId="35237"/>
    <cellStyle name="Обычный 5 13 6 2 3" xfId="35238"/>
    <cellStyle name="Обычный 5 13 6 2 3 2" xfId="35239"/>
    <cellStyle name="Обычный 5 13 6 2 4" xfId="35240"/>
    <cellStyle name="Обычный 5 13 6 3" xfId="35241"/>
    <cellStyle name="Обычный 5 13 6 3 2" xfId="35242"/>
    <cellStyle name="Обычный 5 13 6 3 2 2" xfId="35243"/>
    <cellStyle name="Обычный 5 13 6 3 2 2 2" xfId="35244"/>
    <cellStyle name="Обычный 5 13 6 3 2 3" xfId="35245"/>
    <cellStyle name="Обычный 5 13 6 3 3" xfId="35246"/>
    <cellStyle name="Обычный 5 13 6 3 3 2" xfId="35247"/>
    <cellStyle name="Обычный 5 13 6 3 4" xfId="35248"/>
    <cellStyle name="Обычный 5 13 6 4" xfId="35249"/>
    <cellStyle name="Обычный 5 13 6 4 2" xfId="35250"/>
    <cellStyle name="Обычный 5 13 6 4 2 2" xfId="35251"/>
    <cellStyle name="Обычный 5 13 6 4 2 2 2" xfId="35252"/>
    <cellStyle name="Обычный 5 13 6 4 2 3" xfId="35253"/>
    <cellStyle name="Обычный 5 13 6 4 3" xfId="35254"/>
    <cellStyle name="Обычный 5 13 6 4 3 2" xfId="35255"/>
    <cellStyle name="Обычный 5 13 6 4 4" xfId="35256"/>
    <cellStyle name="Обычный 5 13 6 5" xfId="35257"/>
    <cellStyle name="Обычный 5 13 6 5 2" xfId="35258"/>
    <cellStyle name="Обычный 5 13 6 5 2 2" xfId="35259"/>
    <cellStyle name="Обычный 5 13 6 5 3" xfId="35260"/>
    <cellStyle name="Обычный 5 13 6 6" xfId="35261"/>
    <cellStyle name="Обычный 5 13 6 6 2" xfId="35262"/>
    <cellStyle name="Обычный 5 13 6 7" xfId="35263"/>
    <cellStyle name="Обычный 5 13 6 7 2" xfId="35264"/>
    <cellStyle name="Обычный 5 13 6 8" xfId="35265"/>
    <cellStyle name="Обычный 5 13 7" xfId="35266"/>
    <cellStyle name="Обычный 5 13 7 2" xfId="35267"/>
    <cellStyle name="Обычный 5 13 7 2 2" xfId="35268"/>
    <cellStyle name="Обычный 5 13 7 2 2 2" xfId="35269"/>
    <cellStyle name="Обычный 5 13 7 2 2 2 2" xfId="35270"/>
    <cellStyle name="Обычный 5 13 7 2 2 3" xfId="35271"/>
    <cellStyle name="Обычный 5 13 7 2 3" xfId="35272"/>
    <cellStyle name="Обычный 5 13 7 2 3 2" xfId="35273"/>
    <cellStyle name="Обычный 5 13 7 2 4" xfId="35274"/>
    <cellStyle name="Обычный 5 13 7 3" xfId="35275"/>
    <cellStyle name="Обычный 5 13 7 3 2" xfId="35276"/>
    <cellStyle name="Обычный 5 13 7 3 2 2" xfId="35277"/>
    <cellStyle name="Обычный 5 13 7 3 2 2 2" xfId="35278"/>
    <cellStyle name="Обычный 5 13 7 3 2 3" xfId="35279"/>
    <cellStyle name="Обычный 5 13 7 3 3" xfId="35280"/>
    <cellStyle name="Обычный 5 13 7 3 3 2" xfId="35281"/>
    <cellStyle name="Обычный 5 13 7 3 4" xfId="35282"/>
    <cellStyle name="Обычный 5 13 7 4" xfId="35283"/>
    <cellStyle name="Обычный 5 13 7 4 2" xfId="35284"/>
    <cellStyle name="Обычный 5 13 7 4 2 2" xfId="35285"/>
    <cellStyle name="Обычный 5 13 7 4 2 2 2" xfId="35286"/>
    <cellStyle name="Обычный 5 13 7 4 2 3" xfId="35287"/>
    <cellStyle name="Обычный 5 13 7 4 3" xfId="35288"/>
    <cellStyle name="Обычный 5 13 7 4 3 2" xfId="35289"/>
    <cellStyle name="Обычный 5 13 7 4 4" xfId="35290"/>
    <cellStyle name="Обычный 5 13 7 5" xfId="35291"/>
    <cellStyle name="Обычный 5 13 7 5 2" xfId="35292"/>
    <cellStyle name="Обычный 5 13 7 5 2 2" xfId="35293"/>
    <cellStyle name="Обычный 5 13 7 5 3" xfId="35294"/>
    <cellStyle name="Обычный 5 13 7 6" xfId="35295"/>
    <cellStyle name="Обычный 5 13 7 6 2" xfId="35296"/>
    <cellStyle name="Обычный 5 13 7 7" xfId="35297"/>
    <cellStyle name="Обычный 5 13 7 7 2" xfId="35298"/>
    <cellStyle name="Обычный 5 13 7 8" xfId="35299"/>
    <cellStyle name="Обычный 5 13 8" xfId="35300"/>
    <cellStyle name="Обычный 5 13 8 2" xfId="35301"/>
    <cellStyle name="Обычный 5 13 8 2 2" xfId="35302"/>
    <cellStyle name="Обычный 5 13 8 2 2 2" xfId="35303"/>
    <cellStyle name="Обычный 5 13 8 2 2 2 2" xfId="35304"/>
    <cellStyle name="Обычный 5 13 8 2 2 3" xfId="35305"/>
    <cellStyle name="Обычный 5 13 8 2 3" xfId="35306"/>
    <cellStyle name="Обычный 5 13 8 2 3 2" xfId="35307"/>
    <cellStyle name="Обычный 5 13 8 2 4" xfId="35308"/>
    <cellStyle name="Обычный 5 13 8 3" xfId="35309"/>
    <cellStyle name="Обычный 5 13 8 3 2" xfId="35310"/>
    <cellStyle name="Обычный 5 13 8 3 2 2" xfId="35311"/>
    <cellStyle name="Обычный 5 13 8 3 2 2 2" xfId="35312"/>
    <cellStyle name="Обычный 5 13 8 3 2 3" xfId="35313"/>
    <cellStyle name="Обычный 5 13 8 3 3" xfId="35314"/>
    <cellStyle name="Обычный 5 13 8 3 3 2" xfId="35315"/>
    <cellStyle name="Обычный 5 13 8 3 4" xfId="35316"/>
    <cellStyle name="Обычный 5 13 8 4" xfId="35317"/>
    <cellStyle name="Обычный 5 13 8 4 2" xfId="35318"/>
    <cellStyle name="Обычный 5 13 8 4 2 2" xfId="35319"/>
    <cellStyle name="Обычный 5 13 8 4 2 2 2" xfId="35320"/>
    <cellStyle name="Обычный 5 13 8 4 2 3" xfId="35321"/>
    <cellStyle name="Обычный 5 13 8 4 3" xfId="35322"/>
    <cellStyle name="Обычный 5 13 8 4 3 2" xfId="35323"/>
    <cellStyle name="Обычный 5 13 8 4 4" xfId="35324"/>
    <cellStyle name="Обычный 5 13 8 5" xfId="35325"/>
    <cellStyle name="Обычный 5 13 8 5 2" xfId="35326"/>
    <cellStyle name="Обычный 5 13 8 5 2 2" xfId="35327"/>
    <cellStyle name="Обычный 5 13 8 5 3" xfId="35328"/>
    <cellStyle name="Обычный 5 13 8 6" xfId="35329"/>
    <cellStyle name="Обычный 5 13 8 6 2" xfId="35330"/>
    <cellStyle name="Обычный 5 13 8 7" xfId="35331"/>
    <cellStyle name="Обычный 5 13 8 7 2" xfId="35332"/>
    <cellStyle name="Обычный 5 13 8 8" xfId="35333"/>
    <cellStyle name="Обычный 5 13 9" xfId="35334"/>
    <cellStyle name="Обычный 5 13 9 2" xfId="35335"/>
    <cellStyle name="Обычный 5 13 9 2 2" xfId="35336"/>
    <cellStyle name="Обычный 5 13 9 2 2 2" xfId="35337"/>
    <cellStyle name="Обычный 5 13 9 2 2 2 2" xfId="35338"/>
    <cellStyle name="Обычный 5 13 9 2 2 3" xfId="35339"/>
    <cellStyle name="Обычный 5 13 9 2 3" xfId="35340"/>
    <cellStyle name="Обычный 5 13 9 2 3 2" xfId="35341"/>
    <cellStyle name="Обычный 5 13 9 2 4" xfId="35342"/>
    <cellStyle name="Обычный 5 13 9 3" xfId="35343"/>
    <cellStyle name="Обычный 5 13 9 3 2" xfId="35344"/>
    <cellStyle name="Обычный 5 13 9 3 2 2" xfId="35345"/>
    <cellStyle name="Обычный 5 13 9 3 2 2 2" xfId="35346"/>
    <cellStyle name="Обычный 5 13 9 3 2 3" xfId="35347"/>
    <cellStyle name="Обычный 5 13 9 3 3" xfId="35348"/>
    <cellStyle name="Обычный 5 13 9 3 3 2" xfId="35349"/>
    <cellStyle name="Обычный 5 13 9 3 4" xfId="35350"/>
    <cellStyle name="Обычный 5 13 9 4" xfId="35351"/>
    <cellStyle name="Обычный 5 13 9 4 2" xfId="35352"/>
    <cellStyle name="Обычный 5 13 9 4 2 2" xfId="35353"/>
    <cellStyle name="Обычный 5 13 9 4 2 2 2" xfId="35354"/>
    <cellStyle name="Обычный 5 13 9 4 2 3" xfId="35355"/>
    <cellStyle name="Обычный 5 13 9 4 3" xfId="35356"/>
    <cellStyle name="Обычный 5 13 9 4 3 2" xfId="35357"/>
    <cellStyle name="Обычный 5 13 9 4 4" xfId="35358"/>
    <cellStyle name="Обычный 5 13 9 5" xfId="35359"/>
    <cellStyle name="Обычный 5 13 9 5 2" xfId="35360"/>
    <cellStyle name="Обычный 5 13 9 5 2 2" xfId="35361"/>
    <cellStyle name="Обычный 5 13 9 5 3" xfId="35362"/>
    <cellStyle name="Обычный 5 13 9 6" xfId="35363"/>
    <cellStyle name="Обычный 5 13 9 6 2" xfId="35364"/>
    <cellStyle name="Обычный 5 13 9 7" xfId="35365"/>
    <cellStyle name="Обычный 5 13 9 7 2" xfId="35366"/>
    <cellStyle name="Обычный 5 13 9 8" xfId="35367"/>
    <cellStyle name="Обычный 5 130" xfId="35368"/>
    <cellStyle name="Обычный 5 14" xfId="35369"/>
    <cellStyle name="Обычный 5 14 10" xfId="35370"/>
    <cellStyle name="Обычный 5 14 10 2" xfId="35371"/>
    <cellStyle name="Обычный 5 14 10 2 2" xfId="35372"/>
    <cellStyle name="Обычный 5 14 10 2 2 2" xfId="35373"/>
    <cellStyle name="Обычный 5 14 10 2 2 2 2" xfId="35374"/>
    <cellStyle name="Обычный 5 14 10 2 2 3" xfId="35375"/>
    <cellStyle name="Обычный 5 14 10 2 3" xfId="35376"/>
    <cellStyle name="Обычный 5 14 10 2 3 2" xfId="35377"/>
    <cellStyle name="Обычный 5 14 10 2 4" xfId="35378"/>
    <cellStyle name="Обычный 5 14 10 3" xfId="35379"/>
    <cellStyle name="Обычный 5 14 10 3 2" xfId="35380"/>
    <cellStyle name="Обычный 5 14 10 3 2 2" xfId="35381"/>
    <cellStyle name="Обычный 5 14 10 3 2 2 2" xfId="35382"/>
    <cellStyle name="Обычный 5 14 10 3 2 3" xfId="35383"/>
    <cellStyle name="Обычный 5 14 10 3 3" xfId="35384"/>
    <cellStyle name="Обычный 5 14 10 3 3 2" xfId="35385"/>
    <cellStyle name="Обычный 5 14 10 3 4" xfId="35386"/>
    <cellStyle name="Обычный 5 14 10 4" xfId="35387"/>
    <cellStyle name="Обычный 5 14 10 4 2" xfId="35388"/>
    <cellStyle name="Обычный 5 14 10 4 2 2" xfId="35389"/>
    <cellStyle name="Обычный 5 14 10 4 2 2 2" xfId="35390"/>
    <cellStyle name="Обычный 5 14 10 4 2 3" xfId="35391"/>
    <cellStyle name="Обычный 5 14 10 4 3" xfId="35392"/>
    <cellStyle name="Обычный 5 14 10 4 3 2" xfId="35393"/>
    <cellStyle name="Обычный 5 14 10 4 4" xfId="35394"/>
    <cellStyle name="Обычный 5 14 10 5" xfId="35395"/>
    <cellStyle name="Обычный 5 14 10 5 2" xfId="35396"/>
    <cellStyle name="Обычный 5 14 10 5 2 2" xfId="35397"/>
    <cellStyle name="Обычный 5 14 10 5 3" xfId="35398"/>
    <cellStyle name="Обычный 5 14 10 6" xfId="35399"/>
    <cellStyle name="Обычный 5 14 10 6 2" xfId="35400"/>
    <cellStyle name="Обычный 5 14 10 7" xfId="35401"/>
    <cellStyle name="Обычный 5 14 10 7 2" xfId="35402"/>
    <cellStyle name="Обычный 5 14 10 8" xfId="35403"/>
    <cellStyle name="Обычный 5 14 11" xfId="35404"/>
    <cellStyle name="Обычный 5 14 11 2" xfId="35405"/>
    <cellStyle name="Обычный 5 14 11 2 2" xfId="35406"/>
    <cellStyle name="Обычный 5 14 11 2 2 2" xfId="35407"/>
    <cellStyle name="Обычный 5 14 11 2 2 2 2" xfId="35408"/>
    <cellStyle name="Обычный 5 14 11 2 2 3" xfId="35409"/>
    <cellStyle name="Обычный 5 14 11 2 3" xfId="35410"/>
    <cellStyle name="Обычный 5 14 11 2 3 2" xfId="35411"/>
    <cellStyle name="Обычный 5 14 11 2 4" xfId="35412"/>
    <cellStyle name="Обычный 5 14 11 3" xfId="35413"/>
    <cellStyle name="Обычный 5 14 11 3 2" xfId="35414"/>
    <cellStyle name="Обычный 5 14 11 3 2 2" xfId="35415"/>
    <cellStyle name="Обычный 5 14 11 3 2 2 2" xfId="35416"/>
    <cellStyle name="Обычный 5 14 11 3 2 3" xfId="35417"/>
    <cellStyle name="Обычный 5 14 11 3 3" xfId="35418"/>
    <cellStyle name="Обычный 5 14 11 3 3 2" xfId="35419"/>
    <cellStyle name="Обычный 5 14 11 3 4" xfId="35420"/>
    <cellStyle name="Обычный 5 14 11 4" xfId="35421"/>
    <cellStyle name="Обычный 5 14 11 4 2" xfId="35422"/>
    <cellStyle name="Обычный 5 14 11 4 2 2" xfId="35423"/>
    <cellStyle name="Обычный 5 14 11 4 2 2 2" xfId="35424"/>
    <cellStyle name="Обычный 5 14 11 4 2 3" xfId="35425"/>
    <cellStyle name="Обычный 5 14 11 4 3" xfId="35426"/>
    <cellStyle name="Обычный 5 14 11 4 3 2" xfId="35427"/>
    <cellStyle name="Обычный 5 14 11 4 4" xfId="35428"/>
    <cellStyle name="Обычный 5 14 11 5" xfId="35429"/>
    <cellStyle name="Обычный 5 14 11 5 2" xfId="35430"/>
    <cellStyle name="Обычный 5 14 11 5 2 2" xfId="35431"/>
    <cellStyle name="Обычный 5 14 11 5 3" xfId="35432"/>
    <cellStyle name="Обычный 5 14 11 6" xfId="35433"/>
    <cellStyle name="Обычный 5 14 11 6 2" xfId="35434"/>
    <cellStyle name="Обычный 5 14 11 7" xfId="35435"/>
    <cellStyle name="Обычный 5 14 11 7 2" xfId="35436"/>
    <cellStyle name="Обычный 5 14 11 8" xfId="35437"/>
    <cellStyle name="Обычный 5 14 12" xfId="35438"/>
    <cellStyle name="Обычный 5 14 12 2" xfId="35439"/>
    <cellStyle name="Обычный 5 14 12 2 2" xfId="35440"/>
    <cellStyle name="Обычный 5 14 12 2 2 2" xfId="35441"/>
    <cellStyle name="Обычный 5 14 12 2 2 2 2" xfId="35442"/>
    <cellStyle name="Обычный 5 14 12 2 2 3" xfId="35443"/>
    <cellStyle name="Обычный 5 14 12 2 3" xfId="35444"/>
    <cellStyle name="Обычный 5 14 12 2 3 2" xfId="35445"/>
    <cellStyle name="Обычный 5 14 12 2 4" xfId="35446"/>
    <cellStyle name="Обычный 5 14 12 3" xfId="35447"/>
    <cellStyle name="Обычный 5 14 12 3 2" xfId="35448"/>
    <cellStyle name="Обычный 5 14 12 3 2 2" xfId="35449"/>
    <cellStyle name="Обычный 5 14 12 3 2 2 2" xfId="35450"/>
    <cellStyle name="Обычный 5 14 12 3 2 3" xfId="35451"/>
    <cellStyle name="Обычный 5 14 12 3 3" xfId="35452"/>
    <cellStyle name="Обычный 5 14 12 3 3 2" xfId="35453"/>
    <cellStyle name="Обычный 5 14 12 3 4" xfId="35454"/>
    <cellStyle name="Обычный 5 14 12 4" xfId="35455"/>
    <cellStyle name="Обычный 5 14 12 4 2" xfId="35456"/>
    <cellStyle name="Обычный 5 14 12 4 2 2" xfId="35457"/>
    <cellStyle name="Обычный 5 14 12 4 2 2 2" xfId="35458"/>
    <cellStyle name="Обычный 5 14 12 4 2 3" xfId="35459"/>
    <cellStyle name="Обычный 5 14 12 4 3" xfId="35460"/>
    <cellStyle name="Обычный 5 14 12 4 3 2" xfId="35461"/>
    <cellStyle name="Обычный 5 14 12 4 4" xfId="35462"/>
    <cellStyle name="Обычный 5 14 12 5" xfId="35463"/>
    <cellStyle name="Обычный 5 14 12 5 2" xfId="35464"/>
    <cellStyle name="Обычный 5 14 12 5 2 2" xfId="35465"/>
    <cellStyle name="Обычный 5 14 12 5 3" xfId="35466"/>
    <cellStyle name="Обычный 5 14 12 6" xfId="35467"/>
    <cellStyle name="Обычный 5 14 12 6 2" xfId="35468"/>
    <cellStyle name="Обычный 5 14 12 7" xfId="35469"/>
    <cellStyle name="Обычный 5 14 12 7 2" xfId="35470"/>
    <cellStyle name="Обычный 5 14 12 8" xfId="35471"/>
    <cellStyle name="Обычный 5 14 13" xfId="35472"/>
    <cellStyle name="Обычный 5 14 13 2" xfId="35473"/>
    <cellStyle name="Обычный 5 14 13 2 2" xfId="35474"/>
    <cellStyle name="Обычный 5 14 13 2 2 2" xfId="35475"/>
    <cellStyle name="Обычный 5 14 13 2 2 2 2" xfId="35476"/>
    <cellStyle name="Обычный 5 14 13 2 2 3" xfId="35477"/>
    <cellStyle name="Обычный 5 14 13 2 3" xfId="35478"/>
    <cellStyle name="Обычный 5 14 13 2 3 2" xfId="35479"/>
    <cellStyle name="Обычный 5 14 13 2 4" xfId="35480"/>
    <cellStyle name="Обычный 5 14 13 3" xfId="35481"/>
    <cellStyle name="Обычный 5 14 13 3 2" xfId="35482"/>
    <cellStyle name="Обычный 5 14 13 3 2 2" xfId="35483"/>
    <cellStyle name="Обычный 5 14 13 3 2 2 2" xfId="35484"/>
    <cellStyle name="Обычный 5 14 13 3 2 3" xfId="35485"/>
    <cellStyle name="Обычный 5 14 13 3 3" xfId="35486"/>
    <cellStyle name="Обычный 5 14 13 3 3 2" xfId="35487"/>
    <cellStyle name="Обычный 5 14 13 3 4" xfId="35488"/>
    <cellStyle name="Обычный 5 14 13 4" xfId="35489"/>
    <cellStyle name="Обычный 5 14 13 4 2" xfId="35490"/>
    <cellStyle name="Обычный 5 14 13 4 2 2" xfId="35491"/>
    <cellStyle name="Обычный 5 14 13 4 2 2 2" xfId="35492"/>
    <cellStyle name="Обычный 5 14 13 4 2 3" xfId="35493"/>
    <cellStyle name="Обычный 5 14 13 4 3" xfId="35494"/>
    <cellStyle name="Обычный 5 14 13 4 3 2" xfId="35495"/>
    <cellStyle name="Обычный 5 14 13 4 4" xfId="35496"/>
    <cellStyle name="Обычный 5 14 13 5" xfId="35497"/>
    <cellStyle name="Обычный 5 14 13 5 2" xfId="35498"/>
    <cellStyle name="Обычный 5 14 13 5 2 2" xfId="35499"/>
    <cellStyle name="Обычный 5 14 13 5 3" xfId="35500"/>
    <cellStyle name="Обычный 5 14 13 6" xfId="35501"/>
    <cellStyle name="Обычный 5 14 13 6 2" xfId="35502"/>
    <cellStyle name="Обычный 5 14 13 7" xfId="35503"/>
    <cellStyle name="Обычный 5 14 13 7 2" xfId="35504"/>
    <cellStyle name="Обычный 5 14 13 8" xfId="35505"/>
    <cellStyle name="Обычный 5 14 14" xfId="35506"/>
    <cellStyle name="Обычный 5 14 14 2" xfId="35507"/>
    <cellStyle name="Обычный 5 14 14 2 2" xfId="35508"/>
    <cellStyle name="Обычный 5 14 14 2 2 2" xfId="35509"/>
    <cellStyle name="Обычный 5 14 14 2 2 2 2" xfId="35510"/>
    <cellStyle name="Обычный 5 14 14 2 2 3" xfId="35511"/>
    <cellStyle name="Обычный 5 14 14 2 3" xfId="35512"/>
    <cellStyle name="Обычный 5 14 14 2 3 2" xfId="35513"/>
    <cellStyle name="Обычный 5 14 14 2 4" xfId="35514"/>
    <cellStyle name="Обычный 5 14 14 3" xfId="35515"/>
    <cellStyle name="Обычный 5 14 14 3 2" xfId="35516"/>
    <cellStyle name="Обычный 5 14 14 3 2 2" xfId="35517"/>
    <cellStyle name="Обычный 5 14 14 3 2 2 2" xfId="35518"/>
    <cellStyle name="Обычный 5 14 14 3 2 3" xfId="35519"/>
    <cellStyle name="Обычный 5 14 14 3 3" xfId="35520"/>
    <cellStyle name="Обычный 5 14 14 3 3 2" xfId="35521"/>
    <cellStyle name="Обычный 5 14 14 3 4" xfId="35522"/>
    <cellStyle name="Обычный 5 14 14 4" xfId="35523"/>
    <cellStyle name="Обычный 5 14 14 4 2" xfId="35524"/>
    <cellStyle name="Обычный 5 14 14 4 2 2" xfId="35525"/>
    <cellStyle name="Обычный 5 14 14 4 2 2 2" xfId="35526"/>
    <cellStyle name="Обычный 5 14 14 4 2 3" xfId="35527"/>
    <cellStyle name="Обычный 5 14 14 4 3" xfId="35528"/>
    <cellStyle name="Обычный 5 14 14 4 3 2" xfId="35529"/>
    <cellStyle name="Обычный 5 14 14 4 4" xfId="35530"/>
    <cellStyle name="Обычный 5 14 14 5" xfId="35531"/>
    <cellStyle name="Обычный 5 14 14 5 2" xfId="35532"/>
    <cellStyle name="Обычный 5 14 14 5 2 2" xfId="35533"/>
    <cellStyle name="Обычный 5 14 14 5 3" xfId="35534"/>
    <cellStyle name="Обычный 5 14 14 6" xfId="35535"/>
    <cellStyle name="Обычный 5 14 14 6 2" xfId="35536"/>
    <cellStyle name="Обычный 5 14 14 7" xfId="35537"/>
    <cellStyle name="Обычный 5 14 14 7 2" xfId="35538"/>
    <cellStyle name="Обычный 5 14 14 8" xfId="35539"/>
    <cellStyle name="Обычный 5 14 15" xfId="35540"/>
    <cellStyle name="Обычный 5 14 15 2" xfId="35541"/>
    <cellStyle name="Обычный 5 14 15 2 2" xfId="35542"/>
    <cellStyle name="Обычный 5 14 15 2 2 2" xfId="35543"/>
    <cellStyle name="Обычный 5 14 15 2 2 2 2" xfId="35544"/>
    <cellStyle name="Обычный 5 14 15 2 2 3" xfId="35545"/>
    <cellStyle name="Обычный 5 14 15 2 3" xfId="35546"/>
    <cellStyle name="Обычный 5 14 15 2 3 2" xfId="35547"/>
    <cellStyle name="Обычный 5 14 15 2 4" xfId="35548"/>
    <cellStyle name="Обычный 5 14 15 3" xfId="35549"/>
    <cellStyle name="Обычный 5 14 15 3 2" xfId="35550"/>
    <cellStyle name="Обычный 5 14 15 3 2 2" xfId="35551"/>
    <cellStyle name="Обычный 5 14 15 3 2 2 2" xfId="35552"/>
    <cellStyle name="Обычный 5 14 15 3 2 3" xfId="35553"/>
    <cellStyle name="Обычный 5 14 15 3 3" xfId="35554"/>
    <cellStyle name="Обычный 5 14 15 3 3 2" xfId="35555"/>
    <cellStyle name="Обычный 5 14 15 3 4" xfId="35556"/>
    <cellStyle name="Обычный 5 14 15 4" xfId="35557"/>
    <cellStyle name="Обычный 5 14 15 4 2" xfId="35558"/>
    <cellStyle name="Обычный 5 14 15 4 2 2" xfId="35559"/>
    <cellStyle name="Обычный 5 14 15 4 2 2 2" xfId="35560"/>
    <cellStyle name="Обычный 5 14 15 4 2 3" xfId="35561"/>
    <cellStyle name="Обычный 5 14 15 4 3" xfId="35562"/>
    <cellStyle name="Обычный 5 14 15 4 3 2" xfId="35563"/>
    <cellStyle name="Обычный 5 14 15 4 4" xfId="35564"/>
    <cellStyle name="Обычный 5 14 15 5" xfId="35565"/>
    <cellStyle name="Обычный 5 14 15 5 2" xfId="35566"/>
    <cellStyle name="Обычный 5 14 15 5 2 2" xfId="35567"/>
    <cellStyle name="Обычный 5 14 15 5 3" xfId="35568"/>
    <cellStyle name="Обычный 5 14 15 6" xfId="35569"/>
    <cellStyle name="Обычный 5 14 15 6 2" xfId="35570"/>
    <cellStyle name="Обычный 5 14 15 7" xfId="35571"/>
    <cellStyle name="Обычный 5 14 15 7 2" xfId="35572"/>
    <cellStyle name="Обычный 5 14 15 8" xfId="35573"/>
    <cellStyle name="Обычный 5 14 16" xfId="35574"/>
    <cellStyle name="Обычный 5 14 16 2" xfId="35575"/>
    <cellStyle name="Обычный 5 14 16 2 2" xfId="35576"/>
    <cellStyle name="Обычный 5 14 16 2 2 2" xfId="35577"/>
    <cellStyle name="Обычный 5 14 16 2 2 2 2" xfId="35578"/>
    <cellStyle name="Обычный 5 14 16 2 2 3" xfId="35579"/>
    <cellStyle name="Обычный 5 14 16 2 3" xfId="35580"/>
    <cellStyle name="Обычный 5 14 16 2 3 2" xfId="35581"/>
    <cellStyle name="Обычный 5 14 16 2 4" xfId="35582"/>
    <cellStyle name="Обычный 5 14 16 3" xfId="35583"/>
    <cellStyle name="Обычный 5 14 16 3 2" xfId="35584"/>
    <cellStyle name="Обычный 5 14 16 3 2 2" xfId="35585"/>
    <cellStyle name="Обычный 5 14 16 3 2 2 2" xfId="35586"/>
    <cellStyle name="Обычный 5 14 16 3 2 3" xfId="35587"/>
    <cellStyle name="Обычный 5 14 16 3 3" xfId="35588"/>
    <cellStyle name="Обычный 5 14 16 3 3 2" xfId="35589"/>
    <cellStyle name="Обычный 5 14 16 3 4" xfId="35590"/>
    <cellStyle name="Обычный 5 14 16 4" xfId="35591"/>
    <cellStyle name="Обычный 5 14 16 4 2" xfId="35592"/>
    <cellStyle name="Обычный 5 14 16 4 2 2" xfId="35593"/>
    <cellStyle name="Обычный 5 14 16 4 2 2 2" xfId="35594"/>
    <cellStyle name="Обычный 5 14 16 4 2 3" xfId="35595"/>
    <cellStyle name="Обычный 5 14 16 4 3" xfId="35596"/>
    <cellStyle name="Обычный 5 14 16 4 3 2" xfId="35597"/>
    <cellStyle name="Обычный 5 14 16 4 4" xfId="35598"/>
    <cellStyle name="Обычный 5 14 16 5" xfId="35599"/>
    <cellStyle name="Обычный 5 14 16 5 2" xfId="35600"/>
    <cellStyle name="Обычный 5 14 16 5 2 2" xfId="35601"/>
    <cellStyle name="Обычный 5 14 16 5 3" xfId="35602"/>
    <cellStyle name="Обычный 5 14 16 6" xfId="35603"/>
    <cellStyle name="Обычный 5 14 16 6 2" xfId="35604"/>
    <cellStyle name="Обычный 5 14 16 7" xfId="35605"/>
    <cellStyle name="Обычный 5 14 16 7 2" xfId="35606"/>
    <cellStyle name="Обычный 5 14 16 8" xfId="35607"/>
    <cellStyle name="Обычный 5 14 17" xfId="35608"/>
    <cellStyle name="Обычный 5 14 17 2" xfId="35609"/>
    <cellStyle name="Обычный 5 14 17 2 2" xfId="35610"/>
    <cellStyle name="Обычный 5 14 17 2 2 2" xfId="35611"/>
    <cellStyle name="Обычный 5 14 17 2 2 2 2" xfId="35612"/>
    <cellStyle name="Обычный 5 14 17 2 2 3" xfId="35613"/>
    <cellStyle name="Обычный 5 14 17 2 3" xfId="35614"/>
    <cellStyle name="Обычный 5 14 17 2 3 2" xfId="35615"/>
    <cellStyle name="Обычный 5 14 17 2 4" xfId="35616"/>
    <cellStyle name="Обычный 5 14 17 3" xfId="35617"/>
    <cellStyle name="Обычный 5 14 17 3 2" xfId="35618"/>
    <cellStyle name="Обычный 5 14 17 3 2 2" xfId="35619"/>
    <cellStyle name="Обычный 5 14 17 3 2 2 2" xfId="35620"/>
    <cellStyle name="Обычный 5 14 17 3 2 3" xfId="35621"/>
    <cellStyle name="Обычный 5 14 17 3 3" xfId="35622"/>
    <cellStyle name="Обычный 5 14 17 3 3 2" xfId="35623"/>
    <cellStyle name="Обычный 5 14 17 3 4" xfId="35624"/>
    <cellStyle name="Обычный 5 14 17 4" xfId="35625"/>
    <cellStyle name="Обычный 5 14 17 4 2" xfId="35626"/>
    <cellStyle name="Обычный 5 14 17 4 2 2" xfId="35627"/>
    <cellStyle name="Обычный 5 14 17 4 2 2 2" xfId="35628"/>
    <cellStyle name="Обычный 5 14 17 4 2 3" xfId="35629"/>
    <cellStyle name="Обычный 5 14 17 4 3" xfId="35630"/>
    <cellStyle name="Обычный 5 14 17 4 3 2" xfId="35631"/>
    <cellStyle name="Обычный 5 14 17 4 4" xfId="35632"/>
    <cellStyle name="Обычный 5 14 17 5" xfId="35633"/>
    <cellStyle name="Обычный 5 14 17 5 2" xfId="35634"/>
    <cellStyle name="Обычный 5 14 17 5 2 2" xfId="35635"/>
    <cellStyle name="Обычный 5 14 17 5 3" xfId="35636"/>
    <cellStyle name="Обычный 5 14 17 6" xfId="35637"/>
    <cellStyle name="Обычный 5 14 17 6 2" xfId="35638"/>
    <cellStyle name="Обычный 5 14 17 7" xfId="35639"/>
    <cellStyle name="Обычный 5 14 17 7 2" xfId="35640"/>
    <cellStyle name="Обычный 5 14 17 8" xfId="35641"/>
    <cellStyle name="Обычный 5 14 18" xfId="35642"/>
    <cellStyle name="Обычный 5 14 18 2" xfId="35643"/>
    <cellStyle name="Обычный 5 14 18 2 2" xfId="35644"/>
    <cellStyle name="Обычный 5 14 18 2 2 2" xfId="35645"/>
    <cellStyle name="Обычный 5 14 18 2 2 2 2" xfId="35646"/>
    <cellStyle name="Обычный 5 14 18 2 2 3" xfId="35647"/>
    <cellStyle name="Обычный 5 14 18 2 3" xfId="35648"/>
    <cellStyle name="Обычный 5 14 18 2 3 2" xfId="35649"/>
    <cellStyle name="Обычный 5 14 18 2 4" xfId="35650"/>
    <cellStyle name="Обычный 5 14 18 3" xfId="35651"/>
    <cellStyle name="Обычный 5 14 18 3 2" xfId="35652"/>
    <cellStyle name="Обычный 5 14 18 3 2 2" xfId="35653"/>
    <cellStyle name="Обычный 5 14 18 3 2 2 2" xfId="35654"/>
    <cellStyle name="Обычный 5 14 18 3 2 3" xfId="35655"/>
    <cellStyle name="Обычный 5 14 18 3 3" xfId="35656"/>
    <cellStyle name="Обычный 5 14 18 3 3 2" xfId="35657"/>
    <cellStyle name="Обычный 5 14 18 3 4" xfId="35658"/>
    <cellStyle name="Обычный 5 14 18 4" xfId="35659"/>
    <cellStyle name="Обычный 5 14 18 4 2" xfId="35660"/>
    <cellStyle name="Обычный 5 14 18 4 2 2" xfId="35661"/>
    <cellStyle name="Обычный 5 14 18 4 2 2 2" xfId="35662"/>
    <cellStyle name="Обычный 5 14 18 4 2 3" xfId="35663"/>
    <cellStyle name="Обычный 5 14 18 4 3" xfId="35664"/>
    <cellStyle name="Обычный 5 14 18 4 3 2" xfId="35665"/>
    <cellStyle name="Обычный 5 14 18 4 4" xfId="35666"/>
    <cellStyle name="Обычный 5 14 18 5" xfId="35667"/>
    <cellStyle name="Обычный 5 14 18 5 2" xfId="35668"/>
    <cellStyle name="Обычный 5 14 18 5 2 2" xfId="35669"/>
    <cellStyle name="Обычный 5 14 18 5 3" xfId="35670"/>
    <cellStyle name="Обычный 5 14 18 6" xfId="35671"/>
    <cellStyle name="Обычный 5 14 18 6 2" xfId="35672"/>
    <cellStyle name="Обычный 5 14 18 7" xfId="35673"/>
    <cellStyle name="Обычный 5 14 18 7 2" xfId="35674"/>
    <cellStyle name="Обычный 5 14 18 8" xfId="35675"/>
    <cellStyle name="Обычный 5 14 19" xfId="35676"/>
    <cellStyle name="Обычный 5 14 19 2" xfId="35677"/>
    <cellStyle name="Обычный 5 14 19 2 2" xfId="35678"/>
    <cellStyle name="Обычный 5 14 19 2 2 2" xfId="35679"/>
    <cellStyle name="Обычный 5 14 19 2 2 2 2" xfId="35680"/>
    <cellStyle name="Обычный 5 14 19 2 2 3" xfId="35681"/>
    <cellStyle name="Обычный 5 14 19 2 3" xfId="35682"/>
    <cellStyle name="Обычный 5 14 19 2 3 2" xfId="35683"/>
    <cellStyle name="Обычный 5 14 19 2 4" xfId="35684"/>
    <cellStyle name="Обычный 5 14 19 3" xfId="35685"/>
    <cellStyle name="Обычный 5 14 19 3 2" xfId="35686"/>
    <cellStyle name="Обычный 5 14 19 3 2 2" xfId="35687"/>
    <cellStyle name="Обычный 5 14 19 3 2 2 2" xfId="35688"/>
    <cellStyle name="Обычный 5 14 19 3 2 3" xfId="35689"/>
    <cellStyle name="Обычный 5 14 19 3 3" xfId="35690"/>
    <cellStyle name="Обычный 5 14 19 3 3 2" xfId="35691"/>
    <cellStyle name="Обычный 5 14 19 3 4" xfId="35692"/>
    <cellStyle name="Обычный 5 14 19 4" xfId="35693"/>
    <cellStyle name="Обычный 5 14 19 4 2" xfId="35694"/>
    <cellStyle name="Обычный 5 14 19 4 2 2" xfId="35695"/>
    <cellStyle name="Обычный 5 14 19 4 2 2 2" xfId="35696"/>
    <cellStyle name="Обычный 5 14 19 4 2 3" xfId="35697"/>
    <cellStyle name="Обычный 5 14 19 4 3" xfId="35698"/>
    <cellStyle name="Обычный 5 14 19 4 3 2" xfId="35699"/>
    <cellStyle name="Обычный 5 14 19 4 4" xfId="35700"/>
    <cellStyle name="Обычный 5 14 19 5" xfId="35701"/>
    <cellStyle name="Обычный 5 14 19 5 2" xfId="35702"/>
    <cellStyle name="Обычный 5 14 19 5 2 2" xfId="35703"/>
    <cellStyle name="Обычный 5 14 19 5 3" xfId="35704"/>
    <cellStyle name="Обычный 5 14 19 6" xfId="35705"/>
    <cellStyle name="Обычный 5 14 19 6 2" xfId="35706"/>
    <cellStyle name="Обычный 5 14 19 7" xfId="35707"/>
    <cellStyle name="Обычный 5 14 19 7 2" xfId="35708"/>
    <cellStyle name="Обычный 5 14 19 8" xfId="35709"/>
    <cellStyle name="Обычный 5 14 2" xfId="35710"/>
    <cellStyle name="Обычный 5 14 2 2" xfId="35711"/>
    <cellStyle name="Обычный 5 14 2 2 2" xfId="35712"/>
    <cellStyle name="Обычный 5 14 2 2 2 2" xfId="35713"/>
    <cellStyle name="Обычный 5 14 2 2 2 2 2" xfId="35714"/>
    <cellStyle name="Обычный 5 14 2 2 2 3" xfId="35715"/>
    <cellStyle name="Обычный 5 14 2 2 3" xfId="35716"/>
    <cellStyle name="Обычный 5 14 2 2 3 2" xfId="35717"/>
    <cellStyle name="Обычный 5 14 2 2 4" xfId="35718"/>
    <cellStyle name="Обычный 5 14 2 3" xfId="35719"/>
    <cellStyle name="Обычный 5 14 2 3 2" xfId="35720"/>
    <cellStyle name="Обычный 5 14 2 3 2 2" xfId="35721"/>
    <cellStyle name="Обычный 5 14 2 3 2 2 2" xfId="35722"/>
    <cellStyle name="Обычный 5 14 2 3 2 3" xfId="35723"/>
    <cellStyle name="Обычный 5 14 2 3 3" xfId="35724"/>
    <cellStyle name="Обычный 5 14 2 3 3 2" xfId="35725"/>
    <cellStyle name="Обычный 5 14 2 3 4" xfId="35726"/>
    <cellStyle name="Обычный 5 14 2 4" xfId="35727"/>
    <cellStyle name="Обычный 5 14 2 4 2" xfId="35728"/>
    <cellStyle name="Обычный 5 14 2 4 2 2" xfId="35729"/>
    <cellStyle name="Обычный 5 14 2 4 2 2 2" xfId="35730"/>
    <cellStyle name="Обычный 5 14 2 4 2 3" xfId="35731"/>
    <cellStyle name="Обычный 5 14 2 4 3" xfId="35732"/>
    <cellStyle name="Обычный 5 14 2 4 3 2" xfId="35733"/>
    <cellStyle name="Обычный 5 14 2 4 4" xfId="35734"/>
    <cellStyle name="Обычный 5 14 2 5" xfId="35735"/>
    <cellStyle name="Обычный 5 14 2 5 2" xfId="35736"/>
    <cellStyle name="Обычный 5 14 2 5 2 2" xfId="35737"/>
    <cellStyle name="Обычный 5 14 2 5 3" xfId="35738"/>
    <cellStyle name="Обычный 5 14 2 6" xfId="35739"/>
    <cellStyle name="Обычный 5 14 2 6 2" xfId="35740"/>
    <cellStyle name="Обычный 5 14 2 7" xfId="35741"/>
    <cellStyle name="Обычный 5 14 2 7 2" xfId="35742"/>
    <cellStyle name="Обычный 5 14 2 8" xfId="35743"/>
    <cellStyle name="Обычный 5 14 20" xfId="35744"/>
    <cellStyle name="Обычный 5 14 20 2" xfId="35745"/>
    <cellStyle name="Обычный 5 14 20 2 2" xfId="35746"/>
    <cellStyle name="Обычный 5 14 20 2 2 2" xfId="35747"/>
    <cellStyle name="Обычный 5 14 20 2 2 2 2" xfId="35748"/>
    <cellStyle name="Обычный 5 14 20 2 2 3" xfId="35749"/>
    <cellStyle name="Обычный 5 14 20 2 3" xfId="35750"/>
    <cellStyle name="Обычный 5 14 20 2 3 2" xfId="35751"/>
    <cellStyle name="Обычный 5 14 20 2 4" xfId="35752"/>
    <cellStyle name="Обычный 5 14 20 3" xfId="35753"/>
    <cellStyle name="Обычный 5 14 20 3 2" xfId="35754"/>
    <cellStyle name="Обычный 5 14 20 3 2 2" xfId="35755"/>
    <cellStyle name="Обычный 5 14 20 3 2 2 2" xfId="35756"/>
    <cellStyle name="Обычный 5 14 20 3 2 3" xfId="35757"/>
    <cellStyle name="Обычный 5 14 20 3 3" xfId="35758"/>
    <cellStyle name="Обычный 5 14 20 3 3 2" xfId="35759"/>
    <cellStyle name="Обычный 5 14 20 3 4" xfId="35760"/>
    <cellStyle name="Обычный 5 14 20 4" xfId="35761"/>
    <cellStyle name="Обычный 5 14 20 4 2" xfId="35762"/>
    <cellStyle name="Обычный 5 14 20 4 2 2" xfId="35763"/>
    <cellStyle name="Обычный 5 14 20 4 2 2 2" xfId="35764"/>
    <cellStyle name="Обычный 5 14 20 4 2 3" xfId="35765"/>
    <cellStyle name="Обычный 5 14 20 4 3" xfId="35766"/>
    <cellStyle name="Обычный 5 14 20 4 3 2" xfId="35767"/>
    <cellStyle name="Обычный 5 14 20 4 4" xfId="35768"/>
    <cellStyle name="Обычный 5 14 20 5" xfId="35769"/>
    <cellStyle name="Обычный 5 14 20 5 2" xfId="35770"/>
    <cellStyle name="Обычный 5 14 20 5 2 2" xfId="35771"/>
    <cellStyle name="Обычный 5 14 20 5 3" xfId="35772"/>
    <cellStyle name="Обычный 5 14 20 6" xfId="35773"/>
    <cellStyle name="Обычный 5 14 20 6 2" xfId="35774"/>
    <cellStyle name="Обычный 5 14 20 7" xfId="35775"/>
    <cellStyle name="Обычный 5 14 20 7 2" xfId="35776"/>
    <cellStyle name="Обычный 5 14 20 8" xfId="35777"/>
    <cellStyle name="Обычный 5 14 21" xfId="35778"/>
    <cellStyle name="Обычный 5 14 21 2" xfId="35779"/>
    <cellStyle name="Обычный 5 14 21 2 2" xfId="35780"/>
    <cellStyle name="Обычный 5 14 21 2 2 2" xfId="35781"/>
    <cellStyle name="Обычный 5 14 21 2 2 2 2" xfId="35782"/>
    <cellStyle name="Обычный 5 14 21 2 2 3" xfId="35783"/>
    <cellStyle name="Обычный 5 14 21 2 3" xfId="35784"/>
    <cellStyle name="Обычный 5 14 21 2 3 2" xfId="35785"/>
    <cellStyle name="Обычный 5 14 21 2 4" xfId="35786"/>
    <cellStyle name="Обычный 5 14 21 3" xfId="35787"/>
    <cellStyle name="Обычный 5 14 21 3 2" xfId="35788"/>
    <cellStyle name="Обычный 5 14 21 3 2 2" xfId="35789"/>
    <cellStyle name="Обычный 5 14 21 3 2 2 2" xfId="35790"/>
    <cellStyle name="Обычный 5 14 21 3 2 3" xfId="35791"/>
    <cellStyle name="Обычный 5 14 21 3 3" xfId="35792"/>
    <cellStyle name="Обычный 5 14 21 3 3 2" xfId="35793"/>
    <cellStyle name="Обычный 5 14 21 3 4" xfId="35794"/>
    <cellStyle name="Обычный 5 14 21 4" xfId="35795"/>
    <cellStyle name="Обычный 5 14 21 4 2" xfId="35796"/>
    <cellStyle name="Обычный 5 14 21 4 2 2" xfId="35797"/>
    <cellStyle name="Обычный 5 14 21 4 2 2 2" xfId="35798"/>
    <cellStyle name="Обычный 5 14 21 4 2 3" xfId="35799"/>
    <cellStyle name="Обычный 5 14 21 4 3" xfId="35800"/>
    <cellStyle name="Обычный 5 14 21 4 3 2" xfId="35801"/>
    <cellStyle name="Обычный 5 14 21 4 4" xfId="35802"/>
    <cellStyle name="Обычный 5 14 21 5" xfId="35803"/>
    <cellStyle name="Обычный 5 14 21 5 2" xfId="35804"/>
    <cellStyle name="Обычный 5 14 21 5 2 2" xfId="35805"/>
    <cellStyle name="Обычный 5 14 21 5 3" xfId="35806"/>
    <cellStyle name="Обычный 5 14 21 6" xfId="35807"/>
    <cellStyle name="Обычный 5 14 21 6 2" xfId="35808"/>
    <cellStyle name="Обычный 5 14 21 7" xfId="35809"/>
    <cellStyle name="Обычный 5 14 21 7 2" xfId="35810"/>
    <cellStyle name="Обычный 5 14 21 8" xfId="35811"/>
    <cellStyle name="Обычный 5 14 22" xfId="35812"/>
    <cellStyle name="Обычный 5 14 22 2" xfId="35813"/>
    <cellStyle name="Обычный 5 14 22 2 2" xfId="35814"/>
    <cellStyle name="Обычный 5 14 22 2 2 2" xfId="35815"/>
    <cellStyle name="Обычный 5 14 22 2 2 2 2" xfId="35816"/>
    <cellStyle name="Обычный 5 14 22 2 2 3" xfId="35817"/>
    <cellStyle name="Обычный 5 14 22 2 3" xfId="35818"/>
    <cellStyle name="Обычный 5 14 22 2 3 2" xfId="35819"/>
    <cellStyle name="Обычный 5 14 22 2 4" xfId="35820"/>
    <cellStyle name="Обычный 5 14 22 3" xfId="35821"/>
    <cellStyle name="Обычный 5 14 22 3 2" xfId="35822"/>
    <cellStyle name="Обычный 5 14 22 3 2 2" xfId="35823"/>
    <cellStyle name="Обычный 5 14 22 3 2 2 2" xfId="35824"/>
    <cellStyle name="Обычный 5 14 22 3 2 3" xfId="35825"/>
    <cellStyle name="Обычный 5 14 22 3 3" xfId="35826"/>
    <cellStyle name="Обычный 5 14 22 3 3 2" xfId="35827"/>
    <cellStyle name="Обычный 5 14 22 3 4" xfId="35828"/>
    <cellStyle name="Обычный 5 14 22 4" xfId="35829"/>
    <cellStyle name="Обычный 5 14 22 4 2" xfId="35830"/>
    <cellStyle name="Обычный 5 14 22 4 2 2" xfId="35831"/>
    <cellStyle name="Обычный 5 14 22 4 2 2 2" xfId="35832"/>
    <cellStyle name="Обычный 5 14 22 4 2 3" xfId="35833"/>
    <cellStyle name="Обычный 5 14 22 4 3" xfId="35834"/>
    <cellStyle name="Обычный 5 14 22 4 3 2" xfId="35835"/>
    <cellStyle name="Обычный 5 14 22 4 4" xfId="35836"/>
    <cellStyle name="Обычный 5 14 22 5" xfId="35837"/>
    <cellStyle name="Обычный 5 14 22 5 2" xfId="35838"/>
    <cellStyle name="Обычный 5 14 22 5 2 2" xfId="35839"/>
    <cellStyle name="Обычный 5 14 22 5 3" xfId="35840"/>
    <cellStyle name="Обычный 5 14 22 6" xfId="35841"/>
    <cellStyle name="Обычный 5 14 22 6 2" xfId="35842"/>
    <cellStyle name="Обычный 5 14 22 7" xfId="35843"/>
    <cellStyle name="Обычный 5 14 22 7 2" xfId="35844"/>
    <cellStyle name="Обычный 5 14 22 8" xfId="35845"/>
    <cellStyle name="Обычный 5 14 23" xfId="35846"/>
    <cellStyle name="Обычный 5 14 23 2" xfId="35847"/>
    <cellStyle name="Обычный 5 14 23 2 2" xfId="35848"/>
    <cellStyle name="Обычный 5 14 23 2 2 2" xfId="35849"/>
    <cellStyle name="Обычный 5 14 23 2 2 2 2" xfId="35850"/>
    <cellStyle name="Обычный 5 14 23 2 2 3" xfId="35851"/>
    <cellStyle name="Обычный 5 14 23 2 3" xfId="35852"/>
    <cellStyle name="Обычный 5 14 23 2 3 2" xfId="35853"/>
    <cellStyle name="Обычный 5 14 23 2 4" xfId="35854"/>
    <cellStyle name="Обычный 5 14 23 3" xfId="35855"/>
    <cellStyle name="Обычный 5 14 23 3 2" xfId="35856"/>
    <cellStyle name="Обычный 5 14 23 3 2 2" xfId="35857"/>
    <cellStyle name="Обычный 5 14 23 3 2 2 2" xfId="35858"/>
    <cellStyle name="Обычный 5 14 23 3 2 3" xfId="35859"/>
    <cellStyle name="Обычный 5 14 23 3 3" xfId="35860"/>
    <cellStyle name="Обычный 5 14 23 3 3 2" xfId="35861"/>
    <cellStyle name="Обычный 5 14 23 3 4" xfId="35862"/>
    <cellStyle name="Обычный 5 14 23 4" xfId="35863"/>
    <cellStyle name="Обычный 5 14 23 4 2" xfId="35864"/>
    <cellStyle name="Обычный 5 14 23 4 2 2" xfId="35865"/>
    <cellStyle name="Обычный 5 14 23 4 2 2 2" xfId="35866"/>
    <cellStyle name="Обычный 5 14 23 4 2 3" xfId="35867"/>
    <cellStyle name="Обычный 5 14 23 4 3" xfId="35868"/>
    <cellStyle name="Обычный 5 14 23 4 3 2" xfId="35869"/>
    <cellStyle name="Обычный 5 14 23 4 4" xfId="35870"/>
    <cellStyle name="Обычный 5 14 23 5" xfId="35871"/>
    <cellStyle name="Обычный 5 14 23 5 2" xfId="35872"/>
    <cellStyle name="Обычный 5 14 23 5 2 2" xfId="35873"/>
    <cellStyle name="Обычный 5 14 23 5 3" xfId="35874"/>
    <cellStyle name="Обычный 5 14 23 6" xfId="35875"/>
    <cellStyle name="Обычный 5 14 23 6 2" xfId="35876"/>
    <cellStyle name="Обычный 5 14 23 7" xfId="35877"/>
    <cellStyle name="Обычный 5 14 23 7 2" xfId="35878"/>
    <cellStyle name="Обычный 5 14 23 8" xfId="35879"/>
    <cellStyle name="Обычный 5 14 24" xfId="35880"/>
    <cellStyle name="Обычный 5 14 24 2" xfId="35881"/>
    <cellStyle name="Обычный 5 14 24 2 2" xfId="35882"/>
    <cellStyle name="Обычный 5 14 24 2 2 2" xfId="35883"/>
    <cellStyle name="Обычный 5 14 24 2 2 2 2" xfId="35884"/>
    <cellStyle name="Обычный 5 14 24 2 2 3" xfId="35885"/>
    <cellStyle name="Обычный 5 14 24 2 3" xfId="35886"/>
    <cellStyle name="Обычный 5 14 24 2 3 2" xfId="35887"/>
    <cellStyle name="Обычный 5 14 24 2 4" xfId="35888"/>
    <cellStyle name="Обычный 5 14 24 3" xfId="35889"/>
    <cellStyle name="Обычный 5 14 24 3 2" xfId="35890"/>
    <cellStyle name="Обычный 5 14 24 3 2 2" xfId="35891"/>
    <cellStyle name="Обычный 5 14 24 3 2 2 2" xfId="35892"/>
    <cellStyle name="Обычный 5 14 24 3 2 3" xfId="35893"/>
    <cellStyle name="Обычный 5 14 24 3 3" xfId="35894"/>
    <cellStyle name="Обычный 5 14 24 3 3 2" xfId="35895"/>
    <cellStyle name="Обычный 5 14 24 3 4" xfId="35896"/>
    <cellStyle name="Обычный 5 14 24 4" xfId="35897"/>
    <cellStyle name="Обычный 5 14 24 4 2" xfId="35898"/>
    <cellStyle name="Обычный 5 14 24 4 2 2" xfId="35899"/>
    <cellStyle name="Обычный 5 14 24 4 2 2 2" xfId="35900"/>
    <cellStyle name="Обычный 5 14 24 4 2 3" xfId="35901"/>
    <cellStyle name="Обычный 5 14 24 4 3" xfId="35902"/>
    <cellStyle name="Обычный 5 14 24 4 3 2" xfId="35903"/>
    <cellStyle name="Обычный 5 14 24 4 4" xfId="35904"/>
    <cellStyle name="Обычный 5 14 24 5" xfId="35905"/>
    <cellStyle name="Обычный 5 14 24 5 2" xfId="35906"/>
    <cellStyle name="Обычный 5 14 24 5 2 2" xfId="35907"/>
    <cellStyle name="Обычный 5 14 24 5 3" xfId="35908"/>
    <cellStyle name="Обычный 5 14 24 6" xfId="35909"/>
    <cellStyle name="Обычный 5 14 24 6 2" xfId="35910"/>
    <cellStyle name="Обычный 5 14 24 7" xfId="35911"/>
    <cellStyle name="Обычный 5 14 24 7 2" xfId="35912"/>
    <cellStyle name="Обычный 5 14 24 8" xfId="35913"/>
    <cellStyle name="Обычный 5 14 25" xfId="35914"/>
    <cellStyle name="Обычный 5 14 25 2" xfId="35915"/>
    <cellStyle name="Обычный 5 14 25 2 2" xfId="35916"/>
    <cellStyle name="Обычный 5 14 25 2 2 2" xfId="35917"/>
    <cellStyle name="Обычный 5 14 25 2 2 2 2" xfId="35918"/>
    <cellStyle name="Обычный 5 14 25 2 2 3" xfId="35919"/>
    <cellStyle name="Обычный 5 14 25 2 3" xfId="35920"/>
    <cellStyle name="Обычный 5 14 25 2 3 2" xfId="35921"/>
    <cellStyle name="Обычный 5 14 25 2 4" xfId="35922"/>
    <cellStyle name="Обычный 5 14 25 3" xfId="35923"/>
    <cellStyle name="Обычный 5 14 25 3 2" xfId="35924"/>
    <cellStyle name="Обычный 5 14 25 3 2 2" xfId="35925"/>
    <cellStyle name="Обычный 5 14 25 3 2 2 2" xfId="35926"/>
    <cellStyle name="Обычный 5 14 25 3 2 3" xfId="35927"/>
    <cellStyle name="Обычный 5 14 25 3 3" xfId="35928"/>
    <cellStyle name="Обычный 5 14 25 3 3 2" xfId="35929"/>
    <cellStyle name="Обычный 5 14 25 3 4" xfId="35930"/>
    <cellStyle name="Обычный 5 14 25 4" xfId="35931"/>
    <cellStyle name="Обычный 5 14 25 4 2" xfId="35932"/>
    <cellStyle name="Обычный 5 14 25 4 2 2" xfId="35933"/>
    <cellStyle name="Обычный 5 14 25 4 2 2 2" xfId="35934"/>
    <cellStyle name="Обычный 5 14 25 4 2 3" xfId="35935"/>
    <cellStyle name="Обычный 5 14 25 4 3" xfId="35936"/>
    <cellStyle name="Обычный 5 14 25 4 3 2" xfId="35937"/>
    <cellStyle name="Обычный 5 14 25 4 4" xfId="35938"/>
    <cellStyle name="Обычный 5 14 25 5" xfId="35939"/>
    <cellStyle name="Обычный 5 14 25 5 2" xfId="35940"/>
    <cellStyle name="Обычный 5 14 25 5 2 2" xfId="35941"/>
    <cellStyle name="Обычный 5 14 25 5 3" xfId="35942"/>
    <cellStyle name="Обычный 5 14 25 6" xfId="35943"/>
    <cellStyle name="Обычный 5 14 25 6 2" xfId="35944"/>
    <cellStyle name="Обычный 5 14 25 7" xfId="35945"/>
    <cellStyle name="Обычный 5 14 25 7 2" xfId="35946"/>
    <cellStyle name="Обычный 5 14 25 8" xfId="35947"/>
    <cellStyle name="Обычный 5 14 26" xfId="35948"/>
    <cellStyle name="Обычный 5 14 26 2" xfId="35949"/>
    <cellStyle name="Обычный 5 14 26 2 2" xfId="35950"/>
    <cellStyle name="Обычный 5 14 26 2 2 2" xfId="35951"/>
    <cellStyle name="Обычный 5 14 26 2 2 2 2" xfId="35952"/>
    <cellStyle name="Обычный 5 14 26 2 2 3" xfId="35953"/>
    <cellStyle name="Обычный 5 14 26 2 3" xfId="35954"/>
    <cellStyle name="Обычный 5 14 26 2 3 2" xfId="35955"/>
    <cellStyle name="Обычный 5 14 26 2 4" xfId="35956"/>
    <cellStyle name="Обычный 5 14 26 3" xfId="35957"/>
    <cellStyle name="Обычный 5 14 26 3 2" xfId="35958"/>
    <cellStyle name="Обычный 5 14 26 3 2 2" xfId="35959"/>
    <cellStyle name="Обычный 5 14 26 3 2 2 2" xfId="35960"/>
    <cellStyle name="Обычный 5 14 26 3 2 3" xfId="35961"/>
    <cellStyle name="Обычный 5 14 26 3 3" xfId="35962"/>
    <cellStyle name="Обычный 5 14 26 3 3 2" xfId="35963"/>
    <cellStyle name="Обычный 5 14 26 3 4" xfId="35964"/>
    <cellStyle name="Обычный 5 14 26 4" xfId="35965"/>
    <cellStyle name="Обычный 5 14 26 4 2" xfId="35966"/>
    <cellStyle name="Обычный 5 14 26 4 2 2" xfId="35967"/>
    <cellStyle name="Обычный 5 14 26 4 2 2 2" xfId="35968"/>
    <cellStyle name="Обычный 5 14 26 4 2 3" xfId="35969"/>
    <cellStyle name="Обычный 5 14 26 4 3" xfId="35970"/>
    <cellStyle name="Обычный 5 14 26 4 3 2" xfId="35971"/>
    <cellStyle name="Обычный 5 14 26 4 4" xfId="35972"/>
    <cellStyle name="Обычный 5 14 26 5" xfId="35973"/>
    <cellStyle name="Обычный 5 14 26 5 2" xfId="35974"/>
    <cellStyle name="Обычный 5 14 26 5 2 2" xfId="35975"/>
    <cellStyle name="Обычный 5 14 26 5 3" xfId="35976"/>
    <cellStyle name="Обычный 5 14 26 6" xfId="35977"/>
    <cellStyle name="Обычный 5 14 26 6 2" xfId="35978"/>
    <cellStyle name="Обычный 5 14 26 7" xfId="35979"/>
    <cellStyle name="Обычный 5 14 26 7 2" xfId="35980"/>
    <cellStyle name="Обычный 5 14 26 8" xfId="35981"/>
    <cellStyle name="Обычный 5 14 27" xfId="35982"/>
    <cellStyle name="Обычный 5 14 27 2" xfId="35983"/>
    <cellStyle name="Обычный 5 14 27 2 2" xfId="35984"/>
    <cellStyle name="Обычный 5 14 27 2 2 2" xfId="35985"/>
    <cellStyle name="Обычный 5 14 27 2 2 2 2" xfId="35986"/>
    <cellStyle name="Обычный 5 14 27 2 2 3" xfId="35987"/>
    <cellStyle name="Обычный 5 14 27 2 3" xfId="35988"/>
    <cellStyle name="Обычный 5 14 27 2 3 2" xfId="35989"/>
    <cellStyle name="Обычный 5 14 27 2 4" xfId="35990"/>
    <cellStyle name="Обычный 5 14 27 3" xfId="35991"/>
    <cellStyle name="Обычный 5 14 27 3 2" xfId="35992"/>
    <cellStyle name="Обычный 5 14 27 3 2 2" xfId="35993"/>
    <cellStyle name="Обычный 5 14 27 3 2 2 2" xfId="35994"/>
    <cellStyle name="Обычный 5 14 27 3 2 3" xfId="35995"/>
    <cellStyle name="Обычный 5 14 27 3 3" xfId="35996"/>
    <cellStyle name="Обычный 5 14 27 3 3 2" xfId="35997"/>
    <cellStyle name="Обычный 5 14 27 3 4" xfId="35998"/>
    <cellStyle name="Обычный 5 14 27 4" xfId="35999"/>
    <cellStyle name="Обычный 5 14 27 4 2" xfId="36000"/>
    <cellStyle name="Обычный 5 14 27 4 2 2" xfId="36001"/>
    <cellStyle name="Обычный 5 14 27 4 2 2 2" xfId="36002"/>
    <cellStyle name="Обычный 5 14 27 4 2 3" xfId="36003"/>
    <cellStyle name="Обычный 5 14 27 4 3" xfId="36004"/>
    <cellStyle name="Обычный 5 14 27 4 3 2" xfId="36005"/>
    <cellStyle name="Обычный 5 14 27 4 4" xfId="36006"/>
    <cellStyle name="Обычный 5 14 27 5" xfId="36007"/>
    <cellStyle name="Обычный 5 14 27 5 2" xfId="36008"/>
    <cellStyle name="Обычный 5 14 27 5 2 2" xfId="36009"/>
    <cellStyle name="Обычный 5 14 27 5 3" xfId="36010"/>
    <cellStyle name="Обычный 5 14 27 6" xfId="36011"/>
    <cellStyle name="Обычный 5 14 27 6 2" xfId="36012"/>
    <cellStyle name="Обычный 5 14 27 7" xfId="36013"/>
    <cellStyle name="Обычный 5 14 27 7 2" xfId="36014"/>
    <cellStyle name="Обычный 5 14 27 8" xfId="36015"/>
    <cellStyle name="Обычный 5 14 28" xfId="36016"/>
    <cellStyle name="Обычный 5 14 28 2" xfId="36017"/>
    <cellStyle name="Обычный 5 14 28 2 2" xfId="36018"/>
    <cellStyle name="Обычный 5 14 28 2 2 2" xfId="36019"/>
    <cellStyle name="Обычный 5 14 28 2 2 2 2" xfId="36020"/>
    <cellStyle name="Обычный 5 14 28 2 2 3" xfId="36021"/>
    <cellStyle name="Обычный 5 14 28 2 3" xfId="36022"/>
    <cellStyle name="Обычный 5 14 28 2 3 2" xfId="36023"/>
    <cellStyle name="Обычный 5 14 28 2 4" xfId="36024"/>
    <cellStyle name="Обычный 5 14 28 3" xfId="36025"/>
    <cellStyle name="Обычный 5 14 28 3 2" xfId="36026"/>
    <cellStyle name="Обычный 5 14 28 3 2 2" xfId="36027"/>
    <cellStyle name="Обычный 5 14 28 3 2 2 2" xfId="36028"/>
    <cellStyle name="Обычный 5 14 28 3 2 3" xfId="36029"/>
    <cellStyle name="Обычный 5 14 28 3 3" xfId="36030"/>
    <cellStyle name="Обычный 5 14 28 3 3 2" xfId="36031"/>
    <cellStyle name="Обычный 5 14 28 3 4" xfId="36032"/>
    <cellStyle name="Обычный 5 14 28 4" xfId="36033"/>
    <cellStyle name="Обычный 5 14 28 4 2" xfId="36034"/>
    <cellStyle name="Обычный 5 14 28 4 2 2" xfId="36035"/>
    <cellStyle name="Обычный 5 14 28 4 2 2 2" xfId="36036"/>
    <cellStyle name="Обычный 5 14 28 4 2 3" xfId="36037"/>
    <cellStyle name="Обычный 5 14 28 4 3" xfId="36038"/>
    <cellStyle name="Обычный 5 14 28 4 3 2" xfId="36039"/>
    <cellStyle name="Обычный 5 14 28 4 4" xfId="36040"/>
    <cellStyle name="Обычный 5 14 28 5" xfId="36041"/>
    <cellStyle name="Обычный 5 14 28 5 2" xfId="36042"/>
    <cellStyle name="Обычный 5 14 28 5 2 2" xfId="36043"/>
    <cellStyle name="Обычный 5 14 28 5 3" xfId="36044"/>
    <cellStyle name="Обычный 5 14 28 6" xfId="36045"/>
    <cellStyle name="Обычный 5 14 28 6 2" xfId="36046"/>
    <cellStyle name="Обычный 5 14 28 7" xfId="36047"/>
    <cellStyle name="Обычный 5 14 28 7 2" xfId="36048"/>
    <cellStyle name="Обычный 5 14 28 8" xfId="36049"/>
    <cellStyle name="Обычный 5 14 29" xfId="36050"/>
    <cellStyle name="Обычный 5 14 29 2" xfId="36051"/>
    <cellStyle name="Обычный 5 14 29 2 2" xfId="36052"/>
    <cellStyle name="Обычный 5 14 29 2 2 2" xfId="36053"/>
    <cellStyle name="Обычный 5 14 29 2 2 2 2" xfId="36054"/>
    <cellStyle name="Обычный 5 14 29 2 2 3" xfId="36055"/>
    <cellStyle name="Обычный 5 14 29 2 3" xfId="36056"/>
    <cellStyle name="Обычный 5 14 29 2 3 2" xfId="36057"/>
    <cellStyle name="Обычный 5 14 29 2 4" xfId="36058"/>
    <cellStyle name="Обычный 5 14 29 3" xfId="36059"/>
    <cellStyle name="Обычный 5 14 29 3 2" xfId="36060"/>
    <cellStyle name="Обычный 5 14 29 3 2 2" xfId="36061"/>
    <cellStyle name="Обычный 5 14 29 3 2 2 2" xfId="36062"/>
    <cellStyle name="Обычный 5 14 29 3 2 3" xfId="36063"/>
    <cellStyle name="Обычный 5 14 29 3 3" xfId="36064"/>
    <cellStyle name="Обычный 5 14 29 3 3 2" xfId="36065"/>
    <cellStyle name="Обычный 5 14 29 3 4" xfId="36066"/>
    <cellStyle name="Обычный 5 14 29 4" xfId="36067"/>
    <cellStyle name="Обычный 5 14 29 4 2" xfId="36068"/>
    <cellStyle name="Обычный 5 14 29 4 2 2" xfId="36069"/>
    <cellStyle name="Обычный 5 14 29 4 2 2 2" xfId="36070"/>
    <cellStyle name="Обычный 5 14 29 4 2 3" xfId="36071"/>
    <cellStyle name="Обычный 5 14 29 4 3" xfId="36072"/>
    <cellStyle name="Обычный 5 14 29 4 3 2" xfId="36073"/>
    <cellStyle name="Обычный 5 14 29 4 4" xfId="36074"/>
    <cellStyle name="Обычный 5 14 29 5" xfId="36075"/>
    <cellStyle name="Обычный 5 14 29 5 2" xfId="36076"/>
    <cellStyle name="Обычный 5 14 29 5 2 2" xfId="36077"/>
    <cellStyle name="Обычный 5 14 29 5 3" xfId="36078"/>
    <cellStyle name="Обычный 5 14 29 6" xfId="36079"/>
    <cellStyle name="Обычный 5 14 29 6 2" xfId="36080"/>
    <cellStyle name="Обычный 5 14 29 7" xfId="36081"/>
    <cellStyle name="Обычный 5 14 29 7 2" xfId="36082"/>
    <cellStyle name="Обычный 5 14 29 8" xfId="36083"/>
    <cellStyle name="Обычный 5 14 3" xfId="36084"/>
    <cellStyle name="Обычный 5 14 3 2" xfId="36085"/>
    <cellStyle name="Обычный 5 14 3 2 2" xfId="36086"/>
    <cellStyle name="Обычный 5 14 3 2 2 2" xfId="36087"/>
    <cellStyle name="Обычный 5 14 3 2 2 2 2" xfId="36088"/>
    <cellStyle name="Обычный 5 14 3 2 2 3" xfId="36089"/>
    <cellStyle name="Обычный 5 14 3 2 3" xfId="36090"/>
    <cellStyle name="Обычный 5 14 3 2 3 2" xfId="36091"/>
    <cellStyle name="Обычный 5 14 3 2 4" xfId="36092"/>
    <cellStyle name="Обычный 5 14 3 3" xfId="36093"/>
    <cellStyle name="Обычный 5 14 3 3 2" xfId="36094"/>
    <cellStyle name="Обычный 5 14 3 3 2 2" xfId="36095"/>
    <cellStyle name="Обычный 5 14 3 3 2 2 2" xfId="36096"/>
    <cellStyle name="Обычный 5 14 3 3 2 3" xfId="36097"/>
    <cellStyle name="Обычный 5 14 3 3 3" xfId="36098"/>
    <cellStyle name="Обычный 5 14 3 3 3 2" xfId="36099"/>
    <cellStyle name="Обычный 5 14 3 3 4" xfId="36100"/>
    <cellStyle name="Обычный 5 14 3 4" xfId="36101"/>
    <cellStyle name="Обычный 5 14 3 4 2" xfId="36102"/>
    <cellStyle name="Обычный 5 14 3 4 2 2" xfId="36103"/>
    <cellStyle name="Обычный 5 14 3 4 2 2 2" xfId="36104"/>
    <cellStyle name="Обычный 5 14 3 4 2 3" xfId="36105"/>
    <cellStyle name="Обычный 5 14 3 4 3" xfId="36106"/>
    <cellStyle name="Обычный 5 14 3 4 3 2" xfId="36107"/>
    <cellStyle name="Обычный 5 14 3 4 4" xfId="36108"/>
    <cellStyle name="Обычный 5 14 3 5" xfId="36109"/>
    <cellStyle name="Обычный 5 14 3 5 2" xfId="36110"/>
    <cellStyle name="Обычный 5 14 3 5 2 2" xfId="36111"/>
    <cellStyle name="Обычный 5 14 3 5 3" xfId="36112"/>
    <cellStyle name="Обычный 5 14 3 6" xfId="36113"/>
    <cellStyle name="Обычный 5 14 3 6 2" xfId="36114"/>
    <cellStyle name="Обычный 5 14 3 7" xfId="36115"/>
    <cellStyle name="Обычный 5 14 3 7 2" xfId="36116"/>
    <cellStyle name="Обычный 5 14 3 8" xfId="36117"/>
    <cellStyle name="Обычный 5 14 30" xfId="36118"/>
    <cellStyle name="Обычный 5 14 30 2" xfId="36119"/>
    <cellStyle name="Обычный 5 14 30 2 2" xfId="36120"/>
    <cellStyle name="Обычный 5 14 30 2 2 2" xfId="36121"/>
    <cellStyle name="Обычный 5 14 30 2 3" xfId="36122"/>
    <cellStyle name="Обычный 5 14 30 3" xfId="36123"/>
    <cellStyle name="Обычный 5 14 30 3 2" xfId="36124"/>
    <cellStyle name="Обычный 5 14 30 4" xfId="36125"/>
    <cellStyle name="Обычный 5 14 31" xfId="36126"/>
    <cellStyle name="Обычный 5 14 31 2" xfId="36127"/>
    <cellStyle name="Обычный 5 14 31 2 2" xfId="36128"/>
    <cellStyle name="Обычный 5 14 31 2 2 2" xfId="36129"/>
    <cellStyle name="Обычный 5 14 31 2 3" xfId="36130"/>
    <cellStyle name="Обычный 5 14 31 3" xfId="36131"/>
    <cellStyle name="Обычный 5 14 31 3 2" xfId="36132"/>
    <cellStyle name="Обычный 5 14 31 4" xfId="36133"/>
    <cellStyle name="Обычный 5 14 32" xfId="36134"/>
    <cellStyle name="Обычный 5 14 32 2" xfId="36135"/>
    <cellStyle name="Обычный 5 14 32 2 2" xfId="36136"/>
    <cellStyle name="Обычный 5 14 32 2 2 2" xfId="36137"/>
    <cellStyle name="Обычный 5 14 32 2 3" xfId="36138"/>
    <cellStyle name="Обычный 5 14 32 3" xfId="36139"/>
    <cellStyle name="Обычный 5 14 32 3 2" xfId="36140"/>
    <cellStyle name="Обычный 5 14 32 4" xfId="36141"/>
    <cellStyle name="Обычный 5 14 33" xfId="36142"/>
    <cellStyle name="Обычный 5 14 33 2" xfId="36143"/>
    <cellStyle name="Обычный 5 14 33 2 2" xfId="36144"/>
    <cellStyle name="Обычный 5 14 33 3" xfId="36145"/>
    <cellStyle name="Обычный 5 14 34" xfId="36146"/>
    <cellStyle name="Обычный 5 14 34 2" xfId="36147"/>
    <cellStyle name="Обычный 5 14 35" xfId="36148"/>
    <cellStyle name="Обычный 5 14 35 2" xfId="36149"/>
    <cellStyle name="Обычный 5 14 36" xfId="36150"/>
    <cellStyle name="Обычный 5 14 4" xfId="36151"/>
    <cellStyle name="Обычный 5 14 4 2" xfId="36152"/>
    <cellStyle name="Обычный 5 14 4 2 2" xfId="36153"/>
    <cellStyle name="Обычный 5 14 4 2 2 2" xfId="36154"/>
    <cellStyle name="Обычный 5 14 4 2 2 2 2" xfId="36155"/>
    <cellStyle name="Обычный 5 14 4 2 2 3" xfId="36156"/>
    <cellStyle name="Обычный 5 14 4 2 3" xfId="36157"/>
    <cellStyle name="Обычный 5 14 4 2 3 2" xfId="36158"/>
    <cellStyle name="Обычный 5 14 4 2 4" xfId="36159"/>
    <cellStyle name="Обычный 5 14 4 3" xfId="36160"/>
    <cellStyle name="Обычный 5 14 4 3 2" xfId="36161"/>
    <cellStyle name="Обычный 5 14 4 3 2 2" xfId="36162"/>
    <cellStyle name="Обычный 5 14 4 3 2 2 2" xfId="36163"/>
    <cellStyle name="Обычный 5 14 4 3 2 3" xfId="36164"/>
    <cellStyle name="Обычный 5 14 4 3 3" xfId="36165"/>
    <cellStyle name="Обычный 5 14 4 3 3 2" xfId="36166"/>
    <cellStyle name="Обычный 5 14 4 3 4" xfId="36167"/>
    <cellStyle name="Обычный 5 14 4 4" xfId="36168"/>
    <cellStyle name="Обычный 5 14 4 4 2" xfId="36169"/>
    <cellStyle name="Обычный 5 14 4 4 2 2" xfId="36170"/>
    <cellStyle name="Обычный 5 14 4 4 2 2 2" xfId="36171"/>
    <cellStyle name="Обычный 5 14 4 4 2 3" xfId="36172"/>
    <cellStyle name="Обычный 5 14 4 4 3" xfId="36173"/>
    <cellStyle name="Обычный 5 14 4 4 3 2" xfId="36174"/>
    <cellStyle name="Обычный 5 14 4 4 4" xfId="36175"/>
    <cellStyle name="Обычный 5 14 4 5" xfId="36176"/>
    <cellStyle name="Обычный 5 14 4 5 2" xfId="36177"/>
    <cellStyle name="Обычный 5 14 4 5 2 2" xfId="36178"/>
    <cellStyle name="Обычный 5 14 4 5 3" xfId="36179"/>
    <cellStyle name="Обычный 5 14 4 6" xfId="36180"/>
    <cellStyle name="Обычный 5 14 4 6 2" xfId="36181"/>
    <cellStyle name="Обычный 5 14 4 7" xfId="36182"/>
    <cellStyle name="Обычный 5 14 4 7 2" xfId="36183"/>
    <cellStyle name="Обычный 5 14 4 8" xfId="36184"/>
    <cellStyle name="Обычный 5 14 5" xfId="36185"/>
    <cellStyle name="Обычный 5 14 5 2" xfId="36186"/>
    <cellStyle name="Обычный 5 14 5 2 2" xfId="36187"/>
    <cellStyle name="Обычный 5 14 5 2 2 2" xfId="36188"/>
    <cellStyle name="Обычный 5 14 5 2 2 2 2" xfId="36189"/>
    <cellStyle name="Обычный 5 14 5 2 2 3" xfId="36190"/>
    <cellStyle name="Обычный 5 14 5 2 3" xfId="36191"/>
    <cellStyle name="Обычный 5 14 5 2 3 2" xfId="36192"/>
    <cellStyle name="Обычный 5 14 5 2 4" xfId="36193"/>
    <cellStyle name="Обычный 5 14 5 3" xfId="36194"/>
    <cellStyle name="Обычный 5 14 5 3 2" xfId="36195"/>
    <cellStyle name="Обычный 5 14 5 3 2 2" xfId="36196"/>
    <cellStyle name="Обычный 5 14 5 3 2 2 2" xfId="36197"/>
    <cellStyle name="Обычный 5 14 5 3 2 3" xfId="36198"/>
    <cellStyle name="Обычный 5 14 5 3 3" xfId="36199"/>
    <cellStyle name="Обычный 5 14 5 3 3 2" xfId="36200"/>
    <cellStyle name="Обычный 5 14 5 3 4" xfId="36201"/>
    <cellStyle name="Обычный 5 14 5 4" xfId="36202"/>
    <cellStyle name="Обычный 5 14 5 4 2" xfId="36203"/>
    <cellStyle name="Обычный 5 14 5 4 2 2" xfId="36204"/>
    <cellStyle name="Обычный 5 14 5 4 2 2 2" xfId="36205"/>
    <cellStyle name="Обычный 5 14 5 4 2 3" xfId="36206"/>
    <cellStyle name="Обычный 5 14 5 4 3" xfId="36207"/>
    <cellStyle name="Обычный 5 14 5 4 3 2" xfId="36208"/>
    <cellStyle name="Обычный 5 14 5 4 4" xfId="36209"/>
    <cellStyle name="Обычный 5 14 5 5" xfId="36210"/>
    <cellStyle name="Обычный 5 14 5 5 2" xfId="36211"/>
    <cellStyle name="Обычный 5 14 5 5 2 2" xfId="36212"/>
    <cellStyle name="Обычный 5 14 5 5 3" xfId="36213"/>
    <cellStyle name="Обычный 5 14 5 6" xfId="36214"/>
    <cellStyle name="Обычный 5 14 5 6 2" xfId="36215"/>
    <cellStyle name="Обычный 5 14 5 7" xfId="36216"/>
    <cellStyle name="Обычный 5 14 5 7 2" xfId="36217"/>
    <cellStyle name="Обычный 5 14 5 8" xfId="36218"/>
    <cellStyle name="Обычный 5 14 6" xfId="36219"/>
    <cellStyle name="Обычный 5 14 6 2" xfId="36220"/>
    <cellStyle name="Обычный 5 14 6 2 2" xfId="36221"/>
    <cellStyle name="Обычный 5 14 6 2 2 2" xfId="36222"/>
    <cellStyle name="Обычный 5 14 6 2 2 2 2" xfId="36223"/>
    <cellStyle name="Обычный 5 14 6 2 2 3" xfId="36224"/>
    <cellStyle name="Обычный 5 14 6 2 3" xfId="36225"/>
    <cellStyle name="Обычный 5 14 6 2 3 2" xfId="36226"/>
    <cellStyle name="Обычный 5 14 6 2 4" xfId="36227"/>
    <cellStyle name="Обычный 5 14 6 3" xfId="36228"/>
    <cellStyle name="Обычный 5 14 6 3 2" xfId="36229"/>
    <cellStyle name="Обычный 5 14 6 3 2 2" xfId="36230"/>
    <cellStyle name="Обычный 5 14 6 3 2 2 2" xfId="36231"/>
    <cellStyle name="Обычный 5 14 6 3 2 3" xfId="36232"/>
    <cellStyle name="Обычный 5 14 6 3 3" xfId="36233"/>
    <cellStyle name="Обычный 5 14 6 3 3 2" xfId="36234"/>
    <cellStyle name="Обычный 5 14 6 3 4" xfId="36235"/>
    <cellStyle name="Обычный 5 14 6 4" xfId="36236"/>
    <cellStyle name="Обычный 5 14 6 4 2" xfId="36237"/>
    <cellStyle name="Обычный 5 14 6 4 2 2" xfId="36238"/>
    <cellStyle name="Обычный 5 14 6 4 2 2 2" xfId="36239"/>
    <cellStyle name="Обычный 5 14 6 4 2 3" xfId="36240"/>
    <cellStyle name="Обычный 5 14 6 4 3" xfId="36241"/>
    <cellStyle name="Обычный 5 14 6 4 3 2" xfId="36242"/>
    <cellStyle name="Обычный 5 14 6 4 4" xfId="36243"/>
    <cellStyle name="Обычный 5 14 6 5" xfId="36244"/>
    <cellStyle name="Обычный 5 14 6 5 2" xfId="36245"/>
    <cellStyle name="Обычный 5 14 6 5 2 2" xfId="36246"/>
    <cellStyle name="Обычный 5 14 6 5 3" xfId="36247"/>
    <cellStyle name="Обычный 5 14 6 6" xfId="36248"/>
    <cellStyle name="Обычный 5 14 6 6 2" xfId="36249"/>
    <cellStyle name="Обычный 5 14 6 7" xfId="36250"/>
    <cellStyle name="Обычный 5 14 6 7 2" xfId="36251"/>
    <cellStyle name="Обычный 5 14 6 8" xfId="36252"/>
    <cellStyle name="Обычный 5 14 7" xfId="36253"/>
    <cellStyle name="Обычный 5 14 7 2" xfId="36254"/>
    <cellStyle name="Обычный 5 14 7 2 2" xfId="36255"/>
    <cellStyle name="Обычный 5 14 7 2 2 2" xfId="36256"/>
    <cellStyle name="Обычный 5 14 7 2 2 2 2" xfId="36257"/>
    <cellStyle name="Обычный 5 14 7 2 2 3" xfId="36258"/>
    <cellStyle name="Обычный 5 14 7 2 3" xfId="36259"/>
    <cellStyle name="Обычный 5 14 7 2 3 2" xfId="36260"/>
    <cellStyle name="Обычный 5 14 7 2 4" xfId="36261"/>
    <cellStyle name="Обычный 5 14 7 3" xfId="36262"/>
    <cellStyle name="Обычный 5 14 7 3 2" xfId="36263"/>
    <cellStyle name="Обычный 5 14 7 3 2 2" xfId="36264"/>
    <cellStyle name="Обычный 5 14 7 3 2 2 2" xfId="36265"/>
    <cellStyle name="Обычный 5 14 7 3 2 3" xfId="36266"/>
    <cellStyle name="Обычный 5 14 7 3 3" xfId="36267"/>
    <cellStyle name="Обычный 5 14 7 3 3 2" xfId="36268"/>
    <cellStyle name="Обычный 5 14 7 3 4" xfId="36269"/>
    <cellStyle name="Обычный 5 14 7 4" xfId="36270"/>
    <cellStyle name="Обычный 5 14 7 4 2" xfId="36271"/>
    <cellStyle name="Обычный 5 14 7 4 2 2" xfId="36272"/>
    <cellStyle name="Обычный 5 14 7 4 2 2 2" xfId="36273"/>
    <cellStyle name="Обычный 5 14 7 4 2 3" xfId="36274"/>
    <cellStyle name="Обычный 5 14 7 4 3" xfId="36275"/>
    <cellStyle name="Обычный 5 14 7 4 3 2" xfId="36276"/>
    <cellStyle name="Обычный 5 14 7 4 4" xfId="36277"/>
    <cellStyle name="Обычный 5 14 7 5" xfId="36278"/>
    <cellStyle name="Обычный 5 14 7 5 2" xfId="36279"/>
    <cellStyle name="Обычный 5 14 7 5 2 2" xfId="36280"/>
    <cellStyle name="Обычный 5 14 7 5 3" xfId="36281"/>
    <cellStyle name="Обычный 5 14 7 6" xfId="36282"/>
    <cellStyle name="Обычный 5 14 7 6 2" xfId="36283"/>
    <cellStyle name="Обычный 5 14 7 7" xfId="36284"/>
    <cellStyle name="Обычный 5 14 7 7 2" xfId="36285"/>
    <cellStyle name="Обычный 5 14 7 8" xfId="36286"/>
    <cellStyle name="Обычный 5 14 8" xfId="36287"/>
    <cellStyle name="Обычный 5 14 8 2" xfId="36288"/>
    <cellStyle name="Обычный 5 14 8 2 2" xfId="36289"/>
    <cellStyle name="Обычный 5 14 8 2 2 2" xfId="36290"/>
    <cellStyle name="Обычный 5 14 8 2 2 2 2" xfId="36291"/>
    <cellStyle name="Обычный 5 14 8 2 2 3" xfId="36292"/>
    <cellStyle name="Обычный 5 14 8 2 3" xfId="36293"/>
    <cellStyle name="Обычный 5 14 8 2 3 2" xfId="36294"/>
    <cellStyle name="Обычный 5 14 8 2 4" xfId="36295"/>
    <cellStyle name="Обычный 5 14 8 3" xfId="36296"/>
    <cellStyle name="Обычный 5 14 8 3 2" xfId="36297"/>
    <cellStyle name="Обычный 5 14 8 3 2 2" xfId="36298"/>
    <cellStyle name="Обычный 5 14 8 3 2 2 2" xfId="36299"/>
    <cellStyle name="Обычный 5 14 8 3 2 3" xfId="36300"/>
    <cellStyle name="Обычный 5 14 8 3 3" xfId="36301"/>
    <cellStyle name="Обычный 5 14 8 3 3 2" xfId="36302"/>
    <cellStyle name="Обычный 5 14 8 3 4" xfId="36303"/>
    <cellStyle name="Обычный 5 14 8 4" xfId="36304"/>
    <cellStyle name="Обычный 5 14 8 4 2" xfId="36305"/>
    <cellStyle name="Обычный 5 14 8 4 2 2" xfId="36306"/>
    <cellStyle name="Обычный 5 14 8 4 2 2 2" xfId="36307"/>
    <cellStyle name="Обычный 5 14 8 4 2 3" xfId="36308"/>
    <cellStyle name="Обычный 5 14 8 4 3" xfId="36309"/>
    <cellStyle name="Обычный 5 14 8 4 3 2" xfId="36310"/>
    <cellStyle name="Обычный 5 14 8 4 4" xfId="36311"/>
    <cellStyle name="Обычный 5 14 8 5" xfId="36312"/>
    <cellStyle name="Обычный 5 14 8 5 2" xfId="36313"/>
    <cellStyle name="Обычный 5 14 8 5 2 2" xfId="36314"/>
    <cellStyle name="Обычный 5 14 8 5 3" xfId="36315"/>
    <cellStyle name="Обычный 5 14 8 6" xfId="36316"/>
    <cellStyle name="Обычный 5 14 8 6 2" xfId="36317"/>
    <cellStyle name="Обычный 5 14 8 7" xfId="36318"/>
    <cellStyle name="Обычный 5 14 8 7 2" xfId="36319"/>
    <cellStyle name="Обычный 5 14 8 8" xfId="36320"/>
    <cellStyle name="Обычный 5 14 9" xfId="36321"/>
    <cellStyle name="Обычный 5 14 9 2" xfId="36322"/>
    <cellStyle name="Обычный 5 14 9 2 2" xfId="36323"/>
    <cellStyle name="Обычный 5 14 9 2 2 2" xfId="36324"/>
    <cellStyle name="Обычный 5 14 9 2 2 2 2" xfId="36325"/>
    <cellStyle name="Обычный 5 14 9 2 2 3" xfId="36326"/>
    <cellStyle name="Обычный 5 14 9 2 3" xfId="36327"/>
    <cellStyle name="Обычный 5 14 9 2 3 2" xfId="36328"/>
    <cellStyle name="Обычный 5 14 9 2 4" xfId="36329"/>
    <cellStyle name="Обычный 5 14 9 3" xfId="36330"/>
    <cellStyle name="Обычный 5 14 9 3 2" xfId="36331"/>
    <cellStyle name="Обычный 5 14 9 3 2 2" xfId="36332"/>
    <cellStyle name="Обычный 5 14 9 3 2 2 2" xfId="36333"/>
    <cellStyle name="Обычный 5 14 9 3 2 3" xfId="36334"/>
    <cellStyle name="Обычный 5 14 9 3 3" xfId="36335"/>
    <cellStyle name="Обычный 5 14 9 3 3 2" xfId="36336"/>
    <cellStyle name="Обычный 5 14 9 3 4" xfId="36337"/>
    <cellStyle name="Обычный 5 14 9 4" xfId="36338"/>
    <cellStyle name="Обычный 5 14 9 4 2" xfId="36339"/>
    <cellStyle name="Обычный 5 14 9 4 2 2" xfId="36340"/>
    <cellStyle name="Обычный 5 14 9 4 2 2 2" xfId="36341"/>
    <cellStyle name="Обычный 5 14 9 4 2 3" xfId="36342"/>
    <cellStyle name="Обычный 5 14 9 4 3" xfId="36343"/>
    <cellStyle name="Обычный 5 14 9 4 3 2" xfId="36344"/>
    <cellStyle name="Обычный 5 14 9 4 4" xfId="36345"/>
    <cellStyle name="Обычный 5 14 9 5" xfId="36346"/>
    <cellStyle name="Обычный 5 14 9 5 2" xfId="36347"/>
    <cellStyle name="Обычный 5 14 9 5 2 2" xfId="36348"/>
    <cellStyle name="Обычный 5 14 9 5 3" xfId="36349"/>
    <cellStyle name="Обычный 5 14 9 6" xfId="36350"/>
    <cellStyle name="Обычный 5 14 9 6 2" xfId="36351"/>
    <cellStyle name="Обычный 5 14 9 7" xfId="36352"/>
    <cellStyle name="Обычный 5 14 9 7 2" xfId="36353"/>
    <cellStyle name="Обычный 5 14 9 8" xfId="36354"/>
    <cellStyle name="Обычный 5 15" xfId="36355"/>
    <cellStyle name="Обычный 5 15 10" xfId="36356"/>
    <cellStyle name="Обычный 5 15 10 2" xfId="36357"/>
    <cellStyle name="Обычный 5 15 10 2 2" xfId="36358"/>
    <cellStyle name="Обычный 5 15 10 2 2 2" xfId="36359"/>
    <cellStyle name="Обычный 5 15 10 2 2 2 2" xfId="36360"/>
    <cellStyle name="Обычный 5 15 10 2 2 3" xfId="36361"/>
    <cellStyle name="Обычный 5 15 10 2 3" xfId="36362"/>
    <cellStyle name="Обычный 5 15 10 2 3 2" xfId="36363"/>
    <cellStyle name="Обычный 5 15 10 2 4" xfId="36364"/>
    <cellStyle name="Обычный 5 15 10 3" xfId="36365"/>
    <cellStyle name="Обычный 5 15 10 3 2" xfId="36366"/>
    <cellStyle name="Обычный 5 15 10 3 2 2" xfId="36367"/>
    <cellStyle name="Обычный 5 15 10 3 2 2 2" xfId="36368"/>
    <cellStyle name="Обычный 5 15 10 3 2 3" xfId="36369"/>
    <cellStyle name="Обычный 5 15 10 3 3" xfId="36370"/>
    <cellStyle name="Обычный 5 15 10 3 3 2" xfId="36371"/>
    <cellStyle name="Обычный 5 15 10 3 4" xfId="36372"/>
    <cellStyle name="Обычный 5 15 10 4" xfId="36373"/>
    <cellStyle name="Обычный 5 15 10 4 2" xfId="36374"/>
    <cellStyle name="Обычный 5 15 10 4 2 2" xfId="36375"/>
    <cellStyle name="Обычный 5 15 10 4 2 2 2" xfId="36376"/>
    <cellStyle name="Обычный 5 15 10 4 2 3" xfId="36377"/>
    <cellStyle name="Обычный 5 15 10 4 3" xfId="36378"/>
    <cellStyle name="Обычный 5 15 10 4 3 2" xfId="36379"/>
    <cellStyle name="Обычный 5 15 10 4 4" xfId="36380"/>
    <cellStyle name="Обычный 5 15 10 5" xfId="36381"/>
    <cellStyle name="Обычный 5 15 10 5 2" xfId="36382"/>
    <cellStyle name="Обычный 5 15 10 5 2 2" xfId="36383"/>
    <cellStyle name="Обычный 5 15 10 5 3" xfId="36384"/>
    <cellStyle name="Обычный 5 15 10 6" xfId="36385"/>
    <cellStyle name="Обычный 5 15 10 6 2" xfId="36386"/>
    <cellStyle name="Обычный 5 15 10 7" xfId="36387"/>
    <cellStyle name="Обычный 5 15 10 7 2" xfId="36388"/>
    <cellStyle name="Обычный 5 15 10 8" xfId="36389"/>
    <cellStyle name="Обычный 5 15 11" xfId="36390"/>
    <cellStyle name="Обычный 5 15 11 2" xfId="36391"/>
    <cellStyle name="Обычный 5 15 11 2 2" xfId="36392"/>
    <cellStyle name="Обычный 5 15 11 2 2 2" xfId="36393"/>
    <cellStyle name="Обычный 5 15 11 2 2 2 2" xfId="36394"/>
    <cellStyle name="Обычный 5 15 11 2 2 3" xfId="36395"/>
    <cellStyle name="Обычный 5 15 11 2 3" xfId="36396"/>
    <cellStyle name="Обычный 5 15 11 2 3 2" xfId="36397"/>
    <cellStyle name="Обычный 5 15 11 2 4" xfId="36398"/>
    <cellStyle name="Обычный 5 15 11 3" xfId="36399"/>
    <cellStyle name="Обычный 5 15 11 3 2" xfId="36400"/>
    <cellStyle name="Обычный 5 15 11 3 2 2" xfId="36401"/>
    <cellStyle name="Обычный 5 15 11 3 2 2 2" xfId="36402"/>
    <cellStyle name="Обычный 5 15 11 3 2 3" xfId="36403"/>
    <cellStyle name="Обычный 5 15 11 3 3" xfId="36404"/>
    <cellStyle name="Обычный 5 15 11 3 3 2" xfId="36405"/>
    <cellStyle name="Обычный 5 15 11 3 4" xfId="36406"/>
    <cellStyle name="Обычный 5 15 11 4" xfId="36407"/>
    <cellStyle name="Обычный 5 15 11 4 2" xfId="36408"/>
    <cellStyle name="Обычный 5 15 11 4 2 2" xfId="36409"/>
    <cellStyle name="Обычный 5 15 11 4 2 2 2" xfId="36410"/>
    <cellStyle name="Обычный 5 15 11 4 2 3" xfId="36411"/>
    <cellStyle name="Обычный 5 15 11 4 3" xfId="36412"/>
    <cellStyle name="Обычный 5 15 11 4 3 2" xfId="36413"/>
    <cellStyle name="Обычный 5 15 11 4 4" xfId="36414"/>
    <cellStyle name="Обычный 5 15 11 5" xfId="36415"/>
    <cellStyle name="Обычный 5 15 11 5 2" xfId="36416"/>
    <cellStyle name="Обычный 5 15 11 5 2 2" xfId="36417"/>
    <cellStyle name="Обычный 5 15 11 5 3" xfId="36418"/>
    <cellStyle name="Обычный 5 15 11 6" xfId="36419"/>
    <cellStyle name="Обычный 5 15 11 6 2" xfId="36420"/>
    <cellStyle name="Обычный 5 15 11 7" xfId="36421"/>
    <cellStyle name="Обычный 5 15 11 7 2" xfId="36422"/>
    <cellStyle name="Обычный 5 15 11 8" xfId="36423"/>
    <cellStyle name="Обычный 5 15 12" xfId="36424"/>
    <cellStyle name="Обычный 5 15 12 2" xfId="36425"/>
    <cellStyle name="Обычный 5 15 12 2 2" xfId="36426"/>
    <cellStyle name="Обычный 5 15 12 2 2 2" xfId="36427"/>
    <cellStyle name="Обычный 5 15 12 2 2 2 2" xfId="36428"/>
    <cellStyle name="Обычный 5 15 12 2 2 3" xfId="36429"/>
    <cellStyle name="Обычный 5 15 12 2 3" xfId="36430"/>
    <cellStyle name="Обычный 5 15 12 2 3 2" xfId="36431"/>
    <cellStyle name="Обычный 5 15 12 2 4" xfId="36432"/>
    <cellStyle name="Обычный 5 15 12 3" xfId="36433"/>
    <cellStyle name="Обычный 5 15 12 3 2" xfId="36434"/>
    <cellStyle name="Обычный 5 15 12 3 2 2" xfId="36435"/>
    <cellStyle name="Обычный 5 15 12 3 2 2 2" xfId="36436"/>
    <cellStyle name="Обычный 5 15 12 3 2 3" xfId="36437"/>
    <cellStyle name="Обычный 5 15 12 3 3" xfId="36438"/>
    <cellStyle name="Обычный 5 15 12 3 3 2" xfId="36439"/>
    <cellStyle name="Обычный 5 15 12 3 4" xfId="36440"/>
    <cellStyle name="Обычный 5 15 12 4" xfId="36441"/>
    <cellStyle name="Обычный 5 15 12 4 2" xfId="36442"/>
    <cellStyle name="Обычный 5 15 12 4 2 2" xfId="36443"/>
    <cellStyle name="Обычный 5 15 12 4 2 2 2" xfId="36444"/>
    <cellStyle name="Обычный 5 15 12 4 2 3" xfId="36445"/>
    <cellStyle name="Обычный 5 15 12 4 3" xfId="36446"/>
    <cellStyle name="Обычный 5 15 12 4 3 2" xfId="36447"/>
    <cellStyle name="Обычный 5 15 12 4 4" xfId="36448"/>
    <cellStyle name="Обычный 5 15 12 5" xfId="36449"/>
    <cellStyle name="Обычный 5 15 12 5 2" xfId="36450"/>
    <cellStyle name="Обычный 5 15 12 5 2 2" xfId="36451"/>
    <cellStyle name="Обычный 5 15 12 5 3" xfId="36452"/>
    <cellStyle name="Обычный 5 15 12 6" xfId="36453"/>
    <cellStyle name="Обычный 5 15 12 6 2" xfId="36454"/>
    <cellStyle name="Обычный 5 15 12 7" xfId="36455"/>
    <cellStyle name="Обычный 5 15 12 7 2" xfId="36456"/>
    <cellStyle name="Обычный 5 15 12 8" xfId="36457"/>
    <cellStyle name="Обычный 5 15 13" xfId="36458"/>
    <cellStyle name="Обычный 5 15 13 2" xfId="36459"/>
    <cellStyle name="Обычный 5 15 13 2 2" xfId="36460"/>
    <cellStyle name="Обычный 5 15 13 2 2 2" xfId="36461"/>
    <cellStyle name="Обычный 5 15 13 2 2 2 2" xfId="36462"/>
    <cellStyle name="Обычный 5 15 13 2 2 3" xfId="36463"/>
    <cellStyle name="Обычный 5 15 13 2 3" xfId="36464"/>
    <cellStyle name="Обычный 5 15 13 2 3 2" xfId="36465"/>
    <cellStyle name="Обычный 5 15 13 2 4" xfId="36466"/>
    <cellStyle name="Обычный 5 15 13 3" xfId="36467"/>
    <cellStyle name="Обычный 5 15 13 3 2" xfId="36468"/>
    <cellStyle name="Обычный 5 15 13 3 2 2" xfId="36469"/>
    <cellStyle name="Обычный 5 15 13 3 2 2 2" xfId="36470"/>
    <cellStyle name="Обычный 5 15 13 3 2 3" xfId="36471"/>
    <cellStyle name="Обычный 5 15 13 3 3" xfId="36472"/>
    <cellStyle name="Обычный 5 15 13 3 3 2" xfId="36473"/>
    <cellStyle name="Обычный 5 15 13 3 4" xfId="36474"/>
    <cellStyle name="Обычный 5 15 13 4" xfId="36475"/>
    <cellStyle name="Обычный 5 15 13 4 2" xfId="36476"/>
    <cellStyle name="Обычный 5 15 13 4 2 2" xfId="36477"/>
    <cellStyle name="Обычный 5 15 13 4 2 2 2" xfId="36478"/>
    <cellStyle name="Обычный 5 15 13 4 2 3" xfId="36479"/>
    <cellStyle name="Обычный 5 15 13 4 3" xfId="36480"/>
    <cellStyle name="Обычный 5 15 13 4 3 2" xfId="36481"/>
    <cellStyle name="Обычный 5 15 13 4 4" xfId="36482"/>
    <cellStyle name="Обычный 5 15 13 5" xfId="36483"/>
    <cellStyle name="Обычный 5 15 13 5 2" xfId="36484"/>
    <cellStyle name="Обычный 5 15 13 5 2 2" xfId="36485"/>
    <cellStyle name="Обычный 5 15 13 5 3" xfId="36486"/>
    <cellStyle name="Обычный 5 15 13 6" xfId="36487"/>
    <cellStyle name="Обычный 5 15 13 6 2" xfId="36488"/>
    <cellStyle name="Обычный 5 15 13 7" xfId="36489"/>
    <cellStyle name="Обычный 5 15 13 7 2" xfId="36490"/>
    <cellStyle name="Обычный 5 15 13 8" xfId="36491"/>
    <cellStyle name="Обычный 5 15 14" xfId="36492"/>
    <cellStyle name="Обычный 5 15 14 2" xfId="36493"/>
    <cellStyle name="Обычный 5 15 14 2 2" xfId="36494"/>
    <cellStyle name="Обычный 5 15 14 2 2 2" xfId="36495"/>
    <cellStyle name="Обычный 5 15 14 2 2 2 2" xfId="36496"/>
    <cellStyle name="Обычный 5 15 14 2 2 3" xfId="36497"/>
    <cellStyle name="Обычный 5 15 14 2 3" xfId="36498"/>
    <cellStyle name="Обычный 5 15 14 2 3 2" xfId="36499"/>
    <cellStyle name="Обычный 5 15 14 2 4" xfId="36500"/>
    <cellStyle name="Обычный 5 15 14 3" xfId="36501"/>
    <cellStyle name="Обычный 5 15 14 3 2" xfId="36502"/>
    <cellStyle name="Обычный 5 15 14 3 2 2" xfId="36503"/>
    <cellStyle name="Обычный 5 15 14 3 2 2 2" xfId="36504"/>
    <cellStyle name="Обычный 5 15 14 3 2 3" xfId="36505"/>
    <cellStyle name="Обычный 5 15 14 3 3" xfId="36506"/>
    <cellStyle name="Обычный 5 15 14 3 3 2" xfId="36507"/>
    <cellStyle name="Обычный 5 15 14 3 4" xfId="36508"/>
    <cellStyle name="Обычный 5 15 14 4" xfId="36509"/>
    <cellStyle name="Обычный 5 15 14 4 2" xfId="36510"/>
    <cellStyle name="Обычный 5 15 14 4 2 2" xfId="36511"/>
    <cellStyle name="Обычный 5 15 14 4 2 2 2" xfId="36512"/>
    <cellStyle name="Обычный 5 15 14 4 2 3" xfId="36513"/>
    <cellStyle name="Обычный 5 15 14 4 3" xfId="36514"/>
    <cellStyle name="Обычный 5 15 14 4 3 2" xfId="36515"/>
    <cellStyle name="Обычный 5 15 14 4 4" xfId="36516"/>
    <cellStyle name="Обычный 5 15 14 5" xfId="36517"/>
    <cellStyle name="Обычный 5 15 14 5 2" xfId="36518"/>
    <cellStyle name="Обычный 5 15 14 5 2 2" xfId="36519"/>
    <cellStyle name="Обычный 5 15 14 5 3" xfId="36520"/>
    <cellStyle name="Обычный 5 15 14 6" xfId="36521"/>
    <cellStyle name="Обычный 5 15 14 6 2" xfId="36522"/>
    <cellStyle name="Обычный 5 15 14 7" xfId="36523"/>
    <cellStyle name="Обычный 5 15 14 7 2" xfId="36524"/>
    <cellStyle name="Обычный 5 15 14 8" xfId="36525"/>
    <cellStyle name="Обычный 5 15 15" xfId="36526"/>
    <cellStyle name="Обычный 5 15 15 2" xfId="36527"/>
    <cellStyle name="Обычный 5 15 15 2 2" xfId="36528"/>
    <cellStyle name="Обычный 5 15 15 2 2 2" xfId="36529"/>
    <cellStyle name="Обычный 5 15 15 2 2 2 2" xfId="36530"/>
    <cellStyle name="Обычный 5 15 15 2 2 3" xfId="36531"/>
    <cellStyle name="Обычный 5 15 15 2 3" xfId="36532"/>
    <cellStyle name="Обычный 5 15 15 2 3 2" xfId="36533"/>
    <cellStyle name="Обычный 5 15 15 2 4" xfId="36534"/>
    <cellStyle name="Обычный 5 15 15 3" xfId="36535"/>
    <cellStyle name="Обычный 5 15 15 3 2" xfId="36536"/>
    <cellStyle name="Обычный 5 15 15 3 2 2" xfId="36537"/>
    <cellStyle name="Обычный 5 15 15 3 2 2 2" xfId="36538"/>
    <cellStyle name="Обычный 5 15 15 3 2 3" xfId="36539"/>
    <cellStyle name="Обычный 5 15 15 3 3" xfId="36540"/>
    <cellStyle name="Обычный 5 15 15 3 3 2" xfId="36541"/>
    <cellStyle name="Обычный 5 15 15 3 4" xfId="36542"/>
    <cellStyle name="Обычный 5 15 15 4" xfId="36543"/>
    <cellStyle name="Обычный 5 15 15 4 2" xfId="36544"/>
    <cellStyle name="Обычный 5 15 15 4 2 2" xfId="36545"/>
    <cellStyle name="Обычный 5 15 15 4 2 2 2" xfId="36546"/>
    <cellStyle name="Обычный 5 15 15 4 2 3" xfId="36547"/>
    <cellStyle name="Обычный 5 15 15 4 3" xfId="36548"/>
    <cellStyle name="Обычный 5 15 15 4 3 2" xfId="36549"/>
    <cellStyle name="Обычный 5 15 15 4 4" xfId="36550"/>
    <cellStyle name="Обычный 5 15 15 5" xfId="36551"/>
    <cellStyle name="Обычный 5 15 15 5 2" xfId="36552"/>
    <cellStyle name="Обычный 5 15 15 5 2 2" xfId="36553"/>
    <cellStyle name="Обычный 5 15 15 5 3" xfId="36554"/>
    <cellStyle name="Обычный 5 15 15 6" xfId="36555"/>
    <cellStyle name="Обычный 5 15 15 6 2" xfId="36556"/>
    <cellStyle name="Обычный 5 15 15 7" xfId="36557"/>
    <cellStyle name="Обычный 5 15 15 7 2" xfId="36558"/>
    <cellStyle name="Обычный 5 15 15 8" xfId="36559"/>
    <cellStyle name="Обычный 5 15 16" xfId="36560"/>
    <cellStyle name="Обычный 5 15 16 2" xfId="36561"/>
    <cellStyle name="Обычный 5 15 16 2 2" xfId="36562"/>
    <cellStyle name="Обычный 5 15 16 2 2 2" xfId="36563"/>
    <cellStyle name="Обычный 5 15 16 2 2 2 2" xfId="36564"/>
    <cellStyle name="Обычный 5 15 16 2 2 3" xfId="36565"/>
    <cellStyle name="Обычный 5 15 16 2 3" xfId="36566"/>
    <cellStyle name="Обычный 5 15 16 2 3 2" xfId="36567"/>
    <cellStyle name="Обычный 5 15 16 2 4" xfId="36568"/>
    <cellStyle name="Обычный 5 15 16 3" xfId="36569"/>
    <cellStyle name="Обычный 5 15 16 3 2" xfId="36570"/>
    <cellStyle name="Обычный 5 15 16 3 2 2" xfId="36571"/>
    <cellStyle name="Обычный 5 15 16 3 2 2 2" xfId="36572"/>
    <cellStyle name="Обычный 5 15 16 3 2 3" xfId="36573"/>
    <cellStyle name="Обычный 5 15 16 3 3" xfId="36574"/>
    <cellStyle name="Обычный 5 15 16 3 3 2" xfId="36575"/>
    <cellStyle name="Обычный 5 15 16 3 4" xfId="36576"/>
    <cellStyle name="Обычный 5 15 16 4" xfId="36577"/>
    <cellStyle name="Обычный 5 15 16 4 2" xfId="36578"/>
    <cellStyle name="Обычный 5 15 16 4 2 2" xfId="36579"/>
    <cellStyle name="Обычный 5 15 16 4 2 2 2" xfId="36580"/>
    <cellStyle name="Обычный 5 15 16 4 2 3" xfId="36581"/>
    <cellStyle name="Обычный 5 15 16 4 3" xfId="36582"/>
    <cellStyle name="Обычный 5 15 16 4 3 2" xfId="36583"/>
    <cellStyle name="Обычный 5 15 16 4 4" xfId="36584"/>
    <cellStyle name="Обычный 5 15 16 5" xfId="36585"/>
    <cellStyle name="Обычный 5 15 16 5 2" xfId="36586"/>
    <cellStyle name="Обычный 5 15 16 5 2 2" xfId="36587"/>
    <cellStyle name="Обычный 5 15 16 5 3" xfId="36588"/>
    <cellStyle name="Обычный 5 15 16 6" xfId="36589"/>
    <cellStyle name="Обычный 5 15 16 6 2" xfId="36590"/>
    <cellStyle name="Обычный 5 15 16 7" xfId="36591"/>
    <cellStyle name="Обычный 5 15 16 7 2" xfId="36592"/>
    <cellStyle name="Обычный 5 15 16 8" xfId="36593"/>
    <cellStyle name="Обычный 5 15 17" xfId="36594"/>
    <cellStyle name="Обычный 5 15 17 2" xfId="36595"/>
    <cellStyle name="Обычный 5 15 17 2 2" xfId="36596"/>
    <cellStyle name="Обычный 5 15 17 2 2 2" xfId="36597"/>
    <cellStyle name="Обычный 5 15 17 2 2 2 2" xfId="36598"/>
    <cellStyle name="Обычный 5 15 17 2 2 3" xfId="36599"/>
    <cellStyle name="Обычный 5 15 17 2 3" xfId="36600"/>
    <cellStyle name="Обычный 5 15 17 2 3 2" xfId="36601"/>
    <cellStyle name="Обычный 5 15 17 2 4" xfId="36602"/>
    <cellStyle name="Обычный 5 15 17 3" xfId="36603"/>
    <cellStyle name="Обычный 5 15 17 3 2" xfId="36604"/>
    <cellStyle name="Обычный 5 15 17 3 2 2" xfId="36605"/>
    <cellStyle name="Обычный 5 15 17 3 2 2 2" xfId="36606"/>
    <cellStyle name="Обычный 5 15 17 3 2 3" xfId="36607"/>
    <cellStyle name="Обычный 5 15 17 3 3" xfId="36608"/>
    <cellStyle name="Обычный 5 15 17 3 3 2" xfId="36609"/>
    <cellStyle name="Обычный 5 15 17 3 4" xfId="36610"/>
    <cellStyle name="Обычный 5 15 17 4" xfId="36611"/>
    <cellStyle name="Обычный 5 15 17 4 2" xfId="36612"/>
    <cellStyle name="Обычный 5 15 17 4 2 2" xfId="36613"/>
    <cellStyle name="Обычный 5 15 17 4 2 2 2" xfId="36614"/>
    <cellStyle name="Обычный 5 15 17 4 2 3" xfId="36615"/>
    <cellStyle name="Обычный 5 15 17 4 3" xfId="36616"/>
    <cellStyle name="Обычный 5 15 17 4 3 2" xfId="36617"/>
    <cellStyle name="Обычный 5 15 17 4 4" xfId="36618"/>
    <cellStyle name="Обычный 5 15 17 5" xfId="36619"/>
    <cellStyle name="Обычный 5 15 17 5 2" xfId="36620"/>
    <cellStyle name="Обычный 5 15 17 5 2 2" xfId="36621"/>
    <cellStyle name="Обычный 5 15 17 5 3" xfId="36622"/>
    <cellStyle name="Обычный 5 15 17 6" xfId="36623"/>
    <cellStyle name="Обычный 5 15 17 6 2" xfId="36624"/>
    <cellStyle name="Обычный 5 15 17 7" xfId="36625"/>
    <cellStyle name="Обычный 5 15 17 7 2" xfId="36626"/>
    <cellStyle name="Обычный 5 15 17 8" xfId="36627"/>
    <cellStyle name="Обычный 5 15 18" xfId="36628"/>
    <cellStyle name="Обычный 5 15 18 2" xfId="36629"/>
    <cellStyle name="Обычный 5 15 18 2 2" xfId="36630"/>
    <cellStyle name="Обычный 5 15 18 2 2 2" xfId="36631"/>
    <cellStyle name="Обычный 5 15 18 2 2 2 2" xfId="36632"/>
    <cellStyle name="Обычный 5 15 18 2 2 3" xfId="36633"/>
    <cellStyle name="Обычный 5 15 18 2 3" xfId="36634"/>
    <cellStyle name="Обычный 5 15 18 2 3 2" xfId="36635"/>
    <cellStyle name="Обычный 5 15 18 2 4" xfId="36636"/>
    <cellStyle name="Обычный 5 15 18 3" xfId="36637"/>
    <cellStyle name="Обычный 5 15 18 3 2" xfId="36638"/>
    <cellStyle name="Обычный 5 15 18 3 2 2" xfId="36639"/>
    <cellStyle name="Обычный 5 15 18 3 2 2 2" xfId="36640"/>
    <cellStyle name="Обычный 5 15 18 3 2 3" xfId="36641"/>
    <cellStyle name="Обычный 5 15 18 3 3" xfId="36642"/>
    <cellStyle name="Обычный 5 15 18 3 3 2" xfId="36643"/>
    <cellStyle name="Обычный 5 15 18 3 4" xfId="36644"/>
    <cellStyle name="Обычный 5 15 18 4" xfId="36645"/>
    <cellStyle name="Обычный 5 15 18 4 2" xfId="36646"/>
    <cellStyle name="Обычный 5 15 18 4 2 2" xfId="36647"/>
    <cellStyle name="Обычный 5 15 18 4 2 2 2" xfId="36648"/>
    <cellStyle name="Обычный 5 15 18 4 2 3" xfId="36649"/>
    <cellStyle name="Обычный 5 15 18 4 3" xfId="36650"/>
    <cellStyle name="Обычный 5 15 18 4 3 2" xfId="36651"/>
    <cellStyle name="Обычный 5 15 18 4 4" xfId="36652"/>
    <cellStyle name="Обычный 5 15 18 5" xfId="36653"/>
    <cellStyle name="Обычный 5 15 18 5 2" xfId="36654"/>
    <cellStyle name="Обычный 5 15 18 5 2 2" xfId="36655"/>
    <cellStyle name="Обычный 5 15 18 5 3" xfId="36656"/>
    <cellStyle name="Обычный 5 15 18 6" xfId="36657"/>
    <cellStyle name="Обычный 5 15 18 6 2" xfId="36658"/>
    <cellStyle name="Обычный 5 15 18 7" xfId="36659"/>
    <cellStyle name="Обычный 5 15 18 7 2" xfId="36660"/>
    <cellStyle name="Обычный 5 15 18 8" xfId="36661"/>
    <cellStyle name="Обычный 5 15 19" xfId="36662"/>
    <cellStyle name="Обычный 5 15 19 2" xfId="36663"/>
    <cellStyle name="Обычный 5 15 19 2 2" xfId="36664"/>
    <cellStyle name="Обычный 5 15 19 2 2 2" xfId="36665"/>
    <cellStyle name="Обычный 5 15 19 2 2 2 2" xfId="36666"/>
    <cellStyle name="Обычный 5 15 19 2 2 3" xfId="36667"/>
    <cellStyle name="Обычный 5 15 19 2 3" xfId="36668"/>
    <cellStyle name="Обычный 5 15 19 2 3 2" xfId="36669"/>
    <cellStyle name="Обычный 5 15 19 2 4" xfId="36670"/>
    <cellStyle name="Обычный 5 15 19 3" xfId="36671"/>
    <cellStyle name="Обычный 5 15 19 3 2" xfId="36672"/>
    <cellStyle name="Обычный 5 15 19 3 2 2" xfId="36673"/>
    <cellStyle name="Обычный 5 15 19 3 2 2 2" xfId="36674"/>
    <cellStyle name="Обычный 5 15 19 3 2 3" xfId="36675"/>
    <cellStyle name="Обычный 5 15 19 3 3" xfId="36676"/>
    <cellStyle name="Обычный 5 15 19 3 3 2" xfId="36677"/>
    <cellStyle name="Обычный 5 15 19 3 4" xfId="36678"/>
    <cellStyle name="Обычный 5 15 19 4" xfId="36679"/>
    <cellStyle name="Обычный 5 15 19 4 2" xfId="36680"/>
    <cellStyle name="Обычный 5 15 19 4 2 2" xfId="36681"/>
    <cellStyle name="Обычный 5 15 19 4 2 2 2" xfId="36682"/>
    <cellStyle name="Обычный 5 15 19 4 2 3" xfId="36683"/>
    <cellStyle name="Обычный 5 15 19 4 3" xfId="36684"/>
    <cellStyle name="Обычный 5 15 19 4 3 2" xfId="36685"/>
    <cellStyle name="Обычный 5 15 19 4 4" xfId="36686"/>
    <cellStyle name="Обычный 5 15 19 5" xfId="36687"/>
    <cellStyle name="Обычный 5 15 19 5 2" xfId="36688"/>
    <cellStyle name="Обычный 5 15 19 5 2 2" xfId="36689"/>
    <cellStyle name="Обычный 5 15 19 5 3" xfId="36690"/>
    <cellStyle name="Обычный 5 15 19 6" xfId="36691"/>
    <cellStyle name="Обычный 5 15 19 6 2" xfId="36692"/>
    <cellStyle name="Обычный 5 15 19 7" xfId="36693"/>
    <cellStyle name="Обычный 5 15 19 7 2" xfId="36694"/>
    <cellStyle name="Обычный 5 15 19 8" xfId="36695"/>
    <cellStyle name="Обычный 5 15 2" xfId="36696"/>
    <cellStyle name="Обычный 5 15 2 2" xfId="36697"/>
    <cellStyle name="Обычный 5 15 2 2 2" xfId="36698"/>
    <cellStyle name="Обычный 5 15 2 2 2 2" xfId="36699"/>
    <cellStyle name="Обычный 5 15 2 2 2 2 2" xfId="36700"/>
    <cellStyle name="Обычный 5 15 2 2 2 3" xfId="36701"/>
    <cellStyle name="Обычный 5 15 2 2 3" xfId="36702"/>
    <cellStyle name="Обычный 5 15 2 2 3 2" xfId="36703"/>
    <cellStyle name="Обычный 5 15 2 2 4" xfId="36704"/>
    <cellStyle name="Обычный 5 15 2 3" xfId="36705"/>
    <cellStyle name="Обычный 5 15 2 3 2" xfId="36706"/>
    <cellStyle name="Обычный 5 15 2 3 2 2" xfId="36707"/>
    <cellStyle name="Обычный 5 15 2 3 2 2 2" xfId="36708"/>
    <cellStyle name="Обычный 5 15 2 3 2 3" xfId="36709"/>
    <cellStyle name="Обычный 5 15 2 3 3" xfId="36710"/>
    <cellStyle name="Обычный 5 15 2 3 3 2" xfId="36711"/>
    <cellStyle name="Обычный 5 15 2 3 4" xfId="36712"/>
    <cellStyle name="Обычный 5 15 2 4" xfId="36713"/>
    <cellStyle name="Обычный 5 15 2 4 2" xfId="36714"/>
    <cellStyle name="Обычный 5 15 2 4 2 2" xfId="36715"/>
    <cellStyle name="Обычный 5 15 2 4 2 2 2" xfId="36716"/>
    <cellStyle name="Обычный 5 15 2 4 2 3" xfId="36717"/>
    <cellStyle name="Обычный 5 15 2 4 3" xfId="36718"/>
    <cellStyle name="Обычный 5 15 2 4 3 2" xfId="36719"/>
    <cellStyle name="Обычный 5 15 2 4 4" xfId="36720"/>
    <cellStyle name="Обычный 5 15 2 5" xfId="36721"/>
    <cellStyle name="Обычный 5 15 2 5 2" xfId="36722"/>
    <cellStyle name="Обычный 5 15 2 5 2 2" xfId="36723"/>
    <cellStyle name="Обычный 5 15 2 5 3" xfId="36724"/>
    <cellStyle name="Обычный 5 15 2 6" xfId="36725"/>
    <cellStyle name="Обычный 5 15 2 6 2" xfId="36726"/>
    <cellStyle name="Обычный 5 15 2 7" xfId="36727"/>
    <cellStyle name="Обычный 5 15 2 7 2" xfId="36728"/>
    <cellStyle name="Обычный 5 15 2 8" xfId="36729"/>
    <cellStyle name="Обычный 5 15 20" xfId="36730"/>
    <cellStyle name="Обычный 5 15 20 2" xfId="36731"/>
    <cellStyle name="Обычный 5 15 20 2 2" xfId="36732"/>
    <cellStyle name="Обычный 5 15 20 2 2 2" xfId="36733"/>
    <cellStyle name="Обычный 5 15 20 2 2 2 2" xfId="36734"/>
    <cellStyle name="Обычный 5 15 20 2 2 3" xfId="36735"/>
    <cellStyle name="Обычный 5 15 20 2 3" xfId="36736"/>
    <cellStyle name="Обычный 5 15 20 2 3 2" xfId="36737"/>
    <cellStyle name="Обычный 5 15 20 2 4" xfId="36738"/>
    <cellStyle name="Обычный 5 15 20 3" xfId="36739"/>
    <cellStyle name="Обычный 5 15 20 3 2" xfId="36740"/>
    <cellStyle name="Обычный 5 15 20 3 2 2" xfId="36741"/>
    <cellStyle name="Обычный 5 15 20 3 2 2 2" xfId="36742"/>
    <cellStyle name="Обычный 5 15 20 3 2 3" xfId="36743"/>
    <cellStyle name="Обычный 5 15 20 3 3" xfId="36744"/>
    <cellStyle name="Обычный 5 15 20 3 3 2" xfId="36745"/>
    <cellStyle name="Обычный 5 15 20 3 4" xfId="36746"/>
    <cellStyle name="Обычный 5 15 20 4" xfId="36747"/>
    <cellStyle name="Обычный 5 15 20 4 2" xfId="36748"/>
    <cellStyle name="Обычный 5 15 20 4 2 2" xfId="36749"/>
    <cellStyle name="Обычный 5 15 20 4 2 2 2" xfId="36750"/>
    <cellStyle name="Обычный 5 15 20 4 2 3" xfId="36751"/>
    <cellStyle name="Обычный 5 15 20 4 3" xfId="36752"/>
    <cellStyle name="Обычный 5 15 20 4 3 2" xfId="36753"/>
    <cellStyle name="Обычный 5 15 20 4 4" xfId="36754"/>
    <cellStyle name="Обычный 5 15 20 5" xfId="36755"/>
    <cellStyle name="Обычный 5 15 20 5 2" xfId="36756"/>
    <cellStyle name="Обычный 5 15 20 5 2 2" xfId="36757"/>
    <cellStyle name="Обычный 5 15 20 5 3" xfId="36758"/>
    <cellStyle name="Обычный 5 15 20 6" xfId="36759"/>
    <cellStyle name="Обычный 5 15 20 6 2" xfId="36760"/>
    <cellStyle name="Обычный 5 15 20 7" xfId="36761"/>
    <cellStyle name="Обычный 5 15 20 7 2" xfId="36762"/>
    <cellStyle name="Обычный 5 15 20 8" xfId="36763"/>
    <cellStyle name="Обычный 5 15 21" xfId="36764"/>
    <cellStyle name="Обычный 5 15 21 2" xfId="36765"/>
    <cellStyle name="Обычный 5 15 21 2 2" xfId="36766"/>
    <cellStyle name="Обычный 5 15 21 2 2 2" xfId="36767"/>
    <cellStyle name="Обычный 5 15 21 2 2 2 2" xfId="36768"/>
    <cellStyle name="Обычный 5 15 21 2 2 3" xfId="36769"/>
    <cellStyle name="Обычный 5 15 21 2 3" xfId="36770"/>
    <cellStyle name="Обычный 5 15 21 2 3 2" xfId="36771"/>
    <cellStyle name="Обычный 5 15 21 2 4" xfId="36772"/>
    <cellStyle name="Обычный 5 15 21 3" xfId="36773"/>
    <cellStyle name="Обычный 5 15 21 3 2" xfId="36774"/>
    <cellStyle name="Обычный 5 15 21 3 2 2" xfId="36775"/>
    <cellStyle name="Обычный 5 15 21 3 2 2 2" xfId="36776"/>
    <cellStyle name="Обычный 5 15 21 3 2 3" xfId="36777"/>
    <cellStyle name="Обычный 5 15 21 3 3" xfId="36778"/>
    <cellStyle name="Обычный 5 15 21 3 3 2" xfId="36779"/>
    <cellStyle name="Обычный 5 15 21 3 4" xfId="36780"/>
    <cellStyle name="Обычный 5 15 21 4" xfId="36781"/>
    <cellStyle name="Обычный 5 15 21 4 2" xfId="36782"/>
    <cellStyle name="Обычный 5 15 21 4 2 2" xfId="36783"/>
    <cellStyle name="Обычный 5 15 21 4 2 2 2" xfId="36784"/>
    <cellStyle name="Обычный 5 15 21 4 2 3" xfId="36785"/>
    <cellStyle name="Обычный 5 15 21 4 3" xfId="36786"/>
    <cellStyle name="Обычный 5 15 21 4 3 2" xfId="36787"/>
    <cellStyle name="Обычный 5 15 21 4 4" xfId="36788"/>
    <cellStyle name="Обычный 5 15 21 5" xfId="36789"/>
    <cellStyle name="Обычный 5 15 21 5 2" xfId="36790"/>
    <cellStyle name="Обычный 5 15 21 5 2 2" xfId="36791"/>
    <cellStyle name="Обычный 5 15 21 5 3" xfId="36792"/>
    <cellStyle name="Обычный 5 15 21 6" xfId="36793"/>
    <cellStyle name="Обычный 5 15 21 6 2" xfId="36794"/>
    <cellStyle name="Обычный 5 15 21 7" xfId="36795"/>
    <cellStyle name="Обычный 5 15 21 7 2" xfId="36796"/>
    <cellStyle name="Обычный 5 15 21 8" xfId="36797"/>
    <cellStyle name="Обычный 5 15 22" xfId="36798"/>
    <cellStyle name="Обычный 5 15 22 2" xfId="36799"/>
    <cellStyle name="Обычный 5 15 22 2 2" xfId="36800"/>
    <cellStyle name="Обычный 5 15 22 2 2 2" xfId="36801"/>
    <cellStyle name="Обычный 5 15 22 2 2 2 2" xfId="36802"/>
    <cellStyle name="Обычный 5 15 22 2 2 3" xfId="36803"/>
    <cellStyle name="Обычный 5 15 22 2 3" xfId="36804"/>
    <cellStyle name="Обычный 5 15 22 2 3 2" xfId="36805"/>
    <cellStyle name="Обычный 5 15 22 2 4" xfId="36806"/>
    <cellStyle name="Обычный 5 15 22 3" xfId="36807"/>
    <cellStyle name="Обычный 5 15 22 3 2" xfId="36808"/>
    <cellStyle name="Обычный 5 15 22 3 2 2" xfId="36809"/>
    <cellStyle name="Обычный 5 15 22 3 2 2 2" xfId="36810"/>
    <cellStyle name="Обычный 5 15 22 3 2 3" xfId="36811"/>
    <cellStyle name="Обычный 5 15 22 3 3" xfId="36812"/>
    <cellStyle name="Обычный 5 15 22 3 3 2" xfId="36813"/>
    <cellStyle name="Обычный 5 15 22 3 4" xfId="36814"/>
    <cellStyle name="Обычный 5 15 22 4" xfId="36815"/>
    <cellStyle name="Обычный 5 15 22 4 2" xfId="36816"/>
    <cellStyle name="Обычный 5 15 22 4 2 2" xfId="36817"/>
    <cellStyle name="Обычный 5 15 22 4 2 2 2" xfId="36818"/>
    <cellStyle name="Обычный 5 15 22 4 2 3" xfId="36819"/>
    <cellStyle name="Обычный 5 15 22 4 3" xfId="36820"/>
    <cellStyle name="Обычный 5 15 22 4 3 2" xfId="36821"/>
    <cellStyle name="Обычный 5 15 22 4 4" xfId="36822"/>
    <cellStyle name="Обычный 5 15 22 5" xfId="36823"/>
    <cellStyle name="Обычный 5 15 22 5 2" xfId="36824"/>
    <cellStyle name="Обычный 5 15 22 5 2 2" xfId="36825"/>
    <cellStyle name="Обычный 5 15 22 5 3" xfId="36826"/>
    <cellStyle name="Обычный 5 15 22 6" xfId="36827"/>
    <cellStyle name="Обычный 5 15 22 6 2" xfId="36828"/>
    <cellStyle name="Обычный 5 15 22 7" xfId="36829"/>
    <cellStyle name="Обычный 5 15 22 7 2" xfId="36830"/>
    <cellStyle name="Обычный 5 15 22 8" xfId="36831"/>
    <cellStyle name="Обычный 5 15 23" xfId="36832"/>
    <cellStyle name="Обычный 5 15 23 2" xfId="36833"/>
    <cellStyle name="Обычный 5 15 23 2 2" xfId="36834"/>
    <cellStyle name="Обычный 5 15 23 2 2 2" xfId="36835"/>
    <cellStyle name="Обычный 5 15 23 2 2 2 2" xfId="36836"/>
    <cellStyle name="Обычный 5 15 23 2 2 3" xfId="36837"/>
    <cellStyle name="Обычный 5 15 23 2 3" xfId="36838"/>
    <cellStyle name="Обычный 5 15 23 2 3 2" xfId="36839"/>
    <cellStyle name="Обычный 5 15 23 2 4" xfId="36840"/>
    <cellStyle name="Обычный 5 15 23 3" xfId="36841"/>
    <cellStyle name="Обычный 5 15 23 3 2" xfId="36842"/>
    <cellStyle name="Обычный 5 15 23 3 2 2" xfId="36843"/>
    <cellStyle name="Обычный 5 15 23 3 2 2 2" xfId="36844"/>
    <cellStyle name="Обычный 5 15 23 3 2 3" xfId="36845"/>
    <cellStyle name="Обычный 5 15 23 3 3" xfId="36846"/>
    <cellStyle name="Обычный 5 15 23 3 3 2" xfId="36847"/>
    <cellStyle name="Обычный 5 15 23 3 4" xfId="36848"/>
    <cellStyle name="Обычный 5 15 23 4" xfId="36849"/>
    <cellStyle name="Обычный 5 15 23 4 2" xfId="36850"/>
    <cellStyle name="Обычный 5 15 23 4 2 2" xfId="36851"/>
    <cellStyle name="Обычный 5 15 23 4 2 2 2" xfId="36852"/>
    <cellStyle name="Обычный 5 15 23 4 2 3" xfId="36853"/>
    <cellStyle name="Обычный 5 15 23 4 3" xfId="36854"/>
    <cellStyle name="Обычный 5 15 23 4 3 2" xfId="36855"/>
    <cellStyle name="Обычный 5 15 23 4 4" xfId="36856"/>
    <cellStyle name="Обычный 5 15 23 5" xfId="36857"/>
    <cellStyle name="Обычный 5 15 23 5 2" xfId="36858"/>
    <cellStyle name="Обычный 5 15 23 5 2 2" xfId="36859"/>
    <cellStyle name="Обычный 5 15 23 5 3" xfId="36860"/>
    <cellStyle name="Обычный 5 15 23 6" xfId="36861"/>
    <cellStyle name="Обычный 5 15 23 6 2" xfId="36862"/>
    <cellStyle name="Обычный 5 15 23 7" xfId="36863"/>
    <cellStyle name="Обычный 5 15 23 7 2" xfId="36864"/>
    <cellStyle name="Обычный 5 15 23 8" xfId="36865"/>
    <cellStyle name="Обычный 5 15 24" xfId="36866"/>
    <cellStyle name="Обычный 5 15 24 2" xfId="36867"/>
    <cellStyle name="Обычный 5 15 24 2 2" xfId="36868"/>
    <cellStyle name="Обычный 5 15 24 2 2 2" xfId="36869"/>
    <cellStyle name="Обычный 5 15 24 2 2 2 2" xfId="36870"/>
    <cellStyle name="Обычный 5 15 24 2 2 3" xfId="36871"/>
    <cellStyle name="Обычный 5 15 24 2 3" xfId="36872"/>
    <cellStyle name="Обычный 5 15 24 2 3 2" xfId="36873"/>
    <cellStyle name="Обычный 5 15 24 2 4" xfId="36874"/>
    <cellStyle name="Обычный 5 15 24 3" xfId="36875"/>
    <cellStyle name="Обычный 5 15 24 3 2" xfId="36876"/>
    <cellStyle name="Обычный 5 15 24 3 2 2" xfId="36877"/>
    <cellStyle name="Обычный 5 15 24 3 2 2 2" xfId="36878"/>
    <cellStyle name="Обычный 5 15 24 3 2 3" xfId="36879"/>
    <cellStyle name="Обычный 5 15 24 3 3" xfId="36880"/>
    <cellStyle name="Обычный 5 15 24 3 3 2" xfId="36881"/>
    <cellStyle name="Обычный 5 15 24 3 4" xfId="36882"/>
    <cellStyle name="Обычный 5 15 24 4" xfId="36883"/>
    <cellStyle name="Обычный 5 15 24 4 2" xfId="36884"/>
    <cellStyle name="Обычный 5 15 24 4 2 2" xfId="36885"/>
    <cellStyle name="Обычный 5 15 24 4 2 2 2" xfId="36886"/>
    <cellStyle name="Обычный 5 15 24 4 2 3" xfId="36887"/>
    <cellStyle name="Обычный 5 15 24 4 3" xfId="36888"/>
    <cellStyle name="Обычный 5 15 24 4 3 2" xfId="36889"/>
    <cellStyle name="Обычный 5 15 24 4 4" xfId="36890"/>
    <cellStyle name="Обычный 5 15 24 5" xfId="36891"/>
    <cellStyle name="Обычный 5 15 24 5 2" xfId="36892"/>
    <cellStyle name="Обычный 5 15 24 5 2 2" xfId="36893"/>
    <cellStyle name="Обычный 5 15 24 5 3" xfId="36894"/>
    <cellStyle name="Обычный 5 15 24 6" xfId="36895"/>
    <cellStyle name="Обычный 5 15 24 6 2" xfId="36896"/>
    <cellStyle name="Обычный 5 15 24 7" xfId="36897"/>
    <cellStyle name="Обычный 5 15 24 7 2" xfId="36898"/>
    <cellStyle name="Обычный 5 15 24 8" xfId="36899"/>
    <cellStyle name="Обычный 5 15 25" xfId="36900"/>
    <cellStyle name="Обычный 5 15 25 2" xfId="36901"/>
    <cellStyle name="Обычный 5 15 25 2 2" xfId="36902"/>
    <cellStyle name="Обычный 5 15 25 2 2 2" xfId="36903"/>
    <cellStyle name="Обычный 5 15 25 2 2 2 2" xfId="36904"/>
    <cellStyle name="Обычный 5 15 25 2 2 3" xfId="36905"/>
    <cellStyle name="Обычный 5 15 25 2 3" xfId="36906"/>
    <cellStyle name="Обычный 5 15 25 2 3 2" xfId="36907"/>
    <cellStyle name="Обычный 5 15 25 2 4" xfId="36908"/>
    <cellStyle name="Обычный 5 15 25 3" xfId="36909"/>
    <cellStyle name="Обычный 5 15 25 3 2" xfId="36910"/>
    <cellStyle name="Обычный 5 15 25 3 2 2" xfId="36911"/>
    <cellStyle name="Обычный 5 15 25 3 2 2 2" xfId="36912"/>
    <cellStyle name="Обычный 5 15 25 3 2 3" xfId="36913"/>
    <cellStyle name="Обычный 5 15 25 3 3" xfId="36914"/>
    <cellStyle name="Обычный 5 15 25 3 3 2" xfId="36915"/>
    <cellStyle name="Обычный 5 15 25 3 4" xfId="36916"/>
    <cellStyle name="Обычный 5 15 25 4" xfId="36917"/>
    <cellStyle name="Обычный 5 15 25 4 2" xfId="36918"/>
    <cellStyle name="Обычный 5 15 25 4 2 2" xfId="36919"/>
    <cellStyle name="Обычный 5 15 25 4 2 2 2" xfId="36920"/>
    <cellStyle name="Обычный 5 15 25 4 2 3" xfId="36921"/>
    <cellStyle name="Обычный 5 15 25 4 3" xfId="36922"/>
    <cellStyle name="Обычный 5 15 25 4 3 2" xfId="36923"/>
    <cellStyle name="Обычный 5 15 25 4 4" xfId="36924"/>
    <cellStyle name="Обычный 5 15 25 5" xfId="36925"/>
    <cellStyle name="Обычный 5 15 25 5 2" xfId="36926"/>
    <cellStyle name="Обычный 5 15 25 5 2 2" xfId="36927"/>
    <cellStyle name="Обычный 5 15 25 5 3" xfId="36928"/>
    <cellStyle name="Обычный 5 15 25 6" xfId="36929"/>
    <cellStyle name="Обычный 5 15 25 6 2" xfId="36930"/>
    <cellStyle name="Обычный 5 15 25 7" xfId="36931"/>
    <cellStyle name="Обычный 5 15 25 7 2" xfId="36932"/>
    <cellStyle name="Обычный 5 15 25 8" xfId="36933"/>
    <cellStyle name="Обычный 5 15 26" xfId="36934"/>
    <cellStyle name="Обычный 5 15 26 2" xfId="36935"/>
    <cellStyle name="Обычный 5 15 26 2 2" xfId="36936"/>
    <cellStyle name="Обычный 5 15 26 2 2 2" xfId="36937"/>
    <cellStyle name="Обычный 5 15 26 2 2 2 2" xfId="36938"/>
    <cellStyle name="Обычный 5 15 26 2 2 3" xfId="36939"/>
    <cellStyle name="Обычный 5 15 26 2 3" xfId="36940"/>
    <cellStyle name="Обычный 5 15 26 2 3 2" xfId="36941"/>
    <cellStyle name="Обычный 5 15 26 2 4" xfId="36942"/>
    <cellStyle name="Обычный 5 15 26 3" xfId="36943"/>
    <cellStyle name="Обычный 5 15 26 3 2" xfId="36944"/>
    <cellStyle name="Обычный 5 15 26 3 2 2" xfId="36945"/>
    <cellStyle name="Обычный 5 15 26 3 2 2 2" xfId="36946"/>
    <cellStyle name="Обычный 5 15 26 3 2 3" xfId="36947"/>
    <cellStyle name="Обычный 5 15 26 3 3" xfId="36948"/>
    <cellStyle name="Обычный 5 15 26 3 3 2" xfId="36949"/>
    <cellStyle name="Обычный 5 15 26 3 4" xfId="36950"/>
    <cellStyle name="Обычный 5 15 26 4" xfId="36951"/>
    <cellStyle name="Обычный 5 15 26 4 2" xfId="36952"/>
    <cellStyle name="Обычный 5 15 26 4 2 2" xfId="36953"/>
    <cellStyle name="Обычный 5 15 26 4 2 2 2" xfId="36954"/>
    <cellStyle name="Обычный 5 15 26 4 2 3" xfId="36955"/>
    <cellStyle name="Обычный 5 15 26 4 3" xfId="36956"/>
    <cellStyle name="Обычный 5 15 26 4 3 2" xfId="36957"/>
    <cellStyle name="Обычный 5 15 26 4 4" xfId="36958"/>
    <cellStyle name="Обычный 5 15 26 5" xfId="36959"/>
    <cellStyle name="Обычный 5 15 26 5 2" xfId="36960"/>
    <cellStyle name="Обычный 5 15 26 5 2 2" xfId="36961"/>
    <cellStyle name="Обычный 5 15 26 5 3" xfId="36962"/>
    <cellStyle name="Обычный 5 15 26 6" xfId="36963"/>
    <cellStyle name="Обычный 5 15 26 6 2" xfId="36964"/>
    <cellStyle name="Обычный 5 15 26 7" xfId="36965"/>
    <cellStyle name="Обычный 5 15 26 7 2" xfId="36966"/>
    <cellStyle name="Обычный 5 15 26 8" xfId="36967"/>
    <cellStyle name="Обычный 5 15 27" xfId="36968"/>
    <cellStyle name="Обычный 5 15 27 2" xfId="36969"/>
    <cellStyle name="Обычный 5 15 27 2 2" xfId="36970"/>
    <cellStyle name="Обычный 5 15 27 2 2 2" xfId="36971"/>
    <cellStyle name="Обычный 5 15 27 2 2 2 2" xfId="36972"/>
    <cellStyle name="Обычный 5 15 27 2 2 3" xfId="36973"/>
    <cellStyle name="Обычный 5 15 27 2 3" xfId="36974"/>
    <cellStyle name="Обычный 5 15 27 2 3 2" xfId="36975"/>
    <cellStyle name="Обычный 5 15 27 2 4" xfId="36976"/>
    <cellStyle name="Обычный 5 15 27 3" xfId="36977"/>
    <cellStyle name="Обычный 5 15 27 3 2" xfId="36978"/>
    <cellStyle name="Обычный 5 15 27 3 2 2" xfId="36979"/>
    <cellStyle name="Обычный 5 15 27 3 2 2 2" xfId="36980"/>
    <cellStyle name="Обычный 5 15 27 3 2 3" xfId="36981"/>
    <cellStyle name="Обычный 5 15 27 3 3" xfId="36982"/>
    <cellStyle name="Обычный 5 15 27 3 3 2" xfId="36983"/>
    <cellStyle name="Обычный 5 15 27 3 4" xfId="36984"/>
    <cellStyle name="Обычный 5 15 27 4" xfId="36985"/>
    <cellStyle name="Обычный 5 15 27 4 2" xfId="36986"/>
    <cellStyle name="Обычный 5 15 27 4 2 2" xfId="36987"/>
    <cellStyle name="Обычный 5 15 27 4 2 2 2" xfId="36988"/>
    <cellStyle name="Обычный 5 15 27 4 2 3" xfId="36989"/>
    <cellStyle name="Обычный 5 15 27 4 3" xfId="36990"/>
    <cellStyle name="Обычный 5 15 27 4 3 2" xfId="36991"/>
    <cellStyle name="Обычный 5 15 27 4 4" xfId="36992"/>
    <cellStyle name="Обычный 5 15 27 5" xfId="36993"/>
    <cellStyle name="Обычный 5 15 27 5 2" xfId="36994"/>
    <cellStyle name="Обычный 5 15 27 5 2 2" xfId="36995"/>
    <cellStyle name="Обычный 5 15 27 5 3" xfId="36996"/>
    <cellStyle name="Обычный 5 15 27 6" xfId="36997"/>
    <cellStyle name="Обычный 5 15 27 6 2" xfId="36998"/>
    <cellStyle name="Обычный 5 15 27 7" xfId="36999"/>
    <cellStyle name="Обычный 5 15 27 7 2" xfId="37000"/>
    <cellStyle name="Обычный 5 15 27 8" xfId="37001"/>
    <cellStyle name="Обычный 5 15 28" xfId="37002"/>
    <cellStyle name="Обычный 5 15 28 2" xfId="37003"/>
    <cellStyle name="Обычный 5 15 28 2 2" xfId="37004"/>
    <cellStyle name="Обычный 5 15 28 2 2 2" xfId="37005"/>
    <cellStyle name="Обычный 5 15 28 2 2 2 2" xfId="37006"/>
    <cellStyle name="Обычный 5 15 28 2 2 3" xfId="37007"/>
    <cellStyle name="Обычный 5 15 28 2 3" xfId="37008"/>
    <cellStyle name="Обычный 5 15 28 2 3 2" xfId="37009"/>
    <cellStyle name="Обычный 5 15 28 2 4" xfId="37010"/>
    <cellStyle name="Обычный 5 15 28 3" xfId="37011"/>
    <cellStyle name="Обычный 5 15 28 3 2" xfId="37012"/>
    <cellStyle name="Обычный 5 15 28 3 2 2" xfId="37013"/>
    <cellStyle name="Обычный 5 15 28 3 2 2 2" xfId="37014"/>
    <cellStyle name="Обычный 5 15 28 3 2 3" xfId="37015"/>
    <cellStyle name="Обычный 5 15 28 3 3" xfId="37016"/>
    <cellStyle name="Обычный 5 15 28 3 3 2" xfId="37017"/>
    <cellStyle name="Обычный 5 15 28 3 4" xfId="37018"/>
    <cellStyle name="Обычный 5 15 28 4" xfId="37019"/>
    <cellStyle name="Обычный 5 15 28 4 2" xfId="37020"/>
    <cellStyle name="Обычный 5 15 28 4 2 2" xfId="37021"/>
    <cellStyle name="Обычный 5 15 28 4 2 2 2" xfId="37022"/>
    <cellStyle name="Обычный 5 15 28 4 2 3" xfId="37023"/>
    <cellStyle name="Обычный 5 15 28 4 3" xfId="37024"/>
    <cellStyle name="Обычный 5 15 28 4 3 2" xfId="37025"/>
    <cellStyle name="Обычный 5 15 28 4 4" xfId="37026"/>
    <cellStyle name="Обычный 5 15 28 5" xfId="37027"/>
    <cellStyle name="Обычный 5 15 28 5 2" xfId="37028"/>
    <cellStyle name="Обычный 5 15 28 5 2 2" xfId="37029"/>
    <cellStyle name="Обычный 5 15 28 5 3" xfId="37030"/>
    <cellStyle name="Обычный 5 15 28 6" xfId="37031"/>
    <cellStyle name="Обычный 5 15 28 6 2" xfId="37032"/>
    <cellStyle name="Обычный 5 15 28 7" xfId="37033"/>
    <cellStyle name="Обычный 5 15 28 7 2" xfId="37034"/>
    <cellStyle name="Обычный 5 15 28 8" xfId="37035"/>
    <cellStyle name="Обычный 5 15 29" xfId="37036"/>
    <cellStyle name="Обычный 5 15 29 2" xfId="37037"/>
    <cellStyle name="Обычный 5 15 29 2 2" xfId="37038"/>
    <cellStyle name="Обычный 5 15 29 2 2 2" xfId="37039"/>
    <cellStyle name="Обычный 5 15 29 2 2 2 2" xfId="37040"/>
    <cellStyle name="Обычный 5 15 29 2 2 3" xfId="37041"/>
    <cellStyle name="Обычный 5 15 29 2 3" xfId="37042"/>
    <cellStyle name="Обычный 5 15 29 2 3 2" xfId="37043"/>
    <cellStyle name="Обычный 5 15 29 2 4" xfId="37044"/>
    <cellStyle name="Обычный 5 15 29 3" xfId="37045"/>
    <cellStyle name="Обычный 5 15 29 3 2" xfId="37046"/>
    <cellStyle name="Обычный 5 15 29 3 2 2" xfId="37047"/>
    <cellStyle name="Обычный 5 15 29 3 2 2 2" xfId="37048"/>
    <cellStyle name="Обычный 5 15 29 3 2 3" xfId="37049"/>
    <cellStyle name="Обычный 5 15 29 3 3" xfId="37050"/>
    <cellStyle name="Обычный 5 15 29 3 3 2" xfId="37051"/>
    <cellStyle name="Обычный 5 15 29 3 4" xfId="37052"/>
    <cellStyle name="Обычный 5 15 29 4" xfId="37053"/>
    <cellStyle name="Обычный 5 15 29 4 2" xfId="37054"/>
    <cellStyle name="Обычный 5 15 29 4 2 2" xfId="37055"/>
    <cellStyle name="Обычный 5 15 29 4 2 2 2" xfId="37056"/>
    <cellStyle name="Обычный 5 15 29 4 2 3" xfId="37057"/>
    <cellStyle name="Обычный 5 15 29 4 3" xfId="37058"/>
    <cellStyle name="Обычный 5 15 29 4 3 2" xfId="37059"/>
    <cellStyle name="Обычный 5 15 29 4 4" xfId="37060"/>
    <cellStyle name="Обычный 5 15 29 5" xfId="37061"/>
    <cellStyle name="Обычный 5 15 29 5 2" xfId="37062"/>
    <cellStyle name="Обычный 5 15 29 5 2 2" xfId="37063"/>
    <cellStyle name="Обычный 5 15 29 5 3" xfId="37064"/>
    <cellStyle name="Обычный 5 15 29 6" xfId="37065"/>
    <cellStyle name="Обычный 5 15 29 6 2" xfId="37066"/>
    <cellStyle name="Обычный 5 15 29 7" xfId="37067"/>
    <cellStyle name="Обычный 5 15 29 7 2" xfId="37068"/>
    <cellStyle name="Обычный 5 15 29 8" xfId="37069"/>
    <cellStyle name="Обычный 5 15 3" xfId="37070"/>
    <cellStyle name="Обычный 5 15 3 2" xfId="37071"/>
    <cellStyle name="Обычный 5 15 3 2 2" xfId="37072"/>
    <cellStyle name="Обычный 5 15 3 2 2 2" xfId="37073"/>
    <cellStyle name="Обычный 5 15 3 2 2 2 2" xfId="37074"/>
    <cellStyle name="Обычный 5 15 3 2 2 3" xfId="37075"/>
    <cellStyle name="Обычный 5 15 3 2 3" xfId="37076"/>
    <cellStyle name="Обычный 5 15 3 2 3 2" xfId="37077"/>
    <cellStyle name="Обычный 5 15 3 2 4" xfId="37078"/>
    <cellStyle name="Обычный 5 15 3 3" xfId="37079"/>
    <cellStyle name="Обычный 5 15 3 3 2" xfId="37080"/>
    <cellStyle name="Обычный 5 15 3 3 2 2" xfId="37081"/>
    <cellStyle name="Обычный 5 15 3 3 2 2 2" xfId="37082"/>
    <cellStyle name="Обычный 5 15 3 3 2 3" xfId="37083"/>
    <cellStyle name="Обычный 5 15 3 3 3" xfId="37084"/>
    <cellStyle name="Обычный 5 15 3 3 3 2" xfId="37085"/>
    <cellStyle name="Обычный 5 15 3 3 4" xfId="37086"/>
    <cellStyle name="Обычный 5 15 3 4" xfId="37087"/>
    <cellStyle name="Обычный 5 15 3 4 2" xfId="37088"/>
    <cellStyle name="Обычный 5 15 3 4 2 2" xfId="37089"/>
    <cellStyle name="Обычный 5 15 3 4 2 2 2" xfId="37090"/>
    <cellStyle name="Обычный 5 15 3 4 2 3" xfId="37091"/>
    <cellStyle name="Обычный 5 15 3 4 3" xfId="37092"/>
    <cellStyle name="Обычный 5 15 3 4 3 2" xfId="37093"/>
    <cellStyle name="Обычный 5 15 3 4 4" xfId="37094"/>
    <cellStyle name="Обычный 5 15 3 5" xfId="37095"/>
    <cellStyle name="Обычный 5 15 3 5 2" xfId="37096"/>
    <cellStyle name="Обычный 5 15 3 5 2 2" xfId="37097"/>
    <cellStyle name="Обычный 5 15 3 5 3" xfId="37098"/>
    <cellStyle name="Обычный 5 15 3 6" xfId="37099"/>
    <cellStyle name="Обычный 5 15 3 6 2" xfId="37100"/>
    <cellStyle name="Обычный 5 15 3 7" xfId="37101"/>
    <cellStyle name="Обычный 5 15 3 7 2" xfId="37102"/>
    <cellStyle name="Обычный 5 15 3 8" xfId="37103"/>
    <cellStyle name="Обычный 5 15 30" xfId="37104"/>
    <cellStyle name="Обычный 5 15 30 2" xfId="37105"/>
    <cellStyle name="Обычный 5 15 30 2 2" xfId="37106"/>
    <cellStyle name="Обычный 5 15 30 2 2 2" xfId="37107"/>
    <cellStyle name="Обычный 5 15 30 2 3" xfId="37108"/>
    <cellStyle name="Обычный 5 15 30 3" xfId="37109"/>
    <cellStyle name="Обычный 5 15 30 3 2" xfId="37110"/>
    <cellStyle name="Обычный 5 15 30 4" xfId="37111"/>
    <cellStyle name="Обычный 5 15 31" xfId="37112"/>
    <cellStyle name="Обычный 5 15 31 2" xfId="37113"/>
    <cellStyle name="Обычный 5 15 31 2 2" xfId="37114"/>
    <cellStyle name="Обычный 5 15 31 2 2 2" xfId="37115"/>
    <cellStyle name="Обычный 5 15 31 2 3" xfId="37116"/>
    <cellStyle name="Обычный 5 15 31 3" xfId="37117"/>
    <cellStyle name="Обычный 5 15 31 3 2" xfId="37118"/>
    <cellStyle name="Обычный 5 15 31 4" xfId="37119"/>
    <cellStyle name="Обычный 5 15 32" xfId="37120"/>
    <cellStyle name="Обычный 5 15 32 2" xfId="37121"/>
    <cellStyle name="Обычный 5 15 32 2 2" xfId="37122"/>
    <cellStyle name="Обычный 5 15 32 2 2 2" xfId="37123"/>
    <cellStyle name="Обычный 5 15 32 2 3" xfId="37124"/>
    <cellStyle name="Обычный 5 15 32 3" xfId="37125"/>
    <cellStyle name="Обычный 5 15 32 3 2" xfId="37126"/>
    <cellStyle name="Обычный 5 15 32 4" xfId="37127"/>
    <cellStyle name="Обычный 5 15 33" xfId="37128"/>
    <cellStyle name="Обычный 5 15 33 2" xfId="37129"/>
    <cellStyle name="Обычный 5 15 33 2 2" xfId="37130"/>
    <cellStyle name="Обычный 5 15 33 3" xfId="37131"/>
    <cellStyle name="Обычный 5 15 34" xfId="37132"/>
    <cellStyle name="Обычный 5 15 34 2" xfId="37133"/>
    <cellStyle name="Обычный 5 15 35" xfId="37134"/>
    <cellStyle name="Обычный 5 15 35 2" xfId="37135"/>
    <cellStyle name="Обычный 5 15 36" xfId="37136"/>
    <cellStyle name="Обычный 5 15 4" xfId="37137"/>
    <cellStyle name="Обычный 5 15 4 2" xfId="37138"/>
    <cellStyle name="Обычный 5 15 4 2 2" xfId="37139"/>
    <cellStyle name="Обычный 5 15 4 2 2 2" xfId="37140"/>
    <cellStyle name="Обычный 5 15 4 2 2 2 2" xfId="37141"/>
    <cellStyle name="Обычный 5 15 4 2 2 3" xfId="37142"/>
    <cellStyle name="Обычный 5 15 4 2 3" xfId="37143"/>
    <cellStyle name="Обычный 5 15 4 2 3 2" xfId="37144"/>
    <cellStyle name="Обычный 5 15 4 2 4" xfId="37145"/>
    <cellStyle name="Обычный 5 15 4 3" xfId="37146"/>
    <cellStyle name="Обычный 5 15 4 3 2" xfId="37147"/>
    <cellStyle name="Обычный 5 15 4 3 2 2" xfId="37148"/>
    <cellStyle name="Обычный 5 15 4 3 2 2 2" xfId="37149"/>
    <cellStyle name="Обычный 5 15 4 3 2 3" xfId="37150"/>
    <cellStyle name="Обычный 5 15 4 3 3" xfId="37151"/>
    <cellStyle name="Обычный 5 15 4 3 3 2" xfId="37152"/>
    <cellStyle name="Обычный 5 15 4 3 4" xfId="37153"/>
    <cellStyle name="Обычный 5 15 4 4" xfId="37154"/>
    <cellStyle name="Обычный 5 15 4 4 2" xfId="37155"/>
    <cellStyle name="Обычный 5 15 4 4 2 2" xfId="37156"/>
    <cellStyle name="Обычный 5 15 4 4 2 2 2" xfId="37157"/>
    <cellStyle name="Обычный 5 15 4 4 2 3" xfId="37158"/>
    <cellStyle name="Обычный 5 15 4 4 3" xfId="37159"/>
    <cellStyle name="Обычный 5 15 4 4 3 2" xfId="37160"/>
    <cellStyle name="Обычный 5 15 4 4 4" xfId="37161"/>
    <cellStyle name="Обычный 5 15 4 5" xfId="37162"/>
    <cellStyle name="Обычный 5 15 4 5 2" xfId="37163"/>
    <cellStyle name="Обычный 5 15 4 5 2 2" xfId="37164"/>
    <cellStyle name="Обычный 5 15 4 5 3" xfId="37165"/>
    <cellStyle name="Обычный 5 15 4 6" xfId="37166"/>
    <cellStyle name="Обычный 5 15 4 6 2" xfId="37167"/>
    <cellStyle name="Обычный 5 15 4 7" xfId="37168"/>
    <cellStyle name="Обычный 5 15 4 7 2" xfId="37169"/>
    <cellStyle name="Обычный 5 15 4 8" xfId="37170"/>
    <cellStyle name="Обычный 5 15 5" xfId="37171"/>
    <cellStyle name="Обычный 5 15 5 2" xfId="37172"/>
    <cellStyle name="Обычный 5 15 5 2 2" xfId="37173"/>
    <cellStyle name="Обычный 5 15 5 2 2 2" xfId="37174"/>
    <cellStyle name="Обычный 5 15 5 2 2 2 2" xfId="37175"/>
    <cellStyle name="Обычный 5 15 5 2 2 3" xfId="37176"/>
    <cellStyle name="Обычный 5 15 5 2 3" xfId="37177"/>
    <cellStyle name="Обычный 5 15 5 2 3 2" xfId="37178"/>
    <cellStyle name="Обычный 5 15 5 2 4" xfId="37179"/>
    <cellStyle name="Обычный 5 15 5 3" xfId="37180"/>
    <cellStyle name="Обычный 5 15 5 3 2" xfId="37181"/>
    <cellStyle name="Обычный 5 15 5 3 2 2" xfId="37182"/>
    <cellStyle name="Обычный 5 15 5 3 2 2 2" xfId="37183"/>
    <cellStyle name="Обычный 5 15 5 3 2 3" xfId="37184"/>
    <cellStyle name="Обычный 5 15 5 3 3" xfId="37185"/>
    <cellStyle name="Обычный 5 15 5 3 3 2" xfId="37186"/>
    <cellStyle name="Обычный 5 15 5 3 4" xfId="37187"/>
    <cellStyle name="Обычный 5 15 5 4" xfId="37188"/>
    <cellStyle name="Обычный 5 15 5 4 2" xfId="37189"/>
    <cellStyle name="Обычный 5 15 5 4 2 2" xfId="37190"/>
    <cellStyle name="Обычный 5 15 5 4 2 2 2" xfId="37191"/>
    <cellStyle name="Обычный 5 15 5 4 2 3" xfId="37192"/>
    <cellStyle name="Обычный 5 15 5 4 3" xfId="37193"/>
    <cellStyle name="Обычный 5 15 5 4 3 2" xfId="37194"/>
    <cellStyle name="Обычный 5 15 5 4 4" xfId="37195"/>
    <cellStyle name="Обычный 5 15 5 5" xfId="37196"/>
    <cellStyle name="Обычный 5 15 5 5 2" xfId="37197"/>
    <cellStyle name="Обычный 5 15 5 5 2 2" xfId="37198"/>
    <cellStyle name="Обычный 5 15 5 5 3" xfId="37199"/>
    <cellStyle name="Обычный 5 15 5 6" xfId="37200"/>
    <cellStyle name="Обычный 5 15 5 6 2" xfId="37201"/>
    <cellStyle name="Обычный 5 15 5 7" xfId="37202"/>
    <cellStyle name="Обычный 5 15 5 7 2" xfId="37203"/>
    <cellStyle name="Обычный 5 15 5 8" xfId="37204"/>
    <cellStyle name="Обычный 5 15 6" xfId="37205"/>
    <cellStyle name="Обычный 5 15 6 2" xfId="37206"/>
    <cellStyle name="Обычный 5 15 6 2 2" xfId="37207"/>
    <cellStyle name="Обычный 5 15 6 2 2 2" xfId="37208"/>
    <cellStyle name="Обычный 5 15 6 2 2 2 2" xfId="37209"/>
    <cellStyle name="Обычный 5 15 6 2 2 3" xfId="37210"/>
    <cellStyle name="Обычный 5 15 6 2 3" xfId="37211"/>
    <cellStyle name="Обычный 5 15 6 2 3 2" xfId="37212"/>
    <cellStyle name="Обычный 5 15 6 2 4" xfId="37213"/>
    <cellStyle name="Обычный 5 15 6 3" xfId="37214"/>
    <cellStyle name="Обычный 5 15 6 3 2" xfId="37215"/>
    <cellStyle name="Обычный 5 15 6 3 2 2" xfId="37216"/>
    <cellStyle name="Обычный 5 15 6 3 2 2 2" xfId="37217"/>
    <cellStyle name="Обычный 5 15 6 3 2 3" xfId="37218"/>
    <cellStyle name="Обычный 5 15 6 3 3" xfId="37219"/>
    <cellStyle name="Обычный 5 15 6 3 3 2" xfId="37220"/>
    <cellStyle name="Обычный 5 15 6 3 4" xfId="37221"/>
    <cellStyle name="Обычный 5 15 6 4" xfId="37222"/>
    <cellStyle name="Обычный 5 15 6 4 2" xfId="37223"/>
    <cellStyle name="Обычный 5 15 6 4 2 2" xfId="37224"/>
    <cellStyle name="Обычный 5 15 6 4 2 2 2" xfId="37225"/>
    <cellStyle name="Обычный 5 15 6 4 2 3" xfId="37226"/>
    <cellStyle name="Обычный 5 15 6 4 3" xfId="37227"/>
    <cellStyle name="Обычный 5 15 6 4 3 2" xfId="37228"/>
    <cellStyle name="Обычный 5 15 6 4 4" xfId="37229"/>
    <cellStyle name="Обычный 5 15 6 5" xfId="37230"/>
    <cellStyle name="Обычный 5 15 6 5 2" xfId="37231"/>
    <cellStyle name="Обычный 5 15 6 5 2 2" xfId="37232"/>
    <cellStyle name="Обычный 5 15 6 5 3" xfId="37233"/>
    <cellStyle name="Обычный 5 15 6 6" xfId="37234"/>
    <cellStyle name="Обычный 5 15 6 6 2" xfId="37235"/>
    <cellStyle name="Обычный 5 15 6 7" xfId="37236"/>
    <cellStyle name="Обычный 5 15 6 7 2" xfId="37237"/>
    <cellStyle name="Обычный 5 15 6 8" xfId="37238"/>
    <cellStyle name="Обычный 5 15 7" xfId="37239"/>
    <cellStyle name="Обычный 5 15 7 2" xfId="37240"/>
    <cellStyle name="Обычный 5 15 7 2 2" xfId="37241"/>
    <cellStyle name="Обычный 5 15 7 2 2 2" xfId="37242"/>
    <cellStyle name="Обычный 5 15 7 2 2 2 2" xfId="37243"/>
    <cellStyle name="Обычный 5 15 7 2 2 3" xfId="37244"/>
    <cellStyle name="Обычный 5 15 7 2 3" xfId="37245"/>
    <cellStyle name="Обычный 5 15 7 2 3 2" xfId="37246"/>
    <cellStyle name="Обычный 5 15 7 2 4" xfId="37247"/>
    <cellStyle name="Обычный 5 15 7 3" xfId="37248"/>
    <cellStyle name="Обычный 5 15 7 3 2" xfId="37249"/>
    <cellStyle name="Обычный 5 15 7 3 2 2" xfId="37250"/>
    <cellStyle name="Обычный 5 15 7 3 2 2 2" xfId="37251"/>
    <cellStyle name="Обычный 5 15 7 3 2 3" xfId="37252"/>
    <cellStyle name="Обычный 5 15 7 3 3" xfId="37253"/>
    <cellStyle name="Обычный 5 15 7 3 3 2" xfId="37254"/>
    <cellStyle name="Обычный 5 15 7 3 4" xfId="37255"/>
    <cellStyle name="Обычный 5 15 7 4" xfId="37256"/>
    <cellStyle name="Обычный 5 15 7 4 2" xfId="37257"/>
    <cellStyle name="Обычный 5 15 7 4 2 2" xfId="37258"/>
    <cellStyle name="Обычный 5 15 7 4 2 2 2" xfId="37259"/>
    <cellStyle name="Обычный 5 15 7 4 2 3" xfId="37260"/>
    <cellStyle name="Обычный 5 15 7 4 3" xfId="37261"/>
    <cellStyle name="Обычный 5 15 7 4 3 2" xfId="37262"/>
    <cellStyle name="Обычный 5 15 7 4 4" xfId="37263"/>
    <cellStyle name="Обычный 5 15 7 5" xfId="37264"/>
    <cellStyle name="Обычный 5 15 7 5 2" xfId="37265"/>
    <cellStyle name="Обычный 5 15 7 5 2 2" xfId="37266"/>
    <cellStyle name="Обычный 5 15 7 5 3" xfId="37267"/>
    <cellStyle name="Обычный 5 15 7 6" xfId="37268"/>
    <cellStyle name="Обычный 5 15 7 6 2" xfId="37269"/>
    <cellStyle name="Обычный 5 15 7 7" xfId="37270"/>
    <cellStyle name="Обычный 5 15 7 7 2" xfId="37271"/>
    <cellStyle name="Обычный 5 15 7 8" xfId="37272"/>
    <cellStyle name="Обычный 5 15 8" xfId="37273"/>
    <cellStyle name="Обычный 5 15 8 2" xfId="37274"/>
    <cellStyle name="Обычный 5 15 8 2 2" xfId="37275"/>
    <cellStyle name="Обычный 5 15 8 2 2 2" xfId="37276"/>
    <cellStyle name="Обычный 5 15 8 2 2 2 2" xfId="37277"/>
    <cellStyle name="Обычный 5 15 8 2 2 3" xfId="37278"/>
    <cellStyle name="Обычный 5 15 8 2 3" xfId="37279"/>
    <cellStyle name="Обычный 5 15 8 2 3 2" xfId="37280"/>
    <cellStyle name="Обычный 5 15 8 2 4" xfId="37281"/>
    <cellStyle name="Обычный 5 15 8 3" xfId="37282"/>
    <cellStyle name="Обычный 5 15 8 3 2" xfId="37283"/>
    <cellStyle name="Обычный 5 15 8 3 2 2" xfId="37284"/>
    <cellStyle name="Обычный 5 15 8 3 2 2 2" xfId="37285"/>
    <cellStyle name="Обычный 5 15 8 3 2 3" xfId="37286"/>
    <cellStyle name="Обычный 5 15 8 3 3" xfId="37287"/>
    <cellStyle name="Обычный 5 15 8 3 3 2" xfId="37288"/>
    <cellStyle name="Обычный 5 15 8 3 4" xfId="37289"/>
    <cellStyle name="Обычный 5 15 8 4" xfId="37290"/>
    <cellStyle name="Обычный 5 15 8 4 2" xfId="37291"/>
    <cellStyle name="Обычный 5 15 8 4 2 2" xfId="37292"/>
    <cellStyle name="Обычный 5 15 8 4 2 2 2" xfId="37293"/>
    <cellStyle name="Обычный 5 15 8 4 2 3" xfId="37294"/>
    <cellStyle name="Обычный 5 15 8 4 3" xfId="37295"/>
    <cellStyle name="Обычный 5 15 8 4 3 2" xfId="37296"/>
    <cellStyle name="Обычный 5 15 8 4 4" xfId="37297"/>
    <cellStyle name="Обычный 5 15 8 5" xfId="37298"/>
    <cellStyle name="Обычный 5 15 8 5 2" xfId="37299"/>
    <cellStyle name="Обычный 5 15 8 5 2 2" xfId="37300"/>
    <cellStyle name="Обычный 5 15 8 5 3" xfId="37301"/>
    <cellStyle name="Обычный 5 15 8 6" xfId="37302"/>
    <cellStyle name="Обычный 5 15 8 6 2" xfId="37303"/>
    <cellStyle name="Обычный 5 15 8 7" xfId="37304"/>
    <cellStyle name="Обычный 5 15 8 7 2" xfId="37305"/>
    <cellStyle name="Обычный 5 15 8 8" xfId="37306"/>
    <cellStyle name="Обычный 5 15 9" xfId="37307"/>
    <cellStyle name="Обычный 5 15 9 2" xfId="37308"/>
    <cellStyle name="Обычный 5 15 9 2 2" xfId="37309"/>
    <cellStyle name="Обычный 5 15 9 2 2 2" xfId="37310"/>
    <cellStyle name="Обычный 5 15 9 2 2 2 2" xfId="37311"/>
    <cellStyle name="Обычный 5 15 9 2 2 3" xfId="37312"/>
    <cellStyle name="Обычный 5 15 9 2 3" xfId="37313"/>
    <cellStyle name="Обычный 5 15 9 2 3 2" xfId="37314"/>
    <cellStyle name="Обычный 5 15 9 2 4" xfId="37315"/>
    <cellStyle name="Обычный 5 15 9 3" xfId="37316"/>
    <cellStyle name="Обычный 5 15 9 3 2" xfId="37317"/>
    <cellStyle name="Обычный 5 15 9 3 2 2" xfId="37318"/>
    <cellStyle name="Обычный 5 15 9 3 2 2 2" xfId="37319"/>
    <cellStyle name="Обычный 5 15 9 3 2 3" xfId="37320"/>
    <cellStyle name="Обычный 5 15 9 3 3" xfId="37321"/>
    <cellStyle name="Обычный 5 15 9 3 3 2" xfId="37322"/>
    <cellStyle name="Обычный 5 15 9 3 4" xfId="37323"/>
    <cellStyle name="Обычный 5 15 9 4" xfId="37324"/>
    <cellStyle name="Обычный 5 15 9 4 2" xfId="37325"/>
    <cellStyle name="Обычный 5 15 9 4 2 2" xfId="37326"/>
    <cellStyle name="Обычный 5 15 9 4 2 2 2" xfId="37327"/>
    <cellStyle name="Обычный 5 15 9 4 2 3" xfId="37328"/>
    <cellStyle name="Обычный 5 15 9 4 3" xfId="37329"/>
    <cellStyle name="Обычный 5 15 9 4 3 2" xfId="37330"/>
    <cellStyle name="Обычный 5 15 9 4 4" xfId="37331"/>
    <cellStyle name="Обычный 5 15 9 5" xfId="37332"/>
    <cellStyle name="Обычный 5 15 9 5 2" xfId="37333"/>
    <cellStyle name="Обычный 5 15 9 5 2 2" xfId="37334"/>
    <cellStyle name="Обычный 5 15 9 5 3" xfId="37335"/>
    <cellStyle name="Обычный 5 15 9 6" xfId="37336"/>
    <cellStyle name="Обычный 5 15 9 6 2" xfId="37337"/>
    <cellStyle name="Обычный 5 15 9 7" xfId="37338"/>
    <cellStyle name="Обычный 5 15 9 7 2" xfId="37339"/>
    <cellStyle name="Обычный 5 15 9 8" xfId="37340"/>
    <cellStyle name="Обычный 5 16" xfId="37341"/>
    <cellStyle name="Обычный 5 16 10" xfId="37342"/>
    <cellStyle name="Обычный 5 16 10 2" xfId="37343"/>
    <cellStyle name="Обычный 5 16 10 2 2" xfId="37344"/>
    <cellStyle name="Обычный 5 16 10 2 2 2" xfId="37345"/>
    <cellStyle name="Обычный 5 16 10 2 2 2 2" xfId="37346"/>
    <cellStyle name="Обычный 5 16 10 2 2 3" xfId="37347"/>
    <cellStyle name="Обычный 5 16 10 2 3" xfId="37348"/>
    <cellStyle name="Обычный 5 16 10 2 3 2" xfId="37349"/>
    <cellStyle name="Обычный 5 16 10 2 4" xfId="37350"/>
    <cellStyle name="Обычный 5 16 10 3" xfId="37351"/>
    <cellStyle name="Обычный 5 16 10 3 2" xfId="37352"/>
    <cellStyle name="Обычный 5 16 10 3 2 2" xfId="37353"/>
    <cellStyle name="Обычный 5 16 10 3 2 2 2" xfId="37354"/>
    <cellStyle name="Обычный 5 16 10 3 2 3" xfId="37355"/>
    <cellStyle name="Обычный 5 16 10 3 3" xfId="37356"/>
    <cellStyle name="Обычный 5 16 10 3 3 2" xfId="37357"/>
    <cellStyle name="Обычный 5 16 10 3 4" xfId="37358"/>
    <cellStyle name="Обычный 5 16 10 4" xfId="37359"/>
    <cellStyle name="Обычный 5 16 10 4 2" xfId="37360"/>
    <cellStyle name="Обычный 5 16 10 4 2 2" xfId="37361"/>
    <cellStyle name="Обычный 5 16 10 4 2 2 2" xfId="37362"/>
    <cellStyle name="Обычный 5 16 10 4 2 3" xfId="37363"/>
    <cellStyle name="Обычный 5 16 10 4 3" xfId="37364"/>
    <cellStyle name="Обычный 5 16 10 4 3 2" xfId="37365"/>
    <cellStyle name="Обычный 5 16 10 4 4" xfId="37366"/>
    <cellStyle name="Обычный 5 16 10 5" xfId="37367"/>
    <cellStyle name="Обычный 5 16 10 5 2" xfId="37368"/>
    <cellStyle name="Обычный 5 16 10 5 2 2" xfId="37369"/>
    <cellStyle name="Обычный 5 16 10 5 3" xfId="37370"/>
    <cellStyle name="Обычный 5 16 10 6" xfId="37371"/>
    <cellStyle name="Обычный 5 16 10 6 2" xfId="37372"/>
    <cellStyle name="Обычный 5 16 10 7" xfId="37373"/>
    <cellStyle name="Обычный 5 16 10 7 2" xfId="37374"/>
    <cellStyle name="Обычный 5 16 10 8" xfId="37375"/>
    <cellStyle name="Обычный 5 16 11" xfId="37376"/>
    <cellStyle name="Обычный 5 16 11 2" xfId="37377"/>
    <cellStyle name="Обычный 5 16 11 2 2" xfId="37378"/>
    <cellStyle name="Обычный 5 16 11 2 2 2" xfId="37379"/>
    <cellStyle name="Обычный 5 16 11 2 2 2 2" xfId="37380"/>
    <cellStyle name="Обычный 5 16 11 2 2 3" xfId="37381"/>
    <cellStyle name="Обычный 5 16 11 2 3" xfId="37382"/>
    <cellStyle name="Обычный 5 16 11 2 3 2" xfId="37383"/>
    <cellStyle name="Обычный 5 16 11 2 4" xfId="37384"/>
    <cellStyle name="Обычный 5 16 11 3" xfId="37385"/>
    <cellStyle name="Обычный 5 16 11 3 2" xfId="37386"/>
    <cellStyle name="Обычный 5 16 11 3 2 2" xfId="37387"/>
    <cellStyle name="Обычный 5 16 11 3 2 2 2" xfId="37388"/>
    <cellStyle name="Обычный 5 16 11 3 2 3" xfId="37389"/>
    <cellStyle name="Обычный 5 16 11 3 3" xfId="37390"/>
    <cellStyle name="Обычный 5 16 11 3 3 2" xfId="37391"/>
    <cellStyle name="Обычный 5 16 11 3 4" xfId="37392"/>
    <cellStyle name="Обычный 5 16 11 4" xfId="37393"/>
    <cellStyle name="Обычный 5 16 11 4 2" xfId="37394"/>
    <cellStyle name="Обычный 5 16 11 4 2 2" xfId="37395"/>
    <cellStyle name="Обычный 5 16 11 4 2 2 2" xfId="37396"/>
    <cellStyle name="Обычный 5 16 11 4 2 3" xfId="37397"/>
    <cellStyle name="Обычный 5 16 11 4 3" xfId="37398"/>
    <cellStyle name="Обычный 5 16 11 4 3 2" xfId="37399"/>
    <cellStyle name="Обычный 5 16 11 4 4" xfId="37400"/>
    <cellStyle name="Обычный 5 16 11 5" xfId="37401"/>
    <cellStyle name="Обычный 5 16 11 5 2" xfId="37402"/>
    <cellStyle name="Обычный 5 16 11 5 2 2" xfId="37403"/>
    <cellStyle name="Обычный 5 16 11 5 3" xfId="37404"/>
    <cellStyle name="Обычный 5 16 11 6" xfId="37405"/>
    <cellStyle name="Обычный 5 16 11 6 2" xfId="37406"/>
    <cellStyle name="Обычный 5 16 11 7" xfId="37407"/>
    <cellStyle name="Обычный 5 16 11 7 2" xfId="37408"/>
    <cellStyle name="Обычный 5 16 11 8" xfId="37409"/>
    <cellStyle name="Обычный 5 16 12" xfId="37410"/>
    <cellStyle name="Обычный 5 16 12 2" xfId="37411"/>
    <cellStyle name="Обычный 5 16 12 2 2" xfId="37412"/>
    <cellStyle name="Обычный 5 16 12 2 2 2" xfId="37413"/>
    <cellStyle name="Обычный 5 16 12 2 2 2 2" xfId="37414"/>
    <cellStyle name="Обычный 5 16 12 2 2 3" xfId="37415"/>
    <cellStyle name="Обычный 5 16 12 2 3" xfId="37416"/>
    <cellStyle name="Обычный 5 16 12 2 3 2" xfId="37417"/>
    <cellStyle name="Обычный 5 16 12 2 4" xfId="37418"/>
    <cellStyle name="Обычный 5 16 12 3" xfId="37419"/>
    <cellStyle name="Обычный 5 16 12 3 2" xfId="37420"/>
    <cellStyle name="Обычный 5 16 12 3 2 2" xfId="37421"/>
    <cellStyle name="Обычный 5 16 12 3 2 2 2" xfId="37422"/>
    <cellStyle name="Обычный 5 16 12 3 2 3" xfId="37423"/>
    <cellStyle name="Обычный 5 16 12 3 3" xfId="37424"/>
    <cellStyle name="Обычный 5 16 12 3 3 2" xfId="37425"/>
    <cellStyle name="Обычный 5 16 12 3 4" xfId="37426"/>
    <cellStyle name="Обычный 5 16 12 4" xfId="37427"/>
    <cellStyle name="Обычный 5 16 12 4 2" xfId="37428"/>
    <cellStyle name="Обычный 5 16 12 4 2 2" xfId="37429"/>
    <cellStyle name="Обычный 5 16 12 4 2 2 2" xfId="37430"/>
    <cellStyle name="Обычный 5 16 12 4 2 3" xfId="37431"/>
    <cellStyle name="Обычный 5 16 12 4 3" xfId="37432"/>
    <cellStyle name="Обычный 5 16 12 4 3 2" xfId="37433"/>
    <cellStyle name="Обычный 5 16 12 4 4" xfId="37434"/>
    <cellStyle name="Обычный 5 16 12 5" xfId="37435"/>
    <cellStyle name="Обычный 5 16 12 5 2" xfId="37436"/>
    <cellStyle name="Обычный 5 16 12 5 2 2" xfId="37437"/>
    <cellStyle name="Обычный 5 16 12 5 3" xfId="37438"/>
    <cellStyle name="Обычный 5 16 12 6" xfId="37439"/>
    <cellStyle name="Обычный 5 16 12 6 2" xfId="37440"/>
    <cellStyle name="Обычный 5 16 12 7" xfId="37441"/>
    <cellStyle name="Обычный 5 16 12 7 2" xfId="37442"/>
    <cellStyle name="Обычный 5 16 12 8" xfId="37443"/>
    <cellStyle name="Обычный 5 16 13" xfId="37444"/>
    <cellStyle name="Обычный 5 16 13 2" xfId="37445"/>
    <cellStyle name="Обычный 5 16 13 2 2" xfId="37446"/>
    <cellStyle name="Обычный 5 16 13 2 2 2" xfId="37447"/>
    <cellStyle name="Обычный 5 16 13 2 2 2 2" xfId="37448"/>
    <cellStyle name="Обычный 5 16 13 2 2 3" xfId="37449"/>
    <cellStyle name="Обычный 5 16 13 2 3" xfId="37450"/>
    <cellStyle name="Обычный 5 16 13 2 3 2" xfId="37451"/>
    <cellStyle name="Обычный 5 16 13 2 4" xfId="37452"/>
    <cellStyle name="Обычный 5 16 13 3" xfId="37453"/>
    <cellStyle name="Обычный 5 16 13 3 2" xfId="37454"/>
    <cellStyle name="Обычный 5 16 13 3 2 2" xfId="37455"/>
    <cellStyle name="Обычный 5 16 13 3 2 2 2" xfId="37456"/>
    <cellStyle name="Обычный 5 16 13 3 2 3" xfId="37457"/>
    <cellStyle name="Обычный 5 16 13 3 3" xfId="37458"/>
    <cellStyle name="Обычный 5 16 13 3 3 2" xfId="37459"/>
    <cellStyle name="Обычный 5 16 13 3 4" xfId="37460"/>
    <cellStyle name="Обычный 5 16 13 4" xfId="37461"/>
    <cellStyle name="Обычный 5 16 13 4 2" xfId="37462"/>
    <cellStyle name="Обычный 5 16 13 4 2 2" xfId="37463"/>
    <cellStyle name="Обычный 5 16 13 4 2 2 2" xfId="37464"/>
    <cellStyle name="Обычный 5 16 13 4 2 3" xfId="37465"/>
    <cellStyle name="Обычный 5 16 13 4 3" xfId="37466"/>
    <cellStyle name="Обычный 5 16 13 4 3 2" xfId="37467"/>
    <cellStyle name="Обычный 5 16 13 4 4" xfId="37468"/>
    <cellStyle name="Обычный 5 16 13 5" xfId="37469"/>
    <cellStyle name="Обычный 5 16 13 5 2" xfId="37470"/>
    <cellStyle name="Обычный 5 16 13 5 2 2" xfId="37471"/>
    <cellStyle name="Обычный 5 16 13 5 3" xfId="37472"/>
    <cellStyle name="Обычный 5 16 13 6" xfId="37473"/>
    <cellStyle name="Обычный 5 16 13 6 2" xfId="37474"/>
    <cellStyle name="Обычный 5 16 13 7" xfId="37475"/>
    <cellStyle name="Обычный 5 16 13 7 2" xfId="37476"/>
    <cellStyle name="Обычный 5 16 13 8" xfId="37477"/>
    <cellStyle name="Обычный 5 16 14" xfId="37478"/>
    <cellStyle name="Обычный 5 16 14 2" xfId="37479"/>
    <cellStyle name="Обычный 5 16 14 2 2" xfId="37480"/>
    <cellStyle name="Обычный 5 16 14 2 2 2" xfId="37481"/>
    <cellStyle name="Обычный 5 16 14 2 2 2 2" xfId="37482"/>
    <cellStyle name="Обычный 5 16 14 2 2 3" xfId="37483"/>
    <cellStyle name="Обычный 5 16 14 2 3" xfId="37484"/>
    <cellStyle name="Обычный 5 16 14 2 3 2" xfId="37485"/>
    <cellStyle name="Обычный 5 16 14 2 4" xfId="37486"/>
    <cellStyle name="Обычный 5 16 14 3" xfId="37487"/>
    <cellStyle name="Обычный 5 16 14 3 2" xfId="37488"/>
    <cellStyle name="Обычный 5 16 14 3 2 2" xfId="37489"/>
    <cellStyle name="Обычный 5 16 14 3 2 2 2" xfId="37490"/>
    <cellStyle name="Обычный 5 16 14 3 2 3" xfId="37491"/>
    <cellStyle name="Обычный 5 16 14 3 3" xfId="37492"/>
    <cellStyle name="Обычный 5 16 14 3 3 2" xfId="37493"/>
    <cellStyle name="Обычный 5 16 14 3 4" xfId="37494"/>
    <cellStyle name="Обычный 5 16 14 4" xfId="37495"/>
    <cellStyle name="Обычный 5 16 14 4 2" xfId="37496"/>
    <cellStyle name="Обычный 5 16 14 4 2 2" xfId="37497"/>
    <cellStyle name="Обычный 5 16 14 4 2 2 2" xfId="37498"/>
    <cellStyle name="Обычный 5 16 14 4 2 3" xfId="37499"/>
    <cellStyle name="Обычный 5 16 14 4 3" xfId="37500"/>
    <cellStyle name="Обычный 5 16 14 4 3 2" xfId="37501"/>
    <cellStyle name="Обычный 5 16 14 4 4" xfId="37502"/>
    <cellStyle name="Обычный 5 16 14 5" xfId="37503"/>
    <cellStyle name="Обычный 5 16 14 5 2" xfId="37504"/>
    <cellStyle name="Обычный 5 16 14 5 2 2" xfId="37505"/>
    <cellStyle name="Обычный 5 16 14 5 3" xfId="37506"/>
    <cellStyle name="Обычный 5 16 14 6" xfId="37507"/>
    <cellStyle name="Обычный 5 16 14 6 2" xfId="37508"/>
    <cellStyle name="Обычный 5 16 14 7" xfId="37509"/>
    <cellStyle name="Обычный 5 16 14 7 2" xfId="37510"/>
    <cellStyle name="Обычный 5 16 14 8" xfId="37511"/>
    <cellStyle name="Обычный 5 16 15" xfId="37512"/>
    <cellStyle name="Обычный 5 16 15 2" xfId="37513"/>
    <cellStyle name="Обычный 5 16 15 2 2" xfId="37514"/>
    <cellStyle name="Обычный 5 16 15 2 2 2" xfId="37515"/>
    <cellStyle name="Обычный 5 16 15 2 2 2 2" xfId="37516"/>
    <cellStyle name="Обычный 5 16 15 2 2 3" xfId="37517"/>
    <cellStyle name="Обычный 5 16 15 2 3" xfId="37518"/>
    <cellStyle name="Обычный 5 16 15 2 3 2" xfId="37519"/>
    <cellStyle name="Обычный 5 16 15 2 4" xfId="37520"/>
    <cellStyle name="Обычный 5 16 15 3" xfId="37521"/>
    <cellStyle name="Обычный 5 16 15 3 2" xfId="37522"/>
    <cellStyle name="Обычный 5 16 15 3 2 2" xfId="37523"/>
    <cellStyle name="Обычный 5 16 15 3 2 2 2" xfId="37524"/>
    <cellStyle name="Обычный 5 16 15 3 2 3" xfId="37525"/>
    <cellStyle name="Обычный 5 16 15 3 3" xfId="37526"/>
    <cellStyle name="Обычный 5 16 15 3 3 2" xfId="37527"/>
    <cellStyle name="Обычный 5 16 15 3 4" xfId="37528"/>
    <cellStyle name="Обычный 5 16 15 4" xfId="37529"/>
    <cellStyle name="Обычный 5 16 15 4 2" xfId="37530"/>
    <cellStyle name="Обычный 5 16 15 4 2 2" xfId="37531"/>
    <cellStyle name="Обычный 5 16 15 4 2 2 2" xfId="37532"/>
    <cellStyle name="Обычный 5 16 15 4 2 3" xfId="37533"/>
    <cellStyle name="Обычный 5 16 15 4 3" xfId="37534"/>
    <cellStyle name="Обычный 5 16 15 4 3 2" xfId="37535"/>
    <cellStyle name="Обычный 5 16 15 4 4" xfId="37536"/>
    <cellStyle name="Обычный 5 16 15 5" xfId="37537"/>
    <cellStyle name="Обычный 5 16 15 5 2" xfId="37538"/>
    <cellStyle name="Обычный 5 16 15 5 2 2" xfId="37539"/>
    <cellStyle name="Обычный 5 16 15 5 3" xfId="37540"/>
    <cellStyle name="Обычный 5 16 15 6" xfId="37541"/>
    <cellStyle name="Обычный 5 16 15 6 2" xfId="37542"/>
    <cellStyle name="Обычный 5 16 15 7" xfId="37543"/>
    <cellStyle name="Обычный 5 16 15 7 2" xfId="37544"/>
    <cellStyle name="Обычный 5 16 15 8" xfId="37545"/>
    <cellStyle name="Обычный 5 16 16" xfId="37546"/>
    <cellStyle name="Обычный 5 16 16 2" xfId="37547"/>
    <cellStyle name="Обычный 5 16 16 2 2" xfId="37548"/>
    <cellStyle name="Обычный 5 16 16 2 2 2" xfId="37549"/>
    <cellStyle name="Обычный 5 16 16 2 2 2 2" xfId="37550"/>
    <cellStyle name="Обычный 5 16 16 2 2 3" xfId="37551"/>
    <cellStyle name="Обычный 5 16 16 2 3" xfId="37552"/>
    <cellStyle name="Обычный 5 16 16 2 3 2" xfId="37553"/>
    <cellStyle name="Обычный 5 16 16 2 4" xfId="37554"/>
    <cellStyle name="Обычный 5 16 16 3" xfId="37555"/>
    <cellStyle name="Обычный 5 16 16 3 2" xfId="37556"/>
    <cellStyle name="Обычный 5 16 16 3 2 2" xfId="37557"/>
    <cellStyle name="Обычный 5 16 16 3 2 2 2" xfId="37558"/>
    <cellStyle name="Обычный 5 16 16 3 2 3" xfId="37559"/>
    <cellStyle name="Обычный 5 16 16 3 3" xfId="37560"/>
    <cellStyle name="Обычный 5 16 16 3 3 2" xfId="37561"/>
    <cellStyle name="Обычный 5 16 16 3 4" xfId="37562"/>
    <cellStyle name="Обычный 5 16 16 4" xfId="37563"/>
    <cellStyle name="Обычный 5 16 16 4 2" xfId="37564"/>
    <cellStyle name="Обычный 5 16 16 4 2 2" xfId="37565"/>
    <cellStyle name="Обычный 5 16 16 4 2 2 2" xfId="37566"/>
    <cellStyle name="Обычный 5 16 16 4 2 3" xfId="37567"/>
    <cellStyle name="Обычный 5 16 16 4 3" xfId="37568"/>
    <cellStyle name="Обычный 5 16 16 4 3 2" xfId="37569"/>
    <cellStyle name="Обычный 5 16 16 4 4" xfId="37570"/>
    <cellStyle name="Обычный 5 16 16 5" xfId="37571"/>
    <cellStyle name="Обычный 5 16 16 5 2" xfId="37572"/>
    <cellStyle name="Обычный 5 16 16 5 2 2" xfId="37573"/>
    <cellStyle name="Обычный 5 16 16 5 3" xfId="37574"/>
    <cellStyle name="Обычный 5 16 16 6" xfId="37575"/>
    <cellStyle name="Обычный 5 16 16 6 2" xfId="37576"/>
    <cellStyle name="Обычный 5 16 16 7" xfId="37577"/>
    <cellStyle name="Обычный 5 16 16 7 2" xfId="37578"/>
    <cellStyle name="Обычный 5 16 16 8" xfId="37579"/>
    <cellStyle name="Обычный 5 16 17" xfId="37580"/>
    <cellStyle name="Обычный 5 16 17 2" xfId="37581"/>
    <cellStyle name="Обычный 5 16 17 2 2" xfId="37582"/>
    <cellStyle name="Обычный 5 16 17 2 2 2" xfId="37583"/>
    <cellStyle name="Обычный 5 16 17 2 2 2 2" xfId="37584"/>
    <cellStyle name="Обычный 5 16 17 2 2 3" xfId="37585"/>
    <cellStyle name="Обычный 5 16 17 2 3" xfId="37586"/>
    <cellStyle name="Обычный 5 16 17 2 3 2" xfId="37587"/>
    <cellStyle name="Обычный 5 16 17 2 4" xfId="37588"/>
    <cellStyle name="Обычный 5 16 17 3" xfId="37589"/>
    <cellStyle name="Обычный 5 16 17 3 2" xfId="37590"/>
    <cellStyle name="Обычный 5 16 17 3 2 2" xfId="37591"/>
    <cellStyle name="Обычный 5 16 17 3 2 2 2" xfId="37592"/>
    <cellStyle name="Обычный 5 16 17 3 2 3" xfId="37593"/>
    <cellStyle name="Обычный 5 16 17 3 3" xfId="37594"/>
    <cellStyle name="Обычный 5 16 17 3 3 2" xfId="37595"/>
    <cellStyle name="Обычный 5 16 17 3 4" xfId="37596"/>
    <cellStyle name="Обычный 5 16 17 4" xfId="37597"/>
    <cellStyle name="Обычный 5 16 17 4 2" xfId="37598"/>
    <cellStyle name="Обычный 5 16 17 4 2 2" xfId="37599"/>
    <cellStyle name="Обычный 5 16 17 4 2 2 2" xfId="37600"/>
    <cellStyle name="Обычный 5 16 17 4 2 3" xfId="37601"/>
    <cellStyle name="Обычный 5 16 17 4 3" xfId="37602"/>
    <cellStyle name="Обычный 5 16 17 4 3 2" xfId="37603"/>
    <cellStyle name="Обычный 5 16 17 4 4" xfId="37604"/>
    <cellStyle name="Обычный 5 16 17 5" xfId="37605"/>
    <cellStyle name="Обычный 5 16 17 5 2" xfId="37606"/>
    <cellStyle name="Обычный 5 16 17 5 2 2" xfId="37607"/>
    <cellStyle name="Обычный 5 16 17 5 3" xfId="37608"/>
    <cellStyle name="Обычный 5 16 17 6" xfId="37609"/>
    <cellStyle name="Обычный 5 16 17 6 2" xfId="37610"/>
    <cellStyle name="Обычный 5 16 17 7" xfId="37611"/>
    <cellStyle name="Обычный 5 16 17 7 2" xfId="37612"/>
    <cellStyle name="Обычный 5 16 17 8" xfId="37613"/>
    <cellStyle name="Обычный 5 16 18" xfId="37614"/>
    <cellStyle name="Обычный 5 16 18 2" xfId="37615"/>
    <cellStyle name="Обычный 5 16 18 2 2" xfId="37616"/>
    <cellStyle name="Обычный 5 16 18 2 2 2" xfId="37617"/>
    <cellStyle name="Обычный 5 16 18 2 2 2 2" xfId="37618"/>
    <cellStyle name="Обычный 5 16 18 2 2 3" xfId="37619"/>
    <cellStyle name="Обычный 5 16 18 2 3" xfId="37620"/>
    <cellStyle name="Обычный 5 16 18 2 3 2" xfId="37621"/>
    <cellStyle name="Обычный 5 16 18 2 4" xfId="37622"/>
    <cellStyle name="Обычный 5 16 18 3" xfId="37623"/>
    <cellStyle name="Обычный 5 16 18 3 2" xfId="37624"/>
    <cellStyle name="Обычный 5 16 18 3 2 2" xfId="37625"/>
    <cellStyle name="Обычный 5 16 18 3 2 2 2" xfId="37626"/>
    <cellStyle name="Обычный 5 16 18 3 2 3" xfId="37627"/>
    <cellStyle name="Обычный 5 16 18 3 3" xfId="37628"/>
    <cellStyle name="Обычный 5 16 18 3 3 2" xfId="37629"/>
    <cellStyle name="Обычный 5 16 18 3 4" xfId="37630"/>
    <cellStyle name="Обычный 5 16 18 4" xfId="37631"/>
    <cellStyle name="Обычный 5 16 18 4 2" xfId="37632"/>
    <cellStyle name="Обычный 5 16 18 4 2 2" xfId="37633"/>
    <cellStyle name="Обычный 5 16 18 4 2 2 2" xfId="37634"/>
    <cellStyle name="Обычный 5 16 18 4 2 3" xfId="37635"/>
    <cellStyle name="Обычный 5 16 18 4 3" xfId="37636"/>
    <cellStyle name="Обычный 5 16 18 4 3 2" xfId="37637"/>
    <cellStyle name="Обычный 5 16 18 4 4" xfId="37638"/>
    <cellStyle name="Обычный 5 16 18 5" xfId="37639"/>
    <cellStyle name="Обычный 5 16 18 5 2" xfId="37640"/>
    <cellStyle name="Обычный 5 16 18 5 2 2" xfId="37641"/>
    <cellStyle name="Обычный 5 16 18 5 3" xfId="37642"/>
    <cellStyle name="Обычный 5 16 18 6" xfId="37643"/>
    <cellStyle name="Обычный 5 16 18 6 2" xfId="37644"/>
    <cellStyle name="Обычный 5 16 18 7" xfId="37645"/>
    <cellStyle name="Обычный 5 16 18 7 2" xfId="37646"/>
    <cellStyle name="Обычный 5 16 18 8" xfId="37647"/>
    <cellStyle name="Обычный 5 16 19" xfId="37648"/>
    <cellStyle name="Обычный 5 16 19 2" xfId="37649"/>
    <cellStyle name="Обычный 5 16 19 2 2" xfId="37650"/>
    <cellStyle name="Обычный 5 16 19 2 2 2" xfId="37651"/>
    <cellStyle name="Обычный 5 16 19 2 2 2 2" xfId="37652"/>
    <cellStyle name="Обычный 5 16 19 2 2 3" xfId="37653"/>
    <cellStyle name="Обычный 5 16 19 2 3" xfId="37654"/>
    <cellStyle name="Обычный 5 16 19 2 3 2" xfId="37655"/>
    <cellStyle name="Обычный 5 16 19 2 4" xfId="37656"/>
    <cellStyle name="Обычный 5 16 19 3" xfId="37657"/>
    <cellStyle name="Обычный 5 16 19 3 2" xfId="37658"/>
    <cellStyle name="Обычный 5 16 19 3 2 2" xfId="37659"/>
    <cellStyle name="Обычный 5 16 19 3 2 2 2" xfId="37660"/>
    <cellStyle name="Обычный 5 16 19 3 2 3" xfId="37661"/>
    <cellStyle name="Обычный 5 16 19 3 3" xfId="37662"/>
    <cellStyle name="Обычный 5 16 19 3 3 2" xfId="37663"/>
    <cellStyle name="Обычный 5 16 19 3 4" xfId="37664"/>
    <cellStyle name="Обычный 5 16 19 4" xfId="37665"/>
    <cellStyle name="Обычный 5 16 19 4 2" xfId="37666"/>
    <cellStyle name="Обычный 5 16 19 4 2 2" xfId="37667"/>
    <cellStyle name="Обычный 5 16 19 4 2 2 2" xfId="37668"/>
    <cellStyle name="Обычный 5 16 19 4 2 3" xfId="37669"/>
    <cellStyle name="Обычный 5 16 19 4 3" xfId="37670"/>
    <cellStyle name="Обычный 5 16 19 4 3 2" xfId="37671"/>
    <cellStyle name="Обычный 5 16 19 4 4" xfId="37672"/>
    <cellStyle name="Обычный 5 16 19 5" xfId="37673"/>
    <cellStyle name="Обычный 5 16 19 5 2" xfId="37674"/>
    <cellStyle name="Обычный 5 16 19 5 2 2" xfId="37675"/>
    <cellStyle name="Обычный 5 16 19 5 3" xfId="37676"/>
    <cellStyle name="Обычный 5 16 19 6" xfId="37677"/>
    <cellStyle name="Обычный 5 16 19 6 2" xfId="37678"/>
    <cellStyle name="Обычный 5 16 19 7" xfId="37679"/>
    <cellStyle name="Обычный 5 16 19 7 2" xfId="37680"/>
    <cellStyle name="Обычный 5 16 19 8" xfId="37681"/>
    <cellStyle name="Обычный 5 16 2" xfId="37682"/>
    <cellStyle name="Обычный 5 16 2 2" xfId="37683"/>
    <cellStyle name="Обычный 5 16 2 2 2" xfId="37684"/>
    <cellStyle name="Обычный 5 16 2 2 2 2" xfId="37685"/>
    <cellStyle name="Обычный 5 16 2 2 2 2 2" xfId="37686"/>
    <cellStyle name="Обычный 5 16 2 2 2 3" xfId="37687"/>
    <cellStyle name="Обычный 5 16 2 2 3" xfId="37688"/>
    <cellStyle name="Обычный 5 16 2 2 3 2" xfId="37689"/>
    <cellStyle name="Обычный 5 16 2 2 4" xfId="37690"/>
    <cellStyle name="Обычный 5 16 2 3" xfId="37691"/>
    <cellStyle name="Обычный 5 16 2 3 2" xfId="37692"/>
    <cellStyle name="Обычный 5 16 2 3 2 2" xfId="37693"/>
    <cellStyle name="Обычный 5 16 2 3 2 2 2" xfId="37694"/>
    <cellStyle name="Обычный 5 16 2 3 2 3" xfId="37695"/>
    <cellStyle name="Обычный 5 16 2 3 3" xfId="37696"/>
    <cellStyle name="Обычный 5 16 2 3 3 2" xfId="37697"/>
    <cellStyle name="Обычный 5 16 2 3 4" xfId="37698"/>
    <cellStyle name="Обычный 5 16 2 4" xfId="37699"/>
    <cellStyle name="Обычный 5 16 2 4 2" xfId="37700"/>
    <cellStyle name="Обычный 5 16 2 4 2 2" xfId="37701"/>
    <cellStyle name="Обычный 5 16 2 4 2 2 2" xfId="37702"/>
    <cellStyle name="Обычный 5 16 2 4 2 3" xfId="37703"/>
    <cellStyle name="Обычный 5 16 2 4 3" xfId="37704"/>
    <cellStyle name="Обычный 5 16 2 4 3 2" xfId="37705"/>
    <cellStyle name="Обычный 5 16 2 4 4" xfId="37706"/>
    <cellStyle name="Обычный 5 16 2 5" xfId="37707"/>
    <cellStyle name="Обычный 5 16 2 5 2" xfId="37708"/>
    <cellStyle name="Обычный 5 16 2 5 2 2" xfId="37709"/>
    <cellStyle name="Обычный 5 16 2 5 3" xfId="37710"/>
    <cellStyle name="Обычный 5 16 2 6" xfId="37711"/>
    <cellStyle name="Обычный 5 16 2 6 2" xfId="37712"/>
    <cellStyle name="Обычный 5 16 2 7" xfId="37713"/>
    <cellStyle name="Обычный 5 16 2 7 2" xfId="37714"/>
    <cellStyle name="Обычный 5 16 2 8" xfId="37715"/>
    <cellStyle name="Обычный 5 16 20" xfId="37716"/>
    <cellStyle name="Обычный 5 16 20 2" xfId="37717"/>
    <cellStyle name="Обычный 5 16 20 2 2" xfId="37718"/>
    <cellStyle name="Обычный 5 16 20 2 2 2" xfId="37719"/>
    <cellStyle name="Обычный 5 16 20 2 2 2 2" xfId="37720"/>
    <cellStyle name="Обычный 5 16 20 2 2 3" xfId="37721"/>
    <cellStyle name="Обычный 5 16 20 2 3" xfId="37722"/>
    <cellStyle name="Обычный 5 16 20 2 3 2" xfId="37723"/>
    <cellStyle name="Обычный 5 16 20 2 4" xfId="37724"/>
    <cellStyle name="Обычный 5 16 20 3" xfId="37725"/>
    <cellStyle name="Обычный 5 16 20 3 2" xfId="37726"/>
    <cellStyle name="Обычный 5 16 20 3 2 2" xfId="37727"/>
    <cellStyle name="Обычный 5 16 20 3 2 2 2" xfId="37728"/>
    <cellStyle name="Обычный 5 16 20 3 2 3" xfId="37729"/>
    <cellStyle name="Обычный 5 16 20 3 3" xfId="37730"/>
    <cellStyle name="Обычный 5 16 20 3 3 2" xfId="37731"/>
    <cellStyle name="Обычный 5 16 20 3 4" xfId="37732"/>
    <cellStyle name="Обычный 5 16 20 4" xfId="37733"/>
    <cellStyle name="Обычный 5 16 20 4 2" xfId="37734"/>
    <cellStyle name="Обычный 5 16 20 4 2 2" xfId="37735"/>
    <cellStyle name="Обычный 5 16 20 4 2 2 2" xfId="37736"/>
    <cellStyle name="Обычный 5 16 20 4 2 3" xfId="37737"/>
    <cellStyle name="Обычный 5 16 20 4 3" xfId="37738"/>
    <cellStyle name="Обычный 5 16 20 4 3 2" xfId="37739"/>
    <cellStyle name="Обычный 5 16 20 4 4" xfId="37740"/>
    <cellStyle name="Обычный 5 16 20 5" xfId="37741"/>
    <cellStyle name="Обычный 5 16 20 5 2" xfId="37742"/>
    <cellStyle name="Обычный 5 16 20 5 2 2" xfId="37743"/>
    <cellStyle name="Обычный 5 16 20 5 3" xfId="37744"/>
    <cellStyle name="Обычный 5 16 20 6" xfId="37745"/>
    <cellStyle name="Обычный 5 16 20 6 2" xfId="37746"/>
    <cellStyle name="Обычный 5 16 20 7" xfId="37747"/>
    <cellStyle name="Обычный 5 16 20 7 2" xfId="37748"/>
    <cellStyle name="Обычный 5 16 20 8" xfId="37749"/>
    <cellStyle name="Обычный 5 16 21" xfId="37750"/>
    <cellStyle name="Обычный 5 16 21 2" xfId="37751"/>
    <cellStyle name="Обычный 5 16 21 2 2" xfId="37752"/>
    <cellStyle name="Обычный 5 16 21 2 2 2" xfId="37753"/>
    <cellStyle name="Обычный 5 16 21 2 2 2 2" xfId="37754"/>
    <cellStyle name="Обычный 5 16 21 2 2 3" xfId="37755"/>
    <cellStyle name="Обычный 5 16 21 2 3" xfId="37756"/>
    <cellStyle name="Обычный 5 16 21 2 3 2" xfId="37757"/>
    <cellStyle name="Обычный 5 16 21 2 4" xfId="37758"/>
    <cellStyle name="Обычный 5 16 21 3" xfId="37759"/>
    <cellStyle name="Обычный 5 16 21 3 2" xfId="37760"/>
    <cellStyle name="Обычный 5 16 21 3 2 2" xfId="37761"/>
    <cellStyle name="Обычный 5 16 21 3 2 2 2" xfId="37762"/>
    <cellStyle name="Обычный 5 16 21 3 2 3" xfId="37763"/>
    <cellStyle name="Обычный 5 16 21 3 3" xfId="37764"/>
    <cellStyle name="Обычный 5 16 21 3 3 2" xfId="37765"/>
    <cellStyle name="Обычный 5 16 21 3 4" xfId="37766"/>
    <cellStyle name="Обычный 5 16 21 4" xfId="37767"/>
    <cellStyle name="Обычный 5 16 21 4 2" xfId="37768"/>
    <cellStyle name="Обычный 5 16 21 4 2 2" xfId="37769"/>
    <cellStyle name="Обычный 5 16 21 4 2 2 2" xfId="37770"/>
    <cellStyle name="Обычный 5 16 21 4 2 3" xfId="37771"/>
    <cellStyle name="Обычный 5 16 21 4 3" xfId="37772"/>
    <cellStyle name="Обычный 5 16 21 4 3 2" xfId="37773"/>
    <cellStyle name="Обычный 5 16 21 4 4" xfId="37774"/>
    <cellStyle name="Обычный 5 16 21 5" xfId="37775"/>
    <cellStyle name="Обычный 5 16 21 5 2" xfId="37776"/>
    <cellStyle name="Обычный 5 16 21 5 2 2" xfId="37777"/>
    <cellStyle name="Обычный 5 16 21 5 3" xfId="37778"/>
    <cellStyle name="Обычный 5 16 21 6" xfId="37779"/>
    <cellStyle name="Обычный 5 16 21 6 2" xfId="37780"/>
    <cellStyle name="Обычный 5 16 21 7" xfId="37781"/>
    <cellStyle name="Обычный 5 16 21 7 2" xfId="37782"/>
    <cellStyle name="Обычный 5 16 21 8" xfId="37783"/>
    <cellStyle name="Обычный 5 16 22" xfId="37784"/>
    <cellStyle name="Обычный 5 16 22 2" xfId="37785"/>
    <cellStyle name="Обычный 5 16 22 2 2" xfId="37786"/>
    <cellStyle name="Обычный 5 16 22 2 2 2" xfId="37787"/>
    <cellStyle name="Обычный 5 16 22 2 2 2 2" xfId="37788"/>
    <cellStyle name="Обычный 5 16 22 2 2 3" xfId="37789"/>
    <cellStyle name="Обычный 5 16 22 2 3" xfId="37790"/>
    <cellStyle name="Обычный 5 16 22 2 3 2" xfId="37791"/>
    <cellStyle name="Обычный 5 16 22 2 4" xfId="37792"/>
    <cellStyle name="Обычный 5 16 22 3" xfId="37793"/>
    <cellStyle name="Обычный 5 16 22 3 2" xfId="37794"/>
    <cellStyle name="Обычный 5 16 22 3 2 2" xfId="37795"/>
    <cellStyle name="Обычный 5 16 22 3 2 2 2" xfId="37796"/>
    <cellStyle name="Обычный 5 16 22 3 2 3" xfId="37797"/>
    <cellStyle name="Обычный 5 16 22 3 3" xfId="37798"/>
    <cellStyle name="Обычный 5 16 22 3 3 2" xfId="37799"/>
    <cellStyle name="Обычный 5 16 22 3 4" xfId="37800"/>
    <cellStyle name="Обычный 5 16 22 4" xfId="37801"/>
    <cellStyle name="Обычный 5 16 22 4 2" xfId="37802"/>
    <cellStyle name="Обычный 5 16 22 4 2 2" xfId="37803"/>
    <cellStyle name="Обычный 5 16 22 4 2 2 2" xfId="37804"/>
    <cellStyle name="Обычный 5 16 22 4 2 3" xfId="37805"/>
    <cellStyle name="Обычный 5 16 22 4 3" xfId="37806"/>
    <cellStyle name="Обычный 5 16 22 4 3 2" xfId="37807"/>
    <cellStyle name="Обычный 5 16 22 4 4" xfId="37808"/>
    <cellStyle name="Обычный 5 16 22 5" xfId="37809"/>
    <cellStyle name="Обычный 5 16 22 5 2" xfId="37810"/>
    <cellStyle name="Обычный 5 16 22 5 2 2" xfId="37811"/>
    <cellStyle name="Обычный 5 16 22 5 3" xfId="37812"/>
    <cellStyle name="Обычный 5 16 22 6" xfId="37813"/>
    <cellStyle name="Обычный 5 16 22 6 2" xfId="37814"/>
    <cellStyle name="Обычный 5 16 22 7" xfId="37815"/>
    <cellStyle name="Обычный 5 16 22 7 2" xfId="37816"/>
    <cellStyle name="Обычный 5 16 22 8" xfId="37817"/>
    <cellStyle name="Обычный 5 16 23" xfId="37818"/>
    <cellStyle name="Обычный 5 16 23 2" xfId="37819"/>
    <cellStyle name="Обычный 5 16 23 2 2" xfId="37820"/>
    <cellStyle name="Обычный 5 16 23 2 2 2" xfId="37821"/>
    <cellStyle name="Обычный 5 16 23 2 2 2 2" xfId="37822"/>
    <cellStyle name="Обычный 5 16 23 2 2 3" xfId="37823"/>
    <cellStyle name="Обычный 5 16 23 2 3" xfId="37824"/>
    <cellStyle name="Обычный 5 16 23 2 3 2" xfId="37825"/>
    <cellStyle name="Обычный 5 16 23 2 4" xfId="37826"/>
    <cellStyle name="Обычный 5 16 23 3" xfId="37827"/>
    <cellStyle name="Обычный 5 16 23 3 2" xfId="37828"/>
    <cellStyle name="Обычный 5 16 23 3 2 2" xfId="37829"/>
    <cellStyle name="Обычный 5 16 23 3 2 2 2" xfId="37830"/>
    <cellStyle name="Обычный 5 16 23 3 2 3" xfId="37831"/>
    <cellStyle name="Обычный 5 16 23 3 3" xfId="37832"/>
    <cellStyle name="Обычный 5 16 23 3 3 2" xfId="37833"/>
    <cellStyle name="Обычный 5 16 23 3 4" xfId="37834"/>
    <cellStyle name="Обычный 5 16 23 4" xfId="37835"/>
    <cellStyle name="Обычный 5 16 23 4 2" xfId="37836"/>
    <cellStyle name="Обычный 5 16 23 4 2 2" xfId="37837"/>
    <cellStyle name="Обычный 5 16 23 4 2 2 2" xfId="37838"/>
    <cellStyle name="Обычный 5 16 23 4 2 3" xfId="37839"/>
    <cellStyle name="Обычный 5 16 23 4 3" xfId="37840"/>
    <cellStyle name="Обычный 5 16 23 4 3 2" xfId="37841"/>
    <cellStyle name="Обычный 5 16 23 4 4" xfId="37842"/>
    <cellStyle name="Обычный 5 16 23 5" xfId="37843"/>
    <cellStyle name="Обычный 5 16 23 5 2" xfId="37844"/>
    <cellStyle name="Обычный 5 16 23 5 2 2" xfId="37845"/>
    <cellStyle name="Обычный 5 16 23 5 3" xfId="37846"/>
    <cellStyle name="Обычный 5 16 23 6" xfId="37847"/>
    <cellStyle name="Обычный 5 16 23 6 2" xfId="37848"/>
    <cellStyle name="Обычный 5 16 23 7" xfId="37849"/>
    <cellStyle name="Обычный 5 16 23 7 2" xfId="37850"/>
    <cellStyle name="Обычный 5 16 23 8" xfId="37851"/>
    <cellStyle name="Обычный 5 16 24" xfId="37852"/>
    <cellStyle name="Обычный 5 16 24 2" xfId="37853"/>
    <cellStyle name="Обычный 5 16 24 2 2" xfId="37854"/>
    <cellStyle name="Обычный 5 16 24 2 2 2" xfId="37855"/>
    <cellStyle name="Обычный 5 16 24 2 2 2 2" xfId="37856"/>
    <cellStyle name="Обычный 5 16 24 2 2 3" xfId="37857"/>
    <cellStyle name="Обычный 5 16 24 2 3" xfId="37858"/>
    <cellStyle name="Обычный 5 16 24 2 3 2" xfId="37859"/>
    <cellStyle name="Обычный 5 16 24 2 4" xfId="37860"/>
    <cellStyle name="Обычный 5 16 24 3" xfId="37861"/>
    <cellStyle name="Обычный 5 16 24 3 2" xfId="37862"/>
    <cellStyle name="Обычный 5 16 24 3 2 2" xfId="37863"/>
    <cellStyle name="Обычный 5 16 24 3 2 2 2" xfId="37864"/>
    <cellStyle name="Обычный 5 16 24 3 2 3" xfId="37865"/>
    <cellStyle name="Обычный 5 16 24 3 3" xfId="37866"/>
    <cellStyle name="Обычный 5 16 24 3 3 2" xfId="37867"/>
    <cellStyle name="Обычный 5 16 24 3 4" xfId="37868"/>
    <cellStyle name="Обычный 5 16 24 4" xfId="37869"/>
    <cellStyle name="Обычный 5 16 24 4 2" xfId="37870"/>
    <cellStyle name="Обычный 5 16 24 4 2 2" xfId="37871"/>
    <cellStyle name="Обычный 5 16 24 4 2 2 2" xfId="37872"/>
    <cellStyle name="Обычный 5 16 24 4 2 3" xfId="37873"/>
    <cellStyle name="Обычный 5 16 24 4 3" xfId="37874"/>
    <cellStyle name="Обычный 5 16 24 4 3 2" xfId="37875"/>
    <cellStyle name="Обычный 5 16 24 4 4" xfId="37876"/>
    <cellStyle name="Обычный 5 16 24 5" xfId="37877"/>
    <cellStyle name="Обычный 5 16 24 5 2" xfId="37878"/>
    <cellStyle name="Обычный 5 16 24 5 2 2" xfId="37879"/>
    <cellStyle name="Обычный 5 16 24 5 3" xfId="37880"/>
    <cellStyle name="Обычный 5 16 24 6" xfId="37881"/>
    <cellStyle name="Обычный 5 16 24 6 2" xfId="37882"/>
    <cellStyle name="Обычный 5 16 24 7" xfId="37883"/>
    <cellStyle name="Обычный 5 16 24 7 2" xfId="37884"/>
    <cellStyle name="Обычный 5 16 24 8" xfId="37885"/>
    <cellStyle name="Обычный 5 16 25" xfId="37886"/>
    <cellStyle name="Обычный 5 16 25 2" xfId="37887"/>
    <cellStyle name="Обычный 5 16 25 2 2" xfId="37888"/>
    <cellStyle name="Обычный 5 16 25 2 2 2" xfId="37889"/>
    <cellStyle name="Обычный 5 16 25 2 2 2 2" xfId="37890"/>
    <cellStyle name="Обычный 5 16 25 2 2 3" xfId="37891"/>
    <cellStyle name="Обычный 5 16 25 2 3" xfId="37892"/>
    <cellStyle name="Обычный 5 16 25 2 3 2" xfId="37893"/>
    <cellStyle name="Обычный 5 16 25 2 4" xfId="37894"/>
    <cellStyle name="Обычный 5 16 25 3" xfId="37895"/>
    <cellStyle name="Обычный 5 16 25 3 2" xfId="37896"/>
    <cellStyle name="Обычный 5 16 25 3 2 2" xfId="37897"/>
    <cellStyle name="Обычный 5 16 25 3 2 2 2" xfId="37898"/>
    <cellStyle name="Обычный 5 16 25 3 2 3" xfId="37899"/>
    <cellStyle name="Обычный 5 16 25 3 3" xfId="37900"/>
    <cellStyle name="Обычный 5 16 25 3 3 2" xfId="37901"/>
    <cellStyle name="Обычный 5 16 25 3 4" xfId="37902"/>
    <cellStyle name="Обычный 5 16 25 4" xfId="37903"/>
    <cellStyle name="Обычный 5 16 25 4 2" xfId="37904"/>
    <cellStyle name="Обычный 5 16 25 4 2 2" xfId="37905"/>
    <cellStyle name="Обычный 5 16 25 4 2 2 2" xfId="37906"/>
    <cellStyle name="Обычный 5 16 25 4 2 3" xfId="37907"/>
    <cellStyle name="Обычный 5 16 25 4 3" xfId="37908"/>
    <cellStyle name="Обычный 5 16 25 4 3 2" xfId="37909"/>
    <cellStyle name="Обычный 5 16 25 4 4" xfId="37910"/>
    <cellStyle name="Обычный 5 16 25 5" xfId="37911"/>
    <cellStyle name="Обычный 5 16 25 5 2" xfId="37912"/>
    <cellStyle name="Обычный 5 16 25 5 2 2" xfId="37913"/>
    <cellStyle name="Обычный 5 16 25 5 3" xfId="37914"/>
    <cellStyle name="Обычный 5 16 25 6" xfId="37915"/>
    <cellStyle name="Обычный 5 16 25 6 2" xfId="37916"/>
    <cellStyle name="Обычный 5 16 25 7" xfId="37917"/>
    <cellStyle name="Обычный 5 16 25 7 2" xfId="37918"/>
    <cellStyle name="Обычный 5 16 25 8" xfId="37919"/>
    <cellStyle name="Обычный 5 16 26" xfId="37920"/>
    <cellStyle name="Обычный 5 16 26 2" xfId="37921"/>
    <cellStyle name="Обычный 5 16 26 2 2" xfId="37922"/>
    <cellStyle name="Обычный 5 16 26 2 2 2" xfId="37923"/>
    <cellStyle name="Обычный 5 16 26 2 2 2 2" xfId="37924"/>
    <cellStyle name="Обычный 5 16 26 2 2 3" xfId="37925"/>
    <cellStyle name="Обычный 5 16 26 2 3" xfId="37926"/>
    <cellStyle name="Обычный 5 16 26 2 3 2" xfId="37927"/>
    <cellStyle name="Обычный 5 16 26 2 4" xfId="37928"/>
    <cellStyle name="Обычный 5 16 26 3" xfId="37929"/>
    <cellStyle name="Обычный 5 16 26 3 2" xfId="37930"/>
    <cellStyle name="Обычный 5 16 26 3 2 2" xfId="37931"/>
    <cellStyle name="Обычный 5 16 26 3 2 2 2" xfId="37932"/>
    <cellStyle name="Обычный 5 16 26 3 2 3" xfId="37933"/>
    <cellStyle name="Обычный 5 16 26 3 3" xfId="37934"/>
    <cellStyle name="Обычный 5 16 26 3 3 2" xfId="37935"/>
    <cellStyle name="Обычный 5 16 26 3 4" xfId="37936"/>
    <cellStyle name="Обычный 5 16 26 4" xfId="37937"/>
    <cellStyle name="Обычный 5 16 26 4 2" xfId="37938"/>
    <cellStyle name="Обычный 5 16 26 4 2 2" xfId="37939"/>
    <cellStyle name="Обычный 5 16 26 4 2 2 2" xfId="37940"/>
    <cellStyle name="Обычный 5 16 26 4 2 3" xfId="37941"/>
    <cellStyle name="Обычный 5 16 26 4 3" xfId="37942"/>
    <cellStyle name="Обычный 5 16 26 4 3 2" xfId="37943"/>
    <cellStyle name="Обычный 5 16 26 4 4" xfId="37944"/>
    <cellStyle name="Обычный 5 16 26 5" xfId="37945"/>
    <cellStyle name="Обычный 5 16 26 5 2" xfId="37946"/>
    <cellStyle name="Обычный 5 16 26 5 2 2" xfId="37947"/>
    <cellStyle name="Обычный 5 16 26 5 3" xfId="37948"/>
    <cellStyle name="Обычный 5 16 26 6" xfId="37949"/>
    <cellStyle name="Обычный 5 16 26 6 2" xfId="37950"/>
    <cellStyle name="Обычный 5 16 26 7" xfId="37951"/>
    <cellStyle name="Обычный 5 16 26 7 2" xfId="37952"/>
    <cellStyle name="Обычный 5 16 26 8" xfId="37953"/>
    <cellStyle name="Обычный 5 16 27" xfId="37954"/>
    <cellStyle name="Обычный 5 16 27 2" xfId="37955"/>
    <cellStyle name="Обычный 5 16 27 2 2" xfId="37956"/>
    <cellStyle name="Обычный 5 16 27 2 2 2" xfId="37957"/>
    <cellStyle name="Обычный 5 16 27 2 2 2 2" xfId="37958"/>
    <cellStyle name="Обычный 5 16 27 2 2 3" xfId="37959"/>
    <cellStyle name="Обычный 5 16 27 2 3" xfId="37960"/>
    <cellStyle name="Обычный 5 16 27 2 3 2" xfId="37961"/>
    <cellStyle name="Обычный 5 16 27 2 4" xfId="37962"/>
    <cellStyle name="Обычный 5 16 27 3" xfId="37963"/>
    <cellStyle name="Обычный 5 16 27 3 2" xfId="37964"/>
    <cellStyle name="Обычный 5 16 27 3 2 2" xfId="37965"/>
    <cellStyle name="Обычный 5 16 27 3 2 2 2" xfId="37966"/>
    <cellStyle name="Обычный 5 16 27 3 2 3" xfId="37967"/>
    <cellStyle name="Обычный 5 16 27 3 3" xfId="37968"/>
    <cellStyle name="Обычный 5 16 27 3 3 2" xfId="37969"/>
    <cellStyle name="Обычный 5 16 27 3 4" xfId="37970"/>
    <cellStyle name="Обычный 5 16 27 4" xfId="37971"/>
    <cellStyle name="Обычный 5 16 27 4 2" xfId="37972"/>
    <cellStyle name="Обычный 5 16 27 4 2 2" xfId="37973"/>
    <cellStyle name="Обычный 5 16 27 4 2 2 2" xfId="37974"/>
    <cellStyle name="Обычный 5 16 27 4 2 3" xfId="37975"/>
    <cellStyle name="Обычный 5 16 27 4 3" xfId="37976"/>
    <cellStyle name="Обычный 5 16 27 4 3 2" xfId="37977"/>
    <cellStyle name="Обычный 5 16 27 4 4" xfId="37978"/>
    <cellStyle name="Обычный 5 16 27 5" xfId="37979"/>
    <cellStyle name="Обычный 5 16 27 5 2" xfId="37980"/>
    <cellStyle name="Обычный 5 16 27 5 2 2" xfId="37981"/>
    <cellStyle name="Обычный 5 16 27 5 3" xfId="37982"/>
    <cellStyle name="Обычный 5 16 27 6" xfId="37983"/>
    <cellStyle name="Обычный 5 16 27 6 2" xfId="37984"/>
    <cellStyle name="Обычный 5 16 27 7" xfId="37985"/>
    <cellStyle name="Обычный 5 16 27 7 2" xfId="37986"/>
    <cellStyle name="Обычный 5 16 27 8" xfId="37987"/>
    <cellStyle name="Обычный 5 16 28" xfId="37988"/>
    <cellStyle name="Обычный 5 16 28 2" xfId="37989"/>
    <cellStyle name="Обычный 5 16 28 2 2" xfId="37990"/>
    <cellStyle name="Обычный 5 16 28 2 2 2" xfId="37991"/>
    <cellStyle name="Обычный 5 16 28 2 2 2 2" xfId="37992"/>
    <cellStyle name="Обычный 5 16 28 2 2 3" xfId="37993"/>
    <cellStyle name="Обычный 5 16 28 2 3" xfId="37994"/>
    <cellStyle name="Обычный 5 16 28 2 3 2" xfId="37995"/>
    <cellStyle name="Обычный 5 16 28 2 4" xfId="37996"/>
    <cellStyle name="Обычный 5 16 28 3" xfId="37997"/>
    <cellStyle name="Обычный 5 16 28 3 2" xfId="37998"/>
    <cellStyle name="Обычный 5 16 28 3 2 2" xfId="37999"/>
    <cellStyle name="Обычный 5 16 28 3 2 2 2" xfId="38000"/>
    <cellStyle name="Обычный 5 16 28 3 2 3" xfId="38001"/>
    <cellStyle name="Обычный 5 16 28 3 3" xfId="38002"/>
    <cellStyle name="Обычный 5 16 28 3 3 2" xfId="38003"/>
    <cellStyle name="Обычный 5 16 28 3 4" xfId="38004"/>
    <cellStyle name="Обычный 5 16 28 4" xfId="38005"/>
    <cellStyle name="Обычный 5 16 28 4 2" xfId="38006"/>
    <cellStyle name="Обычный 5 16 28 4 2 2" xfId="38007"/>
    <cellStyle name="Обычный 5 16 28 4 2 2 2" xfId="38008"/>
    <cellStyle name="Обычный 5 16 28 4 2 3" xfId="38009"/>
    <cellStyle name="Обычный 5 16 28 4 3" xfId="38010"/>
    <cellStyle name="Обычный 5 16 28 4 3 2" xfId="38011"/>
    <cellStyle name="Обычный 5 16 28 4 4" xfId="38012"/>
    <cellStyle name="Обычный 5 16 28 5" xfId="38013"/>
    <cellStyle name="Обычный 5 16 28 5 2" xfId="38014"/>
    <cellStyle name="Обычный 5 16 28 5 2 2" xfId="38015"/>
    <cellStyle name="Обычный 5 16 28 5 3" xfId="38016"/>
    <cellStyle name="Обычный 5 16 28 6" xfId="38017"/>
    <cellStyle name="Обычный 5 16 28 6 2" xfId="38018"/>
    <cellStyle name="Обычный 5 16 28 7" xfId="38019"/>
    <cellStyle name="Обычный 5 16 28 7 2" xfId="38020"/>
    <cellStyle name="Обычный 5 16 28 8" xfId="38021"/>
    <cellStyle name="Обычный 5 16 29" xfId="38022"/>
    <cellStyle name="Обычный 5 16 29 2" xfId="38023"/>
    <cellStyle name="Обычный 5 16 29 2 2" xfId="38024"/>
    <cellStyle name="Обычный 5 16 29 2 2 2" xfId="38025"/>
    <cellStyle name="Обычный 5 16 29 2 2 2 2" xfId="38026"/>
    <cellStyle name="Обычный 5 16 29 2 2 3" xfId="38027"/>
    <cellStyle name="Обычный 5 16 29 2 3" xfId="38028"/>
    <cellStyle name="Обычный 5 16 29 2 3 2" xfId="38029"/>
    <cellStyle name="Обычный 5 16 29 2 4" xfId="38030"/>
    <cellStyle name="Обычный 5 16 29 3" xfId="38031"/>
    <cellStyle name="Обычный 5 16 29 3 2" xfId="38032"/>
    <cellStyle name="Обычный 5 16 29 3 2 2" xfId="38033"/>
    <cellStyle name="Обычный 5 16 29 3 2 2 2" xfId="38034"/>
    <cellStyle name="Обычный 5 16 29 3 2 3" xfId="38035"/>
    <cellStyle name="Обычный 5 16 29 3 3" xfId="38036"/>
    <cellStyle name="Обычный 5 16 29 3 3 2" xfId="38037"/>
    <cellStyle name="Обычный 5 16 29 3 4" xfId="38038"/>
    <cellStyle name="Обычный 5 16 29 4" xfId="38039"/>
    <cellStyle name="Обычный 5 16 29 4 2" xfId="38040"/>
    <cellStyle name="Обычный 5 16 29 4 2 2" xfId="38041"/>
    <cellStyle name="Обычный 5 16 29 4 2 2 2" xfId="38042"/>
    <cellStyle name="Обычный 5 16 29 4 2 3" xfId="38043"/>
    <cellStyle name="Обычный 5 16 29 4 3" xfId="38044"/>
    <cellStyle name="Обычный 5 16 29 4 3 2" xfId="38045"/>
    <cellStyle name="Обычный 5 16 29 4 4" xfId="38046"/>
    <cellStyle name="Обычный 5 16 29 5" xfId="38047"/>
    <cellStyle name="Обычный 5 16 29 5 2" xfId="38048"/>
    <cellStyle name="Обычный 5 16 29 5 2 2" xfId="38049"/>
    <cellStyle name="Обычный 5 16 29 5 3" xfId="38050"/>
    <cellStyle name="Обычный 5 16 29 6" xfId="38051"/>
    <cellStyle name="Обычный 5 16 29 6 2" xfId="38052"/>
    <cellStyle name="Обычный 5 16 29 7" xfId="38053"/>
    <cellStyle name="Обычный 5 16 29 7 2" xfId="38054"/>
    <cellStyle name="Обычный 5 16 29 8" xfId="38055"/>
    <cellStyle name="Обычный 5 16 3" xfId="38056"/>
    <cellStyle name="Обычный 5 16 3 2" xfId="38057"/>
    <cellStyle name="Обычный 5 16 3 2 2" xfId="38058"/>
    <cellStyle name="Обычный 5 16 3 2 2 2" xfId="38059"/>
    <cellStyle name="Обычный 5 16 3 2 2 2 2" xfId="38060"/>
    <cellStyle name="Обычный 5 16 3 2 2 3" xfId="38061"/>
    <cellStyle name="Обычный 5 16 3 2 3" xfId="38062"/>
    <cellStyle name="Обычный 5 16 3 2 3 2" xfId="38063"/>
    <cellStyle name="Обычный 5 16 3 2 4" xfId="38064"/>
    <cellStyle name="Обычный 5 16 3 3" xfId="38065"/>
    <cellStyle name="Обычный 5 16 3 3 2" xfId="38066"/>
    <cellStyle name="Обычный 5 16 3 3 2 2" xfId="38067"/>
    <cellStyle name="Обычный 5 16 3 3 2 2 2" xfId="38068"/>
    <cellStyle name="Обычный 5 16 3 3 2 3" xfId="38069"/>
    <cellStyle name="Обычный 5 16 3 3 3" xfId="38070"/>
    <cellStyle name="Обычный 5 16 3 3 3 2" xfId="38071"/>
    <cellStyle name="Обычный 5 16 3 3 4" xfId="38072"/>
    <cellStyle name="Обычный 5 16 3 4" xfId="38073"/>
    <cellStyle name="Обычный 5 16 3 4 2" xfId="38074"/>
    <cellStyle name="Обычный 5 16 3 4 2 2" xfId="38075"/>
    <cellStyle name="Обычный 5 16 3 4 2 2 2" xfId="38076"/>
    <cellStyle name="Обычный 5 16 3 4 2 3" xfId="38077"/>
    <cellStyle name="Обычный 5 16 3 4 3" xfId="38078"/>
    <cellStyle name="Обычный 5 16 3 4 3 2" xfId="38079"/>
    <cellStyle name="Обычный 5 16 3 4 4" xfId="38080"/>
    <cellStyle name="Обычный 5 16 3 5" xfId="38081"/>
    <cellStyle name="Обычный 5 16 3 5 2" xfId="38082"/>
    <cellStyle name="Обычный 5 16 3 5 2 2" xfId="38083"/>
    <cellStyle name="Обычный 5 16 3 5 3" xfId="38084"/>
    <cellStyle name="Обычный 5 16 3 6" xfId="38085"/>
    <cellStyle name="Обычный 5 16 3 6 2" xfId="38086"/>
    <cellStyle name="Обычный 5 16 3 7" xfId="38087"/>
    <cellStyle name="Обычный 5 16 3 7 2" xfId="38088"/>
    <cellStyle name="Обычный 5 16 3 8" xfId="38089"/>
    <cellStyle name="Обычный 5 16 30" xfId="38090"/>
    <cellStyle name="Обычный 5 16 30 2" xfId="38091"/>
    <cellStyle name="Обычный 5 16 30 2 2" xfId="38092"/>
    <cellStyle name="Обычный 5 16 30 2 2 2" xfId="38093"/>
    <cellStyle name="Обычный 5 16 30 2 3" xfId="38094"/>
    <cellStyle name="Обычный 5 16 30 3" xfId="38095"/>
    <cellStyle name="Обычный 5 16 30 3 2" xfId="38096"/>
    <cellStyle name="Обычный 5 16 30 4" xfId="38097"/>
    <cellStyle name="Обычный 5 16 31" xfId="38098"/>
    <cellStyle name="Обычный 5 16 31 2" xfId="38099"/>
    <cellStyle name="Обычный 5 16 31 2 2" xfId="38100"/>
    <cellStyle name="Обычный 5 16 31 2 2 2" xfId="38101"/>
    <cellStyle name="Обычный 5 16 31 2 3" xfId="38102"/>
    <cellStyle name="Обычный 5 16 31 3" xfId="38103"/>
    <cellStyle name="Обычный 5 16 31 3 2" xfId="38104"/>
    <cellStyle name="Обычный 5 16 31 4" xfId="38105"/>
    <cellStyle name="Обычный 5 16 32" xfId="38106"/>
    <cellStyle name="Обычный 5 16 32 2" xfId="38107"/>
    <cellStyle name="Обычный 5 16 32 2 2" xfId="38108"/>
    <cellStyle name="Обычный 5 16 32 2 2 2" xfId="38109"/>
    <cellStyle name="Обычный 5 16 32 2 3" xfId="38110"/>
    <cellStyle name="Обычный 5 16 32 3" xfId="38111"/>
    <cellStyle name="Обычный 5 16 32 3 2" xfId="38112"/>
    <cellStyle name="Обычный 5 16 32 4" xfId="38113"/>
    <cellStyle name="Обычный 5 16 33" xfId="38114"/>
    <cellStyle name="Обычный 5 16 33 2" xfId="38115"/>
    <cellStyle name="Обычный 5 16 33 2 2" xfId="38116"/>
    <cellStyle name="Обычный 5 16 33 3" xfId="38117"/>
    <cellStyle name="Обычный 5 16 34" xfId="38118"/>
    <cellStyle name="Обычный 5 16 34 2" xfId="38119"/>
    <cellStyle name="Обычный 5 16 35" xfId="38120"/>
    <cellStyle name="Обычный 5 16 35 2" xfId="38121"/>
    <cellStyle name="Обычный 5 16 36" xfId="38122"/>
    <cellStyle name="Обычный 5 16 4" xfId="38123"/>
    <cellStyle name="Обычный 5 16 4 2" xfId="38124"/>
    <cellStyle name="Обычный 5 16 4 2 2" xfId="38125"/>
    <cellStyle name="Обычный 5 16 4 2 2 2" xfId="38126"/>
    <cellStyle name="Обычный 5 16 4 2 2 2 2" xfId="38127"/>
    <cellStyle name="Обычный 5 16 4 2 2 3" xfId="38128"/>
    <cellStyle name="Обычный 5 16 4 2 3" xfId="38129"/>
    <cellStyle name="Обычный 5 16 4 2 3 2" xfId="38130"/>
    <cellStyle name="Обычный 5 16 4 2 4" xfId="38131"/>
    <cellStyle name="Обычный 5 16 4 3" xfId="38132"/>
    <cellStyle name="Обычный 5 16 4 3 2" xfId="38133"/>
    <cellStyle name="Обычный 5 16 4 3 2 2" xfId="38134"/>
    <cellStyle name="Обычный 5 16 4 3 2 2 2" xfId="38135"/>
    <cellStyle name="Обычный 5 16 4 3 2 3" xfId="38136"/>
    <cellStyle name="Обычный 5 16 4 3 3" xfId="38137"/>
    <cellStyle name="Обычный 5 16 4 3 3 2" xfId="38138"/>
    <cellStyle name="Обычный 5 16 4 3 4" xfId="38139"/>
    <cellStyle name="Обычный 5 16 4 4" xfId="38140"/>
    <cellStyle name="Обычный 5 16 4 4 2" xfId="38141"/>
    <cellStyle name="Обычный 5 16 4 4 2 2" xfId="38142"/>
    <cellStyle name="Обычный 5 16 4 4 2 2 2" xfId="38143"/>
    <cellStyle name="Обычный 5 16 4 4 2 3" xfId="38144"/>
    <cellStyle name="Обычный 5 16 4 4 3" xfId="38145"/>
    <cellStyle name="Обычный 5 16 4 4 3 2" xfId="38146"/>
    <cellStyle name="Обычный 5 16 4 4 4" xfId="38147"/>
    <cellStyle name="Обычный 5 16 4 5" xfId="38148"/>
    <cellStyle name="Обычный 5 16 4 5 2" xfId="38149"/>
    <cellStyle name="Обычный 5 16 4 5 2 2" xfId="38150"/>
    <cellStyle name="Обычный 5 16 4 5 3" xfId="38151"/>
    <cellStyle name="Обычный 5 16 4 6" xfId="38152"/>
    <cellStyle name="Обычный 5 16 4 6 2" xfId="38153"/>
    <cellStyle name="Обычный 5 16 4 7" xfId="38154"/>
    <cellStyle name="Обычный 5 16 4 7 2" xfId="38155"/>
    <cellStyle name="Обычный 5 16 4 8" xfId="38156"/>
    <cellStyle name="Обычный 5 16 5" xfId="38157"/>
    <cellStyle name="Обычный 5 16 5 2" xfId="38158"/>
    <cellStyle name="Обычный 5 16 5 2 2" xfId="38159"/>
    <cellStyle name="Обычный 5 16 5 2 2 2" xfId="38160"/>
    <cellStyle name="Обычный 5 16 5 2 2 2 2" xfId="38161"/>
    <cellStyle name="Обычный 5 16 5 2 2 3" xfId="38162"/>
    <cellStyle name="Обычный 5 16 5 2 3" xfId="38163"/>
    <cellStyle name="Обычный 5 16 5 2 3 2" xfId="38164"/>
    <cellStyle name="Обычный 5 16 5 2 4" xfId="38165"/>
    <cellStyle name="Обычный 5 16 5 3" xfId="38166"/>
    <cellStyle name="Обычный 5 16 5 3 2" xfId="38167"/>
    <cellStyle name="Обычный 5 16 5 3 2 2" xfId="38168"/>
    <cellStyle name="Обычный 5 16 5 3 2 2 2" xfId="38169"/>
    <cellStyle name="Обычный 5 16 5 3 2 3" xfId="38170"/>
    <cellStyle name="Обычный 5 16 5 3 3" xfId="38171"/>
    <cellStyle name="Обычный 5 16 5 3 3 2" xfId="38172"/>
    <cellStyle name="Обычный 5 16 5 3 4" xfId="38173"/>
    <cellStyle name="Обычный 5 16 5 4" xfId="38174"/>
    <cellStyle name="Обычный 5 16 5 4 2" xfId="38175"/>
    <cellStyle name="Обычный 5 16 5 4 2 2" xfId="38176"/>
    <cellStyle name="Обычный 5 16 5 4 2 2 2" xfId="38177"/>
    <cellStyle name="Обычный 5 16 5 4 2 3" xfId="38178"/>
    <cellStyle name="Обычный 5 16 5 4 3" xfId="38179"/>
    <cellStyle name="Обычный 5 16 5 4 3 2" xfId="38180"/>
    <cellStyle name="Обычный 5 16 5 4 4" xfId="38181"/>
    <cellStyle name="Обычный 5 16 5 5" xfId="38182"/>
    <cellStyle name="Обычный 5 16 5 5 2" xfId="38183"/>
    <cellStyle name="Обычный 5 16 5 5 2 2" xfId="38184"/>
    <cellStyle name="Обычный 5 16 5 5 3" xfId="38185"/>
    <cellStyle name="Обычный 5 16 5 6" xfId="38186"/>
    <cellStyle name="Обычный 5 16 5 6 2" xfId="38187"/>
    <cellStyle name="Обычный 5 16 5 7" xfId="38188"/>
    <cellStyle name="Обычный 5 16 5 7 2" xfId="38189"/>
    <cellStyle name="Обычный 5 16 5 8" xfId="38190"/>
    <cellStyle name="Обычный 5 16 6" xfId="38191"/>
    <cellStyle name="Обычный 5 16 6 2" xfId="38192"/>
    <cellStyle name="Обычный 5 16 6 2 2" xfId="38193"/>
    <cellStyle name="Обычный 5 16 6 2 2 2" xfId="38194"/>
    <cellStyle name="Обычный 5 16 6 2 2 2 2" xfId="38195"/>
    <cellStyle name="Обычный 5 16 6 2 2 3" xfId="38196"/>
    <cellStyle name="Обычный 5 16 6 2 3" xfId="38197"/>
    <cellStyle name="Обычный 5 16 6 2 3 2" xfId="38198"/>
    <cellStyle name="Обычный 5 16 6 2 4" xfId="38199"/>
    <cellStyle name="Обычный 5 16 6 3" xfId="38200"/>
    <cellStyle name="Обычный 5 16 6 3 2" xfId="38201"/>
    <cellStyle name="Обычный 5 16 6 3 2 2" xfId="38202"/>
    <cellStyle name="Обычный 5 16 6 3 2 2 2" xfId="38203"/>
    <cellStyle name="Обычный 5 16 6 3 2 3" xfId="38204"/>
    <cellStyle name="Обычный 5 16 6 3 3" xfId="38205"/>
    <cellStyle name="Обычный 5 16 6 3 3 2" xfId="38206"/>
    <cellStyle name="Обычный 5 16 6 3 4" xfId="38207"/>
    <cellStyle name="Обычный 5 16 6 4" xfId="38208"/>
    <cellStyle name="Обычный 5 16 6 4 2" xfId="38209"/>
    <cellStyle name="Обычный 5 16 6 4 2 2" xfId="38210"/>
    <cellStyle name="Обычный 5 16 6 4 2 2 2" xfId="38211"/>
    <cellStyle name="Обычный 5 16 6 4 2 3" xfId="38212"/>
    <cellStyle name="Обычный 5 16 6 4 3" xfId="38213"/>
    <cellStyle name="Обычный 5 16 6 4 3 2" xfId="38214"/>
    <cellStyle name="Обычный 5 16 6 4 4" xfId="38215"/>
    <cellStyle name="Обычный 5 16 6 5" xfId="38216"/>
    <cellStyle name="Обычный 5 16 6 5 2" xfId="38217"/>
    <cellStyle name="Обычный 5 16 6 5 2 2" xfId="38218"/>
    <cellStyle name="Обычный 5 16 6 5 3" xfId="38219"/>
    <cellStyle name="Обычный 5 16 6 6" xfId="38220"/>
    <cellStyle name="Обычный 5 16 6 6 2" xfId="38221"/>
    <cellStyle name="Обычный 5 16 6 7" xfId="38222"/>
    <cellStyle name="Обычный 5 16 6 7 2" xfId="38223"/>
    <cellStyle name="Обычный 5 16 6 8" xfId="38224"/>
    <cellStyle name="Обычный 5 16 7" xfId="38225"/>
    <cellStyle name="Обычный 5 16 7 2" xfId="38226"/>
    <cellStyle name="Обычный 5 16 7 2 2" xfId="38227"/>
    <cellStyle name="Обычный 5 16 7 2 2 2" xfId="38228"/>
    <cellStyle name="Обычный 5 16 7 2 2 2 2" xfId="38229"/>
    <cellStyle name="Обычный 5 16 7 2 2 3" xfId="38230"/>
    <cellStyle name="Обычный 5 16 7 2 3" xfId="38231"/>
    <cellStyle name="Обычный 5 16 7 2 3 2" xfId="38232"/>
    <cellStyle name="Обычный 5 16 7 2 4" xfId="38233"/>
    <cellStyle name="Обычный 5 16 7 3" xfId="38234"/>
    <cellStyle name="Обычный 5 16 7 3 2" xfId="38235"/>
    <cellStyle name="Обычный 5 16 7 3 2 2" xfId="38236"/>
    <cellStyle name="Обычный 5 16 7 3 2 2 2" xfId="38237"/>
    <cellStyle name="Обычный 5 16 7 3 2 3" xfId="38238"/>
    <cellStyle name="Обычный 5 16 7 3 3" xfId="38239"/>
    <cellStyle name="Обычный 5 16 7 3 3 2" xfId="38240"/>
    <cellStyle name="Обычный 5 16 7 3 4" xfId="38241"/>
    <cellStyle name="Обычный 5 16 7 4" xfId="38242"/>
    <cellStyle name="Обычный 5 16 7 4 2" xfId="38243"/>
    <cellStyle name="Обычный 5 16 7 4 2 2" xfId="38244"/>
    <cellStyle name="Обычный 5 16 7 4 2 2 2" xfId="38245"/>
    <cellStyle name="Обычный 5 16 7 4 2 3" xfId="38246"/>
    <cellStyle name="Обычный 5 16 7 4 3" xfId="38247"/>
    <cellStyle name="Обычный 5 16 7 4 3 2" xfId="38248"/>
    <cellStyle name="Обычный 5 16 7 4 4" xfId="38249"/>
    <cellStyle name="Обычный 5 16 7 5" xfId="38250"/>
    <cellStyle name="Обычный 5 16 7 5 2" xfId="38251"/>
    <cellStyle name="Обычный 5 16 7 5 2 2" xfId="38252"/>
    <cellStyle name="Обычный 5 16 7 5 3" xfId="38253"/>
    <cellStyle name="Обычный 5 16 7 6" xfId="38254"/>
    <cellStyle name="Обычный 5 16 7 6 2" xfId="38255"/>
    <cellStyle name="Обычный 5 16 7 7" xfId="38256"/>
    <cellStyle name="Обычный 5 16 7 7 2" xfId="38257"/>
    <cellStyle name="Обычный 5 16 7 8" xfId="38258"/>
    <cellStyle name="Обычный 5 16 8" xfId="38259"/>
    <cellStyle name="Обычный 5 16 8 2" xfId="38260"/>
    <cellStyle name="Обычный 5 16 8 2 2" xfId="38261"/>
    <cellStyle name="Обычный 5 16 8 2 2 2" xfId="38262"/>
    <cellStyle name="Обычный 5 16 8 2 2 2 2" xfId="38263"/>
    <cellStyle name="Обычный 5 16 8 2 2 3" xfId="38264"/>
    <cellStyle name="Обычный 5 16 8 2 3" xfId="38265"/>
    <cellStyle name="Обычный 5 16 8 2 3 2" xfId="38266"/>
    <cellStyle name="Обычный 5 16 8 2 4" xfId="38267"/>
    <cellStyle name="Обычный 5 16 8 3" xfId="38268"/>
    <cellStyle name="Обычный 5 16 8 3 2" xfId="38269"/>
    <cellStyle name="Обычный 5 16 8 3 2 2" xfId="38270"/>
    <cellStyle name="Обычный 5 16 8 3 2 2 2" xfId="38271"/>
    <cellStyle name="Обычный 5 16 8 3 2 3" xfId="38272"/>
    <cellStyle name="Обычный 5 16 8 3 3" xfId="38273"/>
    <cellStyle name="Обычный 5 16 8 3 3 2" xfId="38274"/>
    <cellStyle name="Обычный 5 16 8 3 4" xfId="38275"/>
    <cellStyle name="Обычный 5 16 8 4" xfId="38276"/>
    <cellStyle name="Обычный 5 16 8 4 2" xfId="38277"/>
    <cellStyle name="Обычный 5 16 8 4 2 2" xfId="38278"/>
    <cellStyle name="Обычный 5 16 8 4 2 2 2" xfId="38279"/>
    <cellStyle name="Обычный 5 16 8 4 2 3" xfId="38280"/>
    <cellStyle name="Обычный 5 16 8 4 3" xfId="38281"/>
    <cellStyle name="Обычный 5 16 8 4 3 2" xfId="38282"/>
    <cellStyle name="Обычный 5 16 8 4 4" xfId="38283"/>
    <cellStyle name="Обычный 5 16 8 5" xfId="38284"/>
    <cellStyle name="Обычный 5 16 8 5 2" xfId="38285"/>
    <cellStyle name="Обычный 5 16 8 5 2 2" xfId="38286"/>
    <cellStyle name="Обычный 5 16 8 5 3" xfId="38287"/>
    <cellStyle name="Обычный 5 16 8 6" xfId="38288"/>
    <cellStyle name="Обычный 5 16 8 6 2" xfId="38289"/>
    <cellStyle name="Обычный 5 16 8 7" xfId="38290"/>
    <cellStyle name="Обычный 5 16 8 7 2" xfId="38291"/>
    <cellStyle name="Обычный 5 16 8 8" xfId="38292"/>
    <cellStyle name="Обычный 5 16 9" xfId="38293"/>
    <cellStyle name="Обычный 5 16 9 2" xfId="38294"/>
    <cellStyle name="Обычный 5 16 9 2 2" xfId="38295"/>
    <cellStyle name="Обычный 5 16 9 2 2 2" xfId="38296"/>
    <cellStyle name="Обычный 5 16 9 2 2 2 2" xfId="38297"/>
    <cellStyle name="Обычный 5 16 9 2 2 3" xfId="38298"/>
    <cellStyle name="Обычный 5 16 9 2 3" xfId="38299"/>
    <cellStyle name="Обычный 5 16 9 2 3 2" xfId="38300"/>
    <cellStyle name="Обычный 5 16 9 2 4" xfId="38301"/>
    <cellStyle name="Обычный 5 16 9 3" xfId="38302"/>
    <cellStyle name="Обычный 5 16 9 3 2" xfId="38303"/>
    <cellStyle name="Обычный 5 16 9 3 2 2" xfId="38304"/>
    <cellStyle name="Обычный 5 16 9 3 2 2 2" xfId="38305"/>
    <cellStyle name="Обычный 5 16 9 3 2 3" xfId="38306"/>
    <cellStyle name="Обычный 5 16 9 3 3" xfId="38307"/>
    <cellStyle name="Обычный 5 16 9 3 3 2" xfId="38308"/>
    <cellStyle name="Обычный 5 16 9 3 4" xfId="38309"/>
    <cellStyle name="Обычный 5 16 9 4" xfId="38310"/>
    <cellStyle name="Обычный 5 16 9 4 2" xfId="38311"/>
    <cellStyle name="Обычный 5 16 9 4 2 2" xfId="38312"/>
    <cellStyle name="Обычный 5 16 9 4 2 2 2" xfId="38313"/>
    <cellStyle name="Обычный 5 16 9 4 2 3" xfId="38314"/>
    <cellStyle name="Обычный 5 16 9 4 3" xfId="38315"/>
    <cellStyle name="Обычный 5 16 9 4 3 2" xfId="38316"/>
    <cellStyle name="Обычный 5 16 9 4 4" xfId="38317"/>
    <cellStyle name="Обычный 5 16 9 5" xfId="38318"/>
    <cellStyle name="Обычный 5 16 9 5 2" xfId="38319"/>
    <cellStyle name="Обычный 5 16 9 5 2 2" xfId="38320"/>
    <cellStyle name="Обычный 5 16 9 5 3" xfId="38321"/>
    <cellStyle name="Обычный 5 16 9 6" xfId="38322"/>
    <cellStyle name="Обычный 5 16 9 6 2" xfId="38323"/>
    <cellStyle name="Обычный 5 16 9 7" xfId="38324"/>
    <cellStyle name="Обычный 5 16 9 7 2" xfId="38325"/>
    <cellStyle name="Обычный 5 16 9 8" xfId="38326"/>
    <cellStyle name="Обычный 5 17" xfId="38327"/>
    <cellStyle name="Обычный 5 17 10" xfId="38328"/>
    <cellStyle name="Обычный 5 17 10 2" xfId="38329"/>
    <cellStyle name="Обычный 5 17 10 2 2" xfId="38330"/>
    <cellStyle name="Обычный 5 17 10 2 2 2" xfId="38331"/>
    <cellStyle name="Обычный 5 17 10 2 2 2 2" xfId="38332"/>
    <cellStyle name="Обычный 5 17 10 2 2 3" xfId="38333"/>
    <cellStyle name="Обычный 5 17 10 2 3" xfId="38334"/>
    <cellStyle name="Обычный 5 17 10 2 3 2" xfId="38335"/>
    <cellStyle name="Обычный 5 17 10 2 4" xfId="38336"/>
    <cellStyle name="Обычный 5 17 10 3" xfId="38337"/>
    <cellStyle name="Обычный 5 17 10 3 2" xfId="38338"/>
    <cellStyle name="Обычный 5 17 10 3 2 2" xfId="38339"/>
    <cellStyle name="Обычный 5 17 10 3 2 2 2" xfId="38340"/>
    <cellStyle name="Обычный 5 17 10 3 2 3" xfId="38341"/>
    <cellStyle name="Обычный 5 17 10 3 3" xfId="38342"/>
    <cellStyle name="Обычный 5 17 10 3 3 2" xfId="38343"/>
    <cellStyle name="Обычный 5 17 10 3 4" xfId="38344"/>
    <cellStyle name="Обычный 5 17 10 4" xfId="38345"/>
    <cellStyle name="Обычный 5 17 10 4 2" xfId="38346"/>
    <cellStyle name="Обычный 5 17 10 4 2 2" xfId="38347"/>
    <cellStyle name="Обычный 5 17 10 4 2 2 2" xfId="38348"/>
    <cellStyle name="Обычный 5 17 10 4 2 3" xfId="38349"/>
    <cellStyle name="Обычный 5 17 10 4 3" xfId="38350"/>
    <cellStyle name="Обычный 5 17 10 4 3 2" xfId="38351"/>
    <cellStyle name="Обычный 5 17 10 4 4" xfId="38352"/>
    <cellStyle name="Обычный 5 17 10 5" xfId="38353"/>
    <cellStyle name="Обычный 5 17 10 5 2" xfId="38354"/>
    <cellStyle name="Обычный 5 17 10 5 2 2" xfId="38355"/>
    <cellStyle name="Обычный 5 17 10 5 3" xfId="38356"/>
    <cellStyle name="Обычный 5 17 10 6" xfId="38357"/>
    <cellStyle name="Обычный 5 17 10 6 2" xfId="38358"/>
    <cellStyle name="Обычный 5 17 10 7" xfId="38359"/>
    <cellStyle name="Обычный 5 17 10 7 2" xfId="38360"/>
    <cellStyle name="Обычный 5 17 10 8" xfId="38361"/>
    <cellStyle name="Обычный 5 17 11" xfId="38362"/>
    <cellStyle name="Обычный 5 17 11 2" xfId="38363"/>
    <cellStyle name="Обычный 5 17 11 2 2" xfId="38364"/>
    <cellStyle name="Обычный 5 17 11 2 2 2" xfId="38365"/>
    <cellStyle name="Обычный 5 17 11 2 2 2 2" xfId="38366"/>
    <cellStyle name="Обычный 5 17 11 2 2 3" xfId="38367"/>
    <cellStyle name="Обычный 5 17 11 2 3" xfId="38368"/>
    <cellStyle name="Обычный 5 17 11 2 3 2" xfId="38369"/>
    <cellStyle name="Обычный 5 17 11 2 4" xfId="38370"/>
    <cellStyle name="Обычный 5 17 11 3" xfId="38371"/>
    <cellStyle name="Обычный 5 17 11 3 2" xfId="38372"/>
    <cellStyle name="Обычный 5 17 11 3 2 2" xfId="38373"/>
    <cellStyle name="Обычный 5 17 11 3 2 2 2" xfId="38374"/>
    <cellStyle name="Обычный 5 17 11 3 2 3" xfId="38375"/>
    <cellStyle name="Обычный 5 17 11 3 3" xfId="38376"/>
    <cellStyle name="Обычный 5 17 11 3 3 2" xfId="38377"/>
    <cellStyle name="Обычный 5 17 11 3 4" xfId="38378"/>
    <cellStyle name="Обычный 5 17 11 4" xfId="38379"/>
    <cellStyle name="Обычный 5 17 11 4 2" xfId="38380"/>
    <cellStyle name="Обычный 5 17 11 4 2 2" xfId="38381"/>
    <cellStyle name="Обычный 5 17 11 4 2 2 2" xfId="38382"/>
    <cellStyle name="Обычный 5 17 11 4 2 3" xfId="38383"/>
    <cellStyle name="Обычный 5 17 11 4 3" xfId="38384"/>
    <cellStyle name="Обычный 5 17 11 4 3 2" xfId="38385"/>
    <cellStyle name="Обычный 5 17 11 4 4" xfId="38386"/>
    <cellStyle name="Обычный 5 17 11 5" xfId="38387"/>
    <cellStyle name="Обычный 5 17 11 5 2" xfId="38388"/>
    <cellStyle name="Обычный 5 17 11 5 2 2" xfId="38389"/>
    <cellStyle name="Обычный 5 17 11 5 3" xfId="38390"/>
    <cellStyle name="Обычный 5 17 11 6" xfId="38391"/>
    <cellStyle name="Обычный 5 17 11 6 2" xfId="38392"/>
    <cellStyle name="Обычный 5 17 11 7" xfId="38393"/>
    <cellStyle name="Обычный 5 17 11 7 2" xfId="38394"/>
    <cellStyle name="Обычный 5 17 11 8" xfId="38395"/>
    <cellStyle name="Обычный 5 17 12" xfId="38396"/>
    <cellStyle name="Обычный 5 17 12 2" xfId="38397"/>
    <cellStyle name="Обычный 5 17 12 2 2" xfId="38398"/>
    <cellStyle name="Обычный 5 17 12 2 2 2" xfId="38399"/>
    <cellStyle name="Обычный 5 17 12 2 2 2 2" xfId="38400"/>
    <cellStyle name="Обычный 5 17 12 2 2 3" xfId="38401"/>
    <cellStyle name="Обычный 5 17 12 2 3" xfId="38402"/>
    <cellStyle name="Обычный 5 17 12 2 3 2" xfId="38403"/>
    <cellStyle name="Обычный 5 17 12 2 4" xfId="38404"/>
    <cellStyle name="Обычный 5 17 12 3" xfId="38405"/>
    <cellStyle name="Обычный 5 17 12 3 2" xfId="38406"/>
    <cellStyle name="Обычный 5 17 12 3 2 2" xfId="38407"/>
    <cellStyle name="Обычный 5 17 12 3 2 2 2" xfId="38408"/>
    <cellStyle name="Обычный 5 17 12 3 2 3" xfId="38409"/>
    <cellStyle name="Обычный 5 17 12 3 3" xfId="38410"/>
    <cellStyle name="Обычный 5 17 12 3 3 2" xfId="38411"/>
    <cellStyle name="Обычный 5 17 12 3 4" xfId="38412"/>
    <cellStyle name="Обычный 5 17 12 4" xfId="38413"/>
    <cellStyle name="Обычный 5 17 12 4 2" xfId="38414"/>
    <cellStyle name="Обычный 5 17 12 4 2 2" xfId="38415"/>
    <cellStyle name="Обычный 5 17 12 4 2 2 2" xfId="38416"/>
    <cellStyle name="Обычный 5 17 12 4 2 3" xfId="38417"/>
    <cellStyle name="Обычный 5 17 12 4 3" xfId="38418"/>
    <cellStyle name="Обычный 5 17 12 4 3 2" xfId="38419"/>
    <cellStyle name="Обычный 5 17 12 4 4" xfId="38420"/>
    <cellStyle name="Обычный 5 17 12 5" xfId="38421"/>
    <cellStyle name="Обычный 5 17 12 5 2" xfId="38422"/>
    <cellStyle name="Обычный 5 17 12 5 2 2" xfId="38423"/>
    <cellStyle name="Обычный 5 17 12 5 3" xfId="38424"/>
    <cellStyle name="Обычный 5 17 12 6" xfId="38425"/>
    <cellStyle name="Обычный 5 17 12 6 2" xfId="38426"/>
    <cellStyle name="Обычный 5 17 12 7" xfId="38427"/>
    <cellStyle name="Обычный 5 17 12 7 2" xfId="38428"/>
    <cellStyle name="Обычный 5 17 12 8" xfId="38429"/>
    <cellStyle name="Обычный 5 17 13" xfId="38430"/>
    <cellStyle name="Обычный 5 17 13 2" xfId="38431"/>
    <cellStyle name="Обычный 5 17 13 2 2" xfId="38432"/>
    <cellStyle name="Обычный 5 17 13 2 2 2" xfId="38433"/>
    <cellStyle name="Обычный 5 17 13 2 2 2 2" xfId="38434"/>
    <cellStyle name="Обычный 5 17 13 2 2 3" xfId="38435"/>
    <cellStyle name="Обычный 5 17 13 2 3" xfId="38436"/>
    <cellStyle name="Обычный 5 17 13 2 3 2" xfId="38437"/>
    <cellStyle name="Обычный 5 17 13 2 4" xfId="38438"/>
    <cellStyle name="Обычный 5 17 13 3" xfId="38439"/>
    <cellStyle name="Обычный 5 17 13 3 2" xfId="38440"/>
    <cellStyle name="Обычный 5 17 13 3 2 2" xfId="38441"/>
    <cellStyle name="Обычный 5 17 13 3 2 2 2" xfId="38442"/>
    <cellStyle name="Обычный 5 17 13 3 2 3" xfId="38443"/>
    <cellStyle name="Обычный 5 17 13 3 3" xfId="38444"/>
    <cellStyle name="Обычный 5 17 13 3 3 2" xfId="38445"/>
    <cellStyle name="Обычный 5 17 13 3 4" xfId="38446"/>
    <cellStyle name="Обычный 5 17 13 4" xfId="38447"/>
    <cellStyle name="Обычный 5 17 13 4 2" xfId="38448"/>
    <cellStyle name="Обычный 5 17 13 4 2 2" xfId="38449"/>
    <cellStyle name="Обычный 5 17 13 4 2 2 2" xfId="38450"/>
    <cellStyle name="Обычный 5 17 13 4 2 3" xfId="38451"/>
    <cellStyle name="Обычный 5 17 13 4 3" xfId="38452"/>
    <cellStyle name="Обычный 5 17 13 4 3 2" xfId="38453"/>
    <cellStyle name="Обычный 5 17 13 4 4" xfId="38454"/>
    <cellStyle name="Обычный 5 17 13 5" xfId="38455"/>
    <cellStyle name="Обычный 5 17 13 5 2" xfId="38456"/>
    <cellStyle name="Обычный 5 17 13 5 2 2" xfId="38457"/>
    <cellStyle name="Обычный 5 17 13 5 3" xfId="38458"/>
    <cellStyle name="Обычный 5 17 13 6" xfId="38459"/>
    <cellStyle name="Обычный 5 17 13 6 2" xfId="38460"/>
    <cellStyle name="Обычный 5 17 13 7" xfId="38461"/>
    <cellStyle name="Обычный 5 17 13 7 2" xfId="38462"/>
    <cellStyle name="Обычный 5 17 13 8" xfId="38463"/>
    <cellStyle name="Обычный 5 17 14" xfId="38464"/>
    <cellStyle name="Обычный 5 17 14 2" xfId="38465"/>
    <cellStyle name="Обычный 5 17 14 2 2" xfId="38466"/>
    <cellStyle name="Обычный 5 17 14 2 2 2" xfId="38467"/>
    <cellStyle name="Обычный 5 17 14 2 2 2 2" xfId="38468"/>
    <cellStyle name="Обычный 5 17 14 2 2 3" xfId="38469"/>
    <cellStyle name="Обычный 5 17 14 2 3" xfId="38470"/>
    <cellStyle name="Обычный 5 17 14 2 3 2" xfId="38471"/>
    <cellStyle name="Обычный 5 17 14 2 4" xfId="38472"/>
    <cellStyle name="Обычный 5 17 14 3" xfId="38473"/>
    <cellStyle name="Обычный 5 17 14 3 2" xfId="38474"/>
    <cellStyle name="Обычный 5 17 14 3 2 2" xfId="38475"/>
    <cellStyle name="Обычный 5 17 14 3 2 2 2" xfId="38476"/>
    <cellStyle name="Обычный 5 17 14 3 2 3" xfId="38477"/>
    <cellStyle name="Обычный 5 17 14 3 3" xfId="38478"/>
    <cellStyle name="Обычный 5 17 14 3 3 2" xfId="38479"/>
    <cellStyle name="Обычный 5 17 14 3 4" xfId="38480"/>
    <cellStyle name="Обычный 5 17 14 4" xfId="38481"/>
    <cellStyle name="Обычный 5 17 14 4 2" xfId="38482"/>
    <cellStyle name="Обычный 5 17 14 4 2 2" xfId="38483"/>
    <cellStyle name="Обычный 5 17 14 4 2 2 2" xfId="38484"/>
    <cellStyle name="Обычный 5 17 14 4 2 3" xfId="38485"/>
    <cellStyle name="Обычный 5 17 14 4 3" xfId="38486"/>
    <cellStyle name="Обычный 5 17 14 4 3 2" xfId="38487"/>
    <cellStyle name="Обычный 5 17 14 4 4" xfId="38488"/>
    <cellStyle name="Обычный 5 17 14 5" xfId="38489"/>
    <cellStyle name="Обычный 5 17 14 5 2" xfId="38490"/>
    <cellStyle name="Обычный 5 17 14 5 2 2" xfId="38491"/>
    <cellStyle name="Обычный 5 17 14 5 3" xfId="38492"/>
    <cellStyle name="Обычный 5 17 14 6" xfId="38493"/>
    <cellStyle name="Обычный 5 17 14 6 2" xfId="38494"/>
    <cellStyle name="Обычный 5 17 14 7" xfId="38495"/>
    <cellStyle name="Обычный 5 17 14 7 2" xfId="38496"/>
    <cellStyle name="Обычный 5 17 14 8" xfId="38497"/>
    <cellStyle name="Обычный 5 17 15" xfId="38498"/>
    <cellStyle name="Обычный 5 17 15 2" xfId="38499"/>
    <cellStyle name="Обычный 5 17 15 2 2" xfId="38500"/>
    <cellStyle name="Обычный 5 17 15 2 2 2" xfId="38501"/>
    <cellStyle name="Обычный 5 17 15 2 2 2 2" xfId="38502"/>
    <cellStyle name="Обычный 5 17 15 2 2 3" xfId="38503"/>
    <cellStyle name="Обычный 5 17 15 2 3" xfId="38504"/>
    <cellStyle name="Обычный 5 17 15 2 3 2" xfId="38505"/>
    <cellStyle name="Обычный 5 17 15 2 4" xfId="38506"/>
    <cellStyle name="Обычный 5 17 15 3" xfId="38507"/>
    <cellStyle name="Обычный 5 17 15 3 2" xfId="38508"/>
    <cellStyle name="Обычный 5 17 15 3 2 2" xfId="38509"/>
    <cellStyle name="Обычный 5 17 15 3 2 2 2" xfId="38510"/>
    <cellStyle name="Обычный 5 17 15 3 2 3" xfId="38511"/>
    <cellStyle name="Обычный 5 17 15 3 3" xfId="38512"/>
    <cellStyle name="Обычный 5 17 15 3 3 2" xfId="38513"/>
    <cellStyle name="Обычный 5 17 15 3 4" xfId="38514"/>
    <cellStyle name="Обычный 5 17 15 4" xfId="38515"/>
    <cellStyle name="Обычный 5 17 15 4 2" xfId="38516"/>
    <cellStyle name="Обычный 5 17 15 4 2 2" xfId="38517"/>
    <cellStyle name="Обычный 5 17 15 4 2 2 2" xfId="38518"/>
    <cellStyle name="Обычный 5 17 15 4 2 3" xfId="38519"/>
    <cellStyle name="Обычный 5 17 15 4 3" xfId="38520"/>
    <cellStyle name="Обычный 5 17 15 4 3 2" xfId="38521"/>
    <cellStyle name="Обычный 5 17 15 4 4" xfId="38522"/>
    <cellStyle name="Обычный 5 17 15 5" xfId="38523"/>
    <cellStyle name="Обычный 5 17 15 5 2" xfId="38524"/>
    <cellStyle name="Обычный 5 17 15 5 2 2" xfId="38525"/>
    <cellStyle name="Обычный 5 17 15 5 3" xfId="38526"/>
    <cellStyle name="Обычный 5 17 15 6" xfId="38527"/>
    <cellStyle name="Обычный 5 17 15 6 2" xfId="38528"/>
    <cellStyle name="Обычный 5 17 15 7" xfId="38529"/>
    <cellStyle name="Обычный 5 17 15 7 2" xfId="38530"/>
    <cellStyle name="Обычный 5 17 15 8" xfId="38531"/>
    <cellStyle name="Обычный 5 17 16" xfId="38532"/>
    <cellStyle name="Обычный 5 17 16 2" xfId="38533"/>
    <cellStyle name="Обычный 5 17 16 2 2" xfId="38534"/>
    <cellStyle name="Обычный 5 17 16 2 2 2" xfId="38535"/>
    <cellStyle name="Обычный 5 17 16 2 2 2 2" xfId="38536"/>
    <cellStyle name="Обычный 5 17 16 2 2 3" xfId="38537"/>
    <cellStyle name="Обычный 5 17 16 2 3" xfId="38538"/>
    <cellStyle name="Обычный 5 17 16 2 3 2" xfId="38539"/>
    <cellStyle name="Обычный 5 17 16 2 4" xfId="38540"/>
    <cellStyle name="Обычный 5 17 16 3" xfId="38541"/>
    <cellStyle name="Обычный 5 17 16 3 2" xfId="38542"/>
    <cellStyle name="Обычный 5 17 16 3 2 2" xfId="38543"/>
    <cellStyle name="Обычный 5 17 16 3 2 2 2" xfId="38544"/>
    <cellStyle name="Обычный 5 17 16 3 2 3" xfId="38545"/>
    <cellStyle name="Обычный 5 17 16 3 3" xfId="38546"/>
    <cellStyle name="Обычный 5 17 16 3 3 2" xfId="38547"/>
    <cellStyle name="Обычный 5 17 16 3 4" xfId="38548"/>
    <cellStyle name="Обычный 5 17 16 4" xfId="38549"/>
    <cellStyle name="Обычный 5 17 16 4 2" xfId="38550"/>
    <cellStyle name="Обычный 5 17 16 4 2 2" xfId="38551"/>
    <cellStyle name="Обычный 5 17 16 4 2 2 2" xfId="38552"/>
    <cellStyle name="Обычный 5 17 16 4 2 3" xfId="38553"/>
    <cellStyle name="Обычный 5 17 16 4 3" xfId="38554"/>
    <cellStyle name="Обычный 5 17 16 4 3 2" xfId="38555"/>
    <cellStyle name="Обычный 5 17 16 4 4" xfId="38556"/>
    <cellStyle name="Обычный 5 17 16 5" xfId="38557"/>
    <cellStyle name="Обычный 5 17 16 5 2" xfId="38558"/>
    <cellStyle name="Обычный 5 17 16 5 2 2" xfId="38559"/>
    <cellStyle name="Обычный 5 17 16 5 3" xfId="38560"/>
    <cellStyle name="Обычный 5 17 16 6" xfId="38561"/>
    <cellStyle name="Обычный 5 17 16 6 2" xfId="38562"/>
    <cellStyle name="Обычный 5 17 16 7" xfId="38563"/>
    <cellStyle name="Обычный 5 17 16 7 2" xfId="38564"/>
    <cellStyle name="Обычный 5 17 16 8" xfId="38565"/>
    <cellStyle name="Обычный 5 17 17" xfId="38566"/>
    <cellStyle name="Обычный 5 17 17 2" xfId="38567"/>
    <cellStyle name="Обычный 5 17 17 2 2" xfId="38568"/>
    <cellStyle name="Обычный 5 17 17 2 2 2" xfId="38569"/>
    <cellStyle name="Обычный 5 17 17 2 2 2 2" xfId="38570"/>
    <cellStyle name="Обычный 5 17 17 2 2 3" xfId="38571"/>
    <cellStyle name="Обычный 5 17 17 2 3" xfId="38572"/>
    <cellStyle name="Обычный 5 17 17 2 3 2" xfId="38573"/>
    <cellStyle name="Обычный 5 17 17 2 4" xfId="38574"/>
    <cellStyle name="Обычный 5 17 17 3" xfId="38575"/>
    <cellStyle name="Обычный 5 17 17 3 2" xfId="38576"/>
    <cellStyle name="Обычный 5 17 17 3 2 2" xfId="38577"/>
    <cellStyle name="Обычный 5 17 17 3 2 2 2" xfId="38578"/>
    <cellStyle name="Обычный 5 17 17 3 2 3" xfId="38579"/>
    <cellStyle name="Обычный 5 17 17 3 3" xfId="38580"/>
    <cellStyle name="Обычный 5 17 17 3 3 2" xfId="38581"/>
    <cellStyle name="Обычный 5 17 17 3 4" xfId="38582"/>
    <cellStyle name="Обычный 5 17 17 4" xfId="38583"/>
    <cellStyle name="Обычный 5 17 17 4 2" xfId="38584"/>
    <cellStyle name="Обычный 5 17 17 4 2 2" xfId="38585"/>
    <cellStyle name="Обычный 5 17 17 4 2 2 2" xfId="38586"/>
    <cellStyle name="Обычный 5 17 17 4 2 3" xfId="38587"/>
    <cellStyle name="Обычный 5 17 17 4 3" xfId="38588"/>
    <cellStyle name="Обычный 5 17 17 4 3 2" xfId="38589"/>
    <cellStyle name="Обычный 5 17 17 4 4" xfId="38590"/>
    <cellStyle name="Обычный 5 17 17 5" xfId="38591"/>
    <cellStyle name="Обычный 5 17 17 5 2" xfId="38592"/>
    <cellStyle name="Обычный 5 17 17 5 2 2" xfId="38593"/>
    <cellStyle name="Обычный 5 17 17 5 3" xfId="38594"/>
    <cellStyle name="Обычный 5 17 17 6" xfId="38595"/>
    <cellStyle name="Обычный 5 17 17 6 2" xfId="38596"/>
    <cellStyle name="Обычный 5 17 17 7" xfId="38597"/>
    <cellStyle name="Обычный 5 17 17 7 2" xfId="38598"/>
    <cellStyle name="Обычный 5 17 17 8" xfId="38599"/>
    <cellStyle name="Обычный 5 17 18" xfId="38600"/>
    <cellStyle name="Обычный 5 17 18 2" xfId="38601"/>
    <cellStyle name="Обычный 5 17 18 2 2" xfId="38602"/>
    <cellStyle name="Обычный 5 17 18 2 2 2" xfId="38603"/>
    <cellStyle name="Обычный 5 17 18 2 2 2 2" xfId="38604"/>
    <cellStyle name="Обычный 5 17 18 2 2 3" xfId="38605"/>
    <cellStyle name="Обычный 5 17 18 2 3" xfId="38606"/>
    <cellStyle name="Обычный 5 17 18 2 3 2" xfId="38607"/>
    <cellStyle name="Обычный 5 17 18 2 4" xfId="38608"/>
    <cellStyle name="Обычный 5 17 18 3" xfId="38609"/>
    <cellStyle name="Обычный 5 17 18 3 2" xfId="38610"/>
    <cellStyle name="Обычный 5 17 18 3 2 2" xfId="38611"/>
    <cellStyle name="Обычный 5 17 18 3 2 2 2" xfId="38612"/>
    <cellStyle name="Обычный 5 17 18 3 2 3" xfId="38613"/>
    <cellStyle name="Обычный 5 17 18 3 3" xfId="38614"/>
    <cellStyle name="Обычный 5 17 18 3 3 2" xfId="38615"/>
    <cellStyle name="Обычный 5 17 18 3 4" xfId="38616"/>
    <cellStyle name="Обычный 5 17 18 4" xfId="38617"/>
    <cellStyle name="Обычный 5 17 18 4 2" xfId="38618"/>
    <cellStyle name="Обычный 5 17 18 4 2 2" xfId="38619"/>
    <cellStyle name="Обычный 5 17 18 4 2 2 2" xfId="38620"/>
    <cellStyle name="Обычный 5 17 18 4 2 3" xfId="38621"/>
    <cellStyle name="Обычный 5 17 18 4 3" xfId="38622"/>
    <cellStyle name="Обычный 5 17 18 4 3 2" xfId="38623"/>
    <cellStyle name="Обычный 5 17 18 4 4" xfId="38624"/>
    <cellStyle name="Обычный 5 17 18 5" xfId="38625"/>
    <cellStyle name="Обычный 5 17 18 5 2" xfId="38626"/>
    <cellStyle name="Обычный 5 17 18 5 2 2" xfId="38627"/>
    <cellStyle name="Обычный 5 17 18 5 3" xfId="38628"/>
    <cellStyle name="Обычный 5 17 18 6" xfId="38629"/>
    <cellStyle name="Обычный 5 17 18 6 2" xfId="38630"/>
    <cellStyle name="Обычный 5 17 18 7" xfId="38631"/>
    <cellStyle name="Обычный 5 17 18 7 2" xfId="38632"/>
    <cellStyle name="Обычный 5 17 18 8" xfId="38633"/>
    <cellStyle name="Обычный 5 17 19" xfId="38634"/>
    <cellStyle name="Обычный 5 17 19 2" xfId="38635"/>
    <cellStyle name="Обычный 5 17 19 2 2" xfId="38636"/>
    <cellStyle name="Обычный 5 17 19 2 2 2" xfId="38637"/>
    <cellStyle name="Обычный 5 17 19 2 2 2 2" xfId="38638"/>
    <cellStyle name="Обычный 5 17 19 2 2 3" xfId="38639"/>
    <cellStyle name="Обычный 5 17 19 2 3" xfId="38640"/>
    <cellStyle name="Обычный 5 17 19 2 3 2" xfId="38641"/>
    <cellStyle name="Обычный 5 17 19 2 4" xfId="38642"/>
    <cellStyle name="Обычный 5 17 19 3" xfId="38643"/>
    <cellStyle name="Обычный 5 17 19 3 2" xfId="38644"/>
    <cellStyle name="Обычный 5 17 19 3 2 2" xfId="38645"/>
    <cellStyle name="Обычный 5 17 19 3 2 2 2" xfId="38646"/>
    <cellStyle name="Обычный 5 17 19 3 2 3" xfId="38647"/>
    <cellStyle name="Обычный 5 17 19 3 3" xfId="38648"/>
    <cellStyle name="Обычный 5 17 19 3 3 2" xfId="38649"/>
    <cellStyle name="Обычный 5 17 19 3 4" xfId="38650"/>
    <cellStyle name="Обычный 5 17 19 4" xfId="38651"/>
    <cellStyle name="Обычный 5 17 19 4 2" xfId="38652"/>
    <cellStyle name="Обычный 5 17 19 4 2 2" xfId="38653"/>
    <cellStyle name="Обычный 5 17 19 4 2 2 2" xfId="38654"/>
    <cellStyle name="Обычный 5 17 19 4 2 3" xfId="38655"/>
    <cellStyle name="Обычный 5 17 19 4 3" xfId="38656"/>
    <cellStyle name="Обычный 5 17 19 4 3 2" xfId="38657"/>
    <cellStyle name="Обычный 5 17 19 4 4" xfId="38658"/>
    <cellStyle name="Обычный 5 17 19 5" xfId="38659"/>
    <cellStyle name="Обычный 5 17 19 5 2" xfId="38660"/>
    <cellStyle name="Обычный 5 17 19 5 2 2" xfId="38661"/>
    <cellStyle name="Обычный 5 17 19 5 3" xfId="38662"/>
    <cellStyle name="Обычный 5 17 19 6" xfId="38663"/>
    <cellStyle name="Обычный 5 17 19 6 2" xfId="38664"/>
    <cellStyle name="Обычный 5 17 19 7" xfId="38665"/>
    <cellStyle name="Обычный 5 17 19 7 2" xfId="38666"/>
    <cellStyle name="Обычный 5 17 19 8" xfId="38667"/>
    <cellStyle name="Обычный 5 17 2" xfId="38668"/>
    <cellStyle name="Обычный 5 17 2 2" xfId="38669"/>
    <cellStyle name="Обычный 5 17 2 2 2" xfId="38670"/>
    <cellStyle name="Обычный 5 17 2 2 2 2" xfId="38671"/>
    <cellStyle name="Обычный 5 17 2 2 2 2 2" xfId="38672"/>
    <cellStyle name="Обычный 5 17 2 2 2 3" xfId="38673"/>
    <cellStyle name="Обычный 5 17 2 2 3" xfId="38674"/>
    <cellStyle name="Обычный 5 17 2 2 3 2" xfId="38675"/>
    <cellStyle name="Обычный 5 17 2 2 4" xfId="38676"/>
    <cellStyle name="Обычный 5 17 2 3" xfId="38677"/>
    <cellStyle name="Обычный 5 17 2 3 2" xfId="38678"/>
    <cellStyle name="Обычный 5 17 2 3 2 2" xfId="38679"/>
    <cellStyle name="Обычный 5 17 2 3 2 2 2" xfId="38680"/>
    <cellStyle name="Обычный 5 17 2 3 2 3" xfId="38681"/>
    <cellStyle name="Обычный 5 17 2 3 3" xfId="38682"/>
    <cellStyle name="Обычный 5 17 2 3 3 2" xfId="38683"/>
    <cellStyle name="Обычный 5 17 2 3 4" xfId="38684"/>
    <cellStyle name="Обычный 5 17 2 4" xfId="38685"/>
    <cellStyle name="Обычный 5 17 2 4 2" xfId="38686"/>
    <cellStyle name="Обычный 5 17 2 4 2 2" xfId="38687"/>
    <cellStyle name="Обычный 5 17 2 4 2 2 2" xfId="38688"/>
    <cellStyle name="Обычный 5 17 2 4 2 3" xfId="38689"/>
    <cellStyle name="Обычный 5 17 2 4 3" xfId="38690"/>
    <cellStyle name="Обычный 5 17 2 4 3 2" xfId="38691"/>
    <cellStyle name="Обычный 5 17 2 4 4" xfId="38692"/>
    <cellStyle name="Обычный 5 17 2 5" xfId="38693"/>
    <cellStyle name="Обычный 5 17 2 5 2" xfId="38694"/>
    <cellStyle name="Обычный 5 17 2 5 2 2" xfId="38695"/>
    <cellStyle name="Обычный 5 17 2 5 3" xfId="38696"/>
    <cellStyle name="Обычный 5 17 2 6" xfId="38697"/>
    <cellStyle name="Обычный 5 17 2 6 2" xfId="38698"/>
    <cellStyle name="Обычный 5 17 2 7" xfId="38699"/>
    <cellStyle name="Обычный 5 17 2 7 2" xfId="38700"/>
    <cellStyle name="Обычный 5 17 2 8" xfId="38701"/>
    <cellStyle name="Обычный 5 17 20" xfId="38702"/>
    <cellStyle name="Обычный 5 17 20 2" xfId="38703"/>
    <cellStyle name="Обычный 5 17 20 2 2" xfId="38704"/>
    <cellStyle name="Обычный 5 17 20 2 2 2" xfId="38705"/>
    <cellStyle name="Обычный 5 17 20 2 2 2 2" xfId="38706"/>
    <cellStyle name="Обычный 5 17 20 2 2 3" xfId="38707"/>
    <cellStyle name="Обычный 5 17 20 2 3" xfId="38708"/>
    <cellStyle name="Обычный 5 17 20 2 3 2" xfId="38709"/>
    <cellStyle name="Обычный 5 17 20 2 4" xfId="38710"/>
    <cellStyle name="Обычный 5 17 20 3" xfId="38711"/>
    <cellStyle name="Обычный 5 17 20 3 2" xfId="38712"/>
    <cellStyle name="Обычный 5 17 20 3 2 2" xfId="38713"/>
    <cellStyle name="Обычный 5 17 20 3 2 2 2" xfId="38714"/>
    <cellStyle name="Обычный 5 17 20 3 2 3" xfId="38715"/>
    <cellStyle name="Обычный 5 17 20 3 3" xfId="38716"/>
    <cellStyle name="Обычный 5 17 20 3 3 2" xfId="38717"/>
    <cellStyle name="Обычный 5 17 20 3 4" xfId="38718"/>
    <cellStyle name="Обычный 5 17 20 4" xfId="38719"/>
    <cellStyle name="Обычный 5 17 20 4 2" xfId="38720"/>
    <cellStyle name="Обычный 5 17 20 4 2 2" xfId="38721"/>
    <cellStyle name="Обычный 5 17 20 4 2 2 2" xfId="38722"/>
    <cellStyle name="Обычный 5 17 20 4 2 3" xfId="38723"/>
    <cellStyle name="Обычный 5 17 20 4 3" xfId="38724"/>
    <cellStyle name="Обычный 5 17 20 4 3 2" xfId="38725"/>
    <cellStyle name="Обычный 5 17 20 4 4" xfId="38726"/>
    <cellStyle name="Обычный 5 17 20 5" xfId="38727"/>
    <cellStyle name="Обычный 5 17 20 5 2" xfId="38728"/>
    <cellStyle name="Обычный 5 17 20 5 2 2" xfId="38729"/>
    <cellStyle name="Обычный 5 17 20 5 3" xfId="38730"/>
    <cellStyle name="Обычный 5 17 20 6" xfId="38731"/>
    <cellStyle name="Обычный 5 17 20 6 2" xfId="38732"/>
    <cellStyle name="Обычный 5 17 20 7" xfId="38733"/>
    <cellStyle name="Обычный 5 17 20 7 2" xfId="38734"/>
    <cellStyle name="Обычный 5 17 20 8" xfId="38735"/>
    <cellStyle name="Обычный 5 17 21" xfId="38736"/>
    <cellStyle name="Обычный 5 17 21 2" xfId="38737"/>
    <cellStyle name="Обычный 5 17 21 2 2" xfId="38738"/>
    <cellStyle name="Обычный 5 17 21 2 2 2" xfId="38739"/>
    <cellStyle name="Обычный 5 17 21 2 2 2 2" xfId="38740"/>
    <cellStyle name="Обычный 5 17 21 2 2 3" xfId="38741"/>
    <cellStyle name="Обычный 5 17 21 2 3" xfId="38742"/>
    <cellStyle name="Обычный 5 17 21 2 3 2" xfId="38743"/>
    <cellStyle name="Обычный 5 17 21 2 4" xfId="38744"/>
    <cellStyle name="Обычный 5 17 21 3" xfId="38745"/>
    <cellStyle name="Обычный 5 17 21 3 2" xfId="38746"/>
    <cellStyle name="Обычный 5 17 21 3 2 2" xfId="38747"/>
    <cellStyle name="Обычный 5 17 21 3 2 2 2" xfId="38748"/>
    <cellStyle name="Обычный 5 17 21 3 2 3" xfId="38749"/>
    <cellStyle name="Обычный 5 17 21 3 3" xfId="38750"/>
    <cellStyle name="Обычный 5 17 21 3 3 2" xfId="38751"/>
    <cellStyle name="Обычный 5 17 21 3 4" xfId="38752"/>
    <cellStyle name="Обычный 5 17 21 4" xfId="38753"/>
    <cellStyle name="Обычный 5 17 21 4 2" xfId="38754"/>
    <cellStyle name="Обычный 5 17 21 4 2 2" xfId="38755"/>
    <cellStyle name="Обычный 5 17 21 4 2 2 2" xfId="38756"/>
    <cellStyle name="Обычный 5 17 21 4 2 3" xfId="38757"/>
    <cellStyle name="Обычный 5 17 21 4 3" xfId="38758"/>
    <cellStyle name="Обычный 5 17 21 4 3 2" xfId="38759"/>
    <cellStyle name="Обычный 5 17 21 4 4" xfId="38760"/>
    <cellStyle name="Обычный 5 17 21 5" xfId="38761"/>
    <cellStyle name="Обычный 5 17 21 5 2" xfId="38762"/>
    <cellStyle name="Обычный 5 17 21 5 2 2" xfId="38763"/>
    <cellStyle name="Обычный 5 17 21 5 3" xfId="38764"/>
    <cellStyle name="Обычный 5 17 21 6" xfId="38765"/>
    <cellStyle name="Обычный 5 17 21 6 2" xfId="38766"/>
    <cellStyle name="Обычный 5 17 21 7" xfId="38767"/>
    <cellStyle name="Обычный 5 17 21 7 2" xfId="38768"/>
    <cellStyle name="Обычный 5 17 21 8" xfId="38769"/>
    <cellStyle name="Обычный 5 17 22" xfId="38770"/>
    <cellStyle name="Обычный 5 17 22 2" xfId="38771"/>
    <cellStyle name="Обычный 5 17 22 2 2" xfId="38772"/>
    <cellStyle name="Обычный 5 17 22 2 2 2" xfId="38773"/>
    <cellStyle name="Обычный 5 17 22 2 2 2 2" xfId="38774"/>
    <cellStyle name="Обычный 5 17 22 2 2 3" xfId="38775"/>
    <cellStyle name="Обычный 5 17 22 2 3" xfId="38776"/>
    <cellStyle name="Обычный 5 17 22 2 3 2" xfId="38777"/>
    <cellStyle name="Обычный 5 17 22 2 4" xfId="38778"/>
    <cellStyle name="Обычный 5 17 22 3" xfId="38779"/>
    <cellStyle name="Обычный 5 17 22 3 2" xfId="38780"/>
    <cellStyle name="Обычный 5 17 22 3 2 2" xfId="38781"/>
    <cellStyle name="Обычный 5 17 22 3 2 2 2" xfId="38782"/>
    <cellStyle name="Обычный 5 17 22 3 2 3" xfId="38783"/>
    <cellStyle name="Обычный 5 17 22 3 3" xfId="38784"/>
    <cellStyle name="Обычный 5 17 22 3 3 2" xfId="38785"/>
    <cellStyle name="Обычный 5 17 22 3 4" xfId="38786"/>
    <cellStyle name="Обычный 5 17 22 4" xfId="38787"/>
    <cellStyle name="Обычный 5 17 22 4 2" xfId="38788"/>
    <cellStyle name="Обычный 5 17 22 4 2 2" xfId="38789"/>
    <cellStyle name="Обычный 5 17 22 4 2 2 2" xfId="38790"/>
    <cellStyle name="Обычный 5 17 22 4 2 3" xfId="38791"/>
    <cellStyle name="Обычный 5 17 22 4 3" xfId="38792"/>
    <cellStyle name="Обычный 5 17 22 4 3 2" xfId="38793"/>
    <cellStyle name="Обычный 5 17 22 4 4" xfId="38794"/>
    <cellStyle name="Обычный 5 17 22 5" xfId="38795"/>
    <cellStyle name="Обычный 5 17 22 5 2" xfId="38796"/>
    <cellStyle name="Обычный 5 17 22 5 2 2" xfId="38797"/>
    <cellStyle name="Обычный 5 17 22 5 3" xfId="38798"/>
    <cellStyle name="Обычный 5 17 22 6" xfId="38799"/>
    <cellStyle name="Обычный 5 17 22 6 2" xfId="38800"/>
    <cellStyle name="Обычный 5 17 22 7" xfId="38801"/>
    <cellStyle name="Обычный 5 17 22 7 2" xfId="38802"/>
    <cellStyle name="Обычный 5 17 22 8" xfId="38803"/>
    <cellStyle name="Обычный 5 17 23" xfId="38804"/>
    <cellStyle name="Обычный 5 17 23 2" xfId="38805"/>
    <cellStyle name="Обычный 5 17 23 2 2" xfId="38806"/>
    <cellStyle name="Обычный 5 17 23 2 2 2" xfId="38807"/>
    <cellStyle name="Обычный 5 17 23 2 2 2 2" xfId="38808"/>
    <cellStyle name="Обычный 5 17 23 2 2 3" xfId="38809"/>
    <cellStyle name="Обычный 5 17 23 2 3" xfId="38810"/>
    <cellStyle name="Обычный 5 17 23 2 3 2" xfId="38811"/>
    <cellStyle name="Обычный 5 17 23 2 4" xfId="38812"/>
    <cellStyle name="Обычный 5 17 23 3" xfId="38813"/>
    <cellStyle name="Обычный 5 17 23 3 2" xfId="38814"/>
    <cellStyle name="Обычный 5 17 23 3 2 2" xfId="38815"/>
    <cellStyle name="Обычный 5 17 23 3 2 2 2" xfId="38816"/>
    <cellStyle name="Обычный 5 17 23 3 2 3" xfId="38817"/>
    <cellStyle name="Обычный 5 17 23 3 3" xfId="38818"/>
    <cellStyle name="Обычный 5 17 23 3 3 2" xfId="38819"/>
    <cellStyle name="Обычный 5 17 23 3 4" xfId="38820"/>
    <cellStyle name="Обычный 5 17 23 4" xfId="38821"/>
    <cellStyle name="Обычный 5 17 23 4 2" xfId="38822"/>
    <cellStyle name="Обычный 5 17 23 4 2 2" xfId="38823"/>
    <cellStyle name="Обычный 5 17 23 4 2 2 2" xfId="38824"/>
    <cellStyle name="Обычный 5 17 23 4 2 3" xfId="38825"/>
    <cellStyle name="Обычный 5 17 23 4 3" xfId="38826"/>
    <cellStyle name="Обычный 5 17 23 4 3 2" xfId="38827"/>
    <cellStyle name="Обычный 5 17 23 4 4" xfId="38828"/>
    <cellStyle name="Обычный 5 17 23 5" xfId="38829"/>
    <cellStyle name="Обычный 5 17 23 5 2" xfId="38830"/>
    <cellStyle name="Обычный 5 17 23 5 2 2" xfId="38831"/>
    <cellStyle name="Обычный 5 17 23 5 3" xfId="38832"/>
    <cellStyle name="Обычный 5 17 23 6" xfId="38833"/>
    <cellStyle name="Обычный 5 17 23 6 2" xfId="38834"/>
    <cellStyle name="Обычный 5 17 23 7" xfId="38835"/>
    <cellStyle name="Обычный 5 17 23 7 2" xfId="38836"/>
    <cellStyle name="Обычный 5 17 23 8" xfId="38837"/>
    <cellStyle name="Обычный 5 17 24" xfId="38838"/>
    <cellStyle name="Обычный 5 17 24 2" xfId="38839"/>
    <cellStyle name="Обычный 5 17 24 2 2" xfId="38840"/>
    <cellStyle name="Обычный 5 17 24 2 2 2" xfId="38841"/>
    <cellStyle name="Обычный 5 17 24 2 2 2 2" xfId="38842"/>
    <cellStyle name="Обычный 5 17 24 2 2 3" xfId="38843"/>
    <cellStyle name="Обычный 5 17 24 2 3" xfId="38844"/>
    <cellStyle name="Обычный 5 17 24 2 3 2" xfId="38845"/>
    <cellStyle name="Обычный 5 17 24 2 4" xfId="38846"/>
    <cellStyle name="Обычный 5 17 24 3" xfId="38847"/>
    <cellStyle name="Обычный 5 17 24 3 2" xfId="38848"/>
    <cellStyle name="Обычный 5 17 24 3 2 2" xfId="38849"/>
    <cellStyle name="Обычный 5 17 24 3 2 2 2" xfId="38850"/>
    <cellStyle name="Обычный 5 17 24 3 2 3" xfId="38851"/>
    <cellStyle name="Обычный 5 17 24 3 3" xfId="38852"/>
    <cellStyle name="Обычный 5 17 24 3 3 2" xfId="38853"/>
    <cellStyle name="Обычный 5 17 24 3 4" xfId="38854"/>
    <cellStyle name="Обычный 5 17 24 4" xfId="38855"/>
    <cellStyle name="Обычный 5 17 24 4 2" xfId="38856"/>
    <cellStyle name="Обычный 5 17 24 4 2 2" xfId="38857"/>
    <cellStyle name="Обычный 5 17 24 4 2 2 2" xfId="38858"/>
    <cellStyle name="Обычный 5 17 24 4 2 3" xfId="38859"/>
    <cellStyle name="Обычный 5 17 24 4 3" xfId="38860"/>
    <cellStyle name="Обычный 5 17 24 4 3 2" xfId="38861"/>
    <cellStyle name="Обычный 5 17 24 4 4" xfId="38862"/>
    <cellStyle name="Обычный 5 17 24 5" xfId="38863"/>
    <cellStyle name="Обычный 5 17 24 5 2" xfId="38864"/>
    <cellStyle name="Обычный 5 17 24 5 2 2" xfId="38865"/>
    <cellStyle name="Обычный 5 17 24 5 3" xfId="38866"/>
    <cellStyle name="Обычный 5 17 24 6" xfId="38867"/>
    <cellStyle name="Обычный 5 17 24 6 2" xfId="38868"/>
    <cellStyle name="Обычный 5 17 24 7" xfId="38869"/>
    <cellStyle name="Обычный 5 17 24 7 2" xfId="38870"/>
    <cellStyle name="Обычный 5 17 24 8" xfId="38871"/>
    <cellStyle name="Обычный 5 17 25" xfId="38872"/>
    <cellStyle name="Обычный 5 17 25 2" xfId="38873"/>
    <cellStyle name="Обычный 5 17 25 2 2" xfId="38874"/>
    <cellStyle name="Обычный 5 17 25 2 2 2" xfId="38875"/>
    <cellStyle name="Обычный 5 17 25 2 2 2 2" xfId="38876"/>
    <cellStyle name="Обычный 5 17 25 2 2 3" xfId="38877"/>
    <cellStyle name="Обычный 5 17 25 2 3" xfId="38878"/>
    <cellStyle name="Обычный 5 17 25 2 3 2" xfId="38879"/>
    <cellStyle name="Обычный 5 17 25 2 4" xfId="38880"/>
    <cellStyle name="Обычный 5 17 25 3" xfId="38881"/>
    <cellStyle name="Обычный 5 17 25 3 2" xfId="38882"/>
    <cellStyle name="Обычный 5 17 25 3 2 2" xfId="38883"/>
    <cellStyle name="Обычный 5 17 25 3 2 2 2" xfId="38884"/>
    <cellStyle name="Обычный 5 17 25 3 2 3" xfId="38885"/>
    <cellStyle name="Обычный 5 17 25 3 3" xfId="38886"/>
    <cellStyle name="Обычный 5 17 25 3 3 2" xfId="38887"/>
    <cellStyle name="Обычный 5 17 25 3 4" xfId="38888"/>
    <cellStyle name="Обычный 5 17 25 4" xfId="38889"/>
    <cellStyle name="Обычный 5 17 25 4 2" xfId="38890"/>
    <cellStyle name="Обычный 5 17 25 4 2 2" xfId="38891"/>
    <cellStyle name="Обычный 5 17 25 4 2 2 2" xfId="38892"/>
    <cellStyle name="Обычный 5 17 25 4 2 3" xfId="38893"/>
    <cellStyle name="Обычный 5 17 25 4 3" xfId="38894"/>
    <cellStyle name="Обычный 5 17 25 4 3 2" xfId="38895"/>
    <cellStyle name="Обычный 5 17 25 4 4" xfId="38896"/>
    <cellStyle name="Обычный 5 17 25 5" xfId="38897"/>
    <cellStyle name="Обычный 5 17 25 5 2" xfId="38898"/>
    <cellStyle name="Обычный 5 17 25 5 2 2" xfId="38899"/>
    <cellStyle name="Обычный 5 17 25 5 3" xfId="38900"/>
    <cellStyle name="Обычный 5 17 25 6" xfId="38901"/>
    <cellStyle name="Обычный 5 17 25 6 2" xfId="38902"/>
    <cellStyle name="Обычный 5 17 25 7" xfId="38903"/>
    <cellStyle name="Обычный 5 17 25 7 2" xfId="38904"/>
    <cellStyle name="Обычный 5 17 25 8" xfId="38905"/>
    <cellStyle name="Обычный 5 17 26" xfId="38906"/>
    <cellStyle name="Обычный 5 17 26 2" xfId="38907"/>
    <cellStyle name="Обычный 5 17 26 2 2" xfId="38908"/>
    <cellStyle name="Обычный 5 17 26 2 2 2" xfId="38909"/>
    <cellStyle name="Обычный 5 17 26 2 2 2 2" xfId="38910"/>
    <cellStyle name="Обычный 5 17 26 2 2 3" xfId="38911"/>
    <cellStyle name="Обычный 5 17 26 2 3" xfId="38912"/>
    <cellStyle name="Обычный 5 17 26 2 3 2" xfId="38913"/>
    <cellStyle name="Обычный 5 17 26 2 4" xfId="38914"/>
    <cellStyle name="Обычный 5 17 26 3" xfId="38915"/>
    <cellStyle name="Обычный 5 17 26 3 2" xfId="38916"/>
    <cellStyle name="Обычный 5 17 26 3 2 2" xfId="38917"/>
    <cellStyle name="Обычный 5 17 26 3 2 2 2" xfId="38918"/>
    <cellStyle name="Обычный 5 17 26 3 2 3" xfId="38919"/>
    <cellStyle name="Обычный 5 17 26 3 3" xfId="38920"/>
    <cellStyle name="Обычный 5 17 26 3 3 2" xfId="38921"/>
    <cellStyle name="Обычный 5 17 26 3 4" xfId="38922"/>
    <cellStyle name="Обычный 5 17 26 4" xfId="38923"/>
    <cellStyle name="Обычный 5 17 26 4 2" xfId="38924"/>
    <cellStyle name="Обычный 5 17 26 4 2 2" xfId="38925"/>
    <cellStyle name="Обычный 5 17 26 4 2 2 2" xfId="38926"/>
    <cellStyle name="Обычный 5 17 26 4 2 3" xfId="38927"/>
    <cellStyle name="Обычный 5 17 26 4 3" xfId="38928"/>
    <cellStyle name="Обычный 5 17 26 4 3 2" xfId="38929"/>
    <cellStyle name="Обычный 5 17 26 4 4" xfId="38930"/>
    <cellStyle name="Обычный 5 17 26 5" xfId="38931"/>
    <cellStyle name="Обычный 5 17 26 5 2" xfId="38932"/>
    <cellStyle name="Обычный 5 17 26 5 2 2" xfId="38933"/>
    <cellStyle name="Обычный 5 17 26 5 3" xfId="38934"/>
    <cellStyle name="Обычный 5 17 26 6" xfId="38935"/>
    <cellStyle name="Обычный 5 17 26 6 2" xfId="38936"/>
    <cellStyle name="Обычный 5 17 26 7" xfId="38937"/>
    <cellStyle name="Обычный 5 17 26 7 2" xfId="38938"/>
    <cellStyle name="Обычный 5 17 26 8" xfId="38939"/>
    <cellStyle name="Обычный 5 17 27" xfId="38940"/>
    <cellStyle name="Обычный 5 17 27 2" xfId="38941"/>
    <cellStyle name="Обычный 5 17 27 2 2" xfId="38942"/>
    <cellStyle name="Обычный 5 17 27 2 2 2" xfId="38943"/>
    <cellStyle name="Обычный 5 17 27 2 2 2 2" xfId="38944"/>
    <cellStyle name="Обычный 5 17 27 2 2 3" xfId="38945"/>
    <cellStyle name="Обычный 5 17 27 2 3" xfId="38946"/>
    <cellStyle name="Обычный 5 17 27 2 3 2" xfId="38947"/>
    <cellStyle name="Обычный 5 17 27 2 4" xfId="38948"/>
    <cellStyle name="Обычный 5 17 27 3" xfId="38949"/>
    <cellStyle name="Обычный 5 17 27 3 2" xfId="38950"/>
    <cellStyle name="Обычный 5 17 27 3 2 2" xfId="38951"/>
    <cellStyle name="Обычный 5 17 27 3 2 2 2" xfId="38952"/>
    <cellStyle name="Обычный 5 17 27 3 2 3" xfId="38953"/>
    <cellStyle name="Обычный 5 17 27 3 3" xfId="38954"/>
    <cellStyle name="Обычный 5 17 27 3 3 2" xfId="38955"/>
    <cellStyle name="Обычный 5 17 27 3 4" xfId="38956"/>
    <cellStyle name="Обычный 5 17 27 4" xfId="38957"/>
    <cellStyle name="Обычный 5 17 27 4 2" xfId="38958"/>
    <cellStyle name="Обычный 5 17 27 4 2 2" xfId="38959"/>
    <cellStyle name="Обычный 5 17 27 4 2 2 2" xfId="38960"/>
    <cellStyle name="Обычный 5 17 27 4 2 3" xfId="38961"/>
    <cellStyle name="Обычный 5 17 27 4 3" xfId="38962"/>
    <cellStyle name="Обычный 5 17 27 4 3 2" xfId="38963"/>
    <cellStyle name="Обычный 5 17 27 4 4" xfId="38964"/>
    <cellStyle name="Обычный 5 17 27 5" xfId="38965"/>
    <cellStyle name="Обычный 5 17 27 5 2" xfId="38966"/>
    <cellStyle name="Обычный 5 17 27 5 2 2" xfId="38967"/>
    <cellStyle name="Обычный 5 17 27 5 3" xfId="38968"/>
    <cellStyle name="Обычный 5 17 27 6" xfId="38969"/>
    <cellStyle name="Обычный 5 17 27 6 2" xfId="38970"/>
    <cellStyle name="Обычный 5 17 27 7" xfId="38971"/>
    <cellStyle name="Обычный 5 17 27 7 2" xfId="38972"/>
    <cellStyle name="Обычный 5 17 27 8" xfId="38973"/>
    <cellStyle name="Обычный 5 17 28" xfId="38974"/>
    <cellStyle name="Обычный 5 17 28 2" xfId="38975"/>
    <cellStyle name="Обычный 5 17 28 2 2" xfId="38976"/>
    <cellStyle name="Обычный 5 17 28 2 2 2" xfId="38977"/>
    <cellStyle name="Обычный 5 17 28 2 2 2 2" xfId="38978"/>
    <cellStyle name="Обычный 5 17 28 2 2 3" xfId="38979"/>
    <cellStyle name="Обычный 5 17 28 2 3" xfId="38980"/>
    <cellStyle name="Обычный 5 17 28 2 3 2" xfId="38981"/>
    <cellStyle name="Обычный 5 17 28 2 4" xfId="38982"/>
    <cellStyle name="Обычный 5 17 28 3" xfId="38983"/>
    <cellStyle name="Обычный 5 17 28 3 2" xfId="38984"/>
    <cellStyle name="Обычный 5 17 28 3 2 2" xfId="38985"/>
    <cellStyle name="Обычный 5 17 28 3 2 2 2" xfId="38986"/>
    <cellStyle name="Обычный 5 17 28 3 2 3" xfId="38987"/>
    <cellStyle name="Обычный 5 17 28 3 3" xfId="38988"/>
    <cellStyle name="Обычный 5 17 28 3 3 2" xfId="38989"/>
    <cellStyle name="Обычный 5 17 28 3 4" xfId="38990"/>
    <cellStyle name="Обычный 5 17 28 4" xfId="38991"/>
    <cellStyle name="Обычный 5 17 28 4 2" xfId="38992"/>
    <cellStyle name="Обычный 5 17 28 4 2 2" xfId="38993"/>
    <cellStyle name="Обычный 5 17 28 4 2 2 2" xfId="38994"/>
    <cellStyle name="Обычный 5 17 28 4 2 3" xfId="38995"/>
    <cellStyle name="Обычный 5 17 28 4 3" xfId="38996"/>
    <cellStyle name="Обычный 5 17 28 4 3 2" xfId="38997"/>
    <cellStyle name="Обычный 5 17 28 4 4" xfId="38998"/>
    <cellStyle name="Обычный 5 17 28 5" xfId="38999"/>
    <cellStyle name="Обычный 5 17 28 5 2" xfId="39000"/>
    <cellStyle name="Обычный 5 17 28 5 2 2" xfId="39001"/>
    <cellStyle name="Обычный 5 17 28 5 3" xfId="39002"/>
    <cellStyle name="Обычный 5 17 28 6" xfId="39003"/>
    <cellStyle name="Обычный 5 17 28 6 2" xfId="39004"/>
    <cellStyle name="Обычный 5 17 28 7" xfId="39005"/>
    <cellStyle name="Обычный 5 17 28 7 2" xfId="39006"/>
    <cellStyle name="Обычный 5 17 28 8" xfId="39007"/>
    <cellStyle name="Обычный 5 17 29" xfId="39008"/>
    <cellStyle name="Обычный 5 17 29 2" xfId="39009"/>
    <cellStyle name="Обычный 5 17 29 2 2" xfId="39010"/>
    <cellStyle name="Обычный 5 17 29 2 2 2" xfId="39011"/>
    <cellStyle name="Обычный 5 17 29 2 2 2 2" xfId="39012"/>
    <cellStyle name="Обычный 5 17 29 2 2 3" xfId="39013"/>
    <cellStyle name="Обычный 5 17 29 2 3" xfId="39014"/>
    <cellStyle name="Обычный 5 17 29 2 3 2" xfId="39015"/>
    <cellStyle name="Обычный 5 17 29 2 4" xfId="39016"/>
    <cellStyle name="Обычный 5 17 29 3" xfId="39017"/>
    <cellStyle name="Обычный 5 17 29 3 2" xfId="39018"/>
    <cellStyle name="Обычный 5 17 29 3 2 2" xfId="39019"/>
    <cellStyle name="Обычный 5 17 29 3 2 2 2" xfId="39020"/>
    <cellStyle name="Обычный 5 17 29 3 2 3" xfId="39021"/>
    <cellStyle name="Обычный 5 17 29 3 3" xfId="39022"/>
    <cellStyle name="Обычный 5 17 29 3 3 2" xfId="39023"/>
    <cellStyle name="Обычный 5 17 29 3 4" xfId="39024"/>
    <cellStyle name="Обычный 5 17 29 4" xfId="39025"/>
    <cellStyle name="Обычный 5 17 29 4 2" xfId="39026"/>
    <cellStyle name="Обычный 5 17 29 4 2 2" xfId="39027"/>
    <cellStyle name="Обычный 5 17 29 4 2 2 2" xfId="39028"/>
    <cellStyle name="Обычный 5 17 29 4 2 3" xfId="39029"/>
    <cellStyle name="Обычный 5 17 29 4 3" xfId="39030"/>
    <cellStyle name="Обычный 5 17 29 4 3 2" xfId="39031"/>
    <cellStyle name="Обычный 5 17 29 4 4" xfId="39032"/>
    <cellStyle name="Обычный 5 17 29 5" xfId="39033"/>
    <cellStyle name="Обычный 5 17 29 5 2" xfId="39034"/>
    <cellStyle name="Обычный 5 17 29 5 2 2" xfId="39035"/>
    <cellStyle name="Обычный 5 17 29 5 3" xfId="39036"/>
    <cellStyle name="Обычный 5 17 29 6" xfId="39037"/>
    <cellStyle name="Обычный 5 17 29 6 2" xfId="39038"/>
    <cellStyle name="Обычный 5 17 29 7" xfId="39039"/>
    <cellStyle name="Обычный 5 17 29 7 2" xfId="39040"/>
    <cellStyle name="Обычный 5 17 29 8" xfId="39041"/>
    <cellStyle name="Обычный 5 17 3" xfId="39042"/>
    <cellStyle name="Обычный 5 17 3 2" xfId="39043"/>
    <cellStyle name="Обычный 5 17 3 2 2" xfId="39044"/>
    <cellStyle name="Обычный 5 17 3 2 2 2" xfId="39045"/>
    <cellStyle name="Обычный 5 17 3 2 2 2 2" xfId="39046"/>
    <cellStyle name="Обычный 5 17 3 2 2 3" xfId="39047"/>
    <cellStyle name="Обычный 5 17 3 2 3" xfId="39048"/>
    <cellStyle name="Обычный 5 17 3 2 3 2" xfId="39049"/>
    <cellStyle name="Обычный 5 17 3 2 4" xfId="39050"/>
    <cellStyle name="Обычный 5 17 3 3" xfId="39051"/>
    <cellStyle name="Обычный 5 17 3 3 2" xfId="39052"/>
    <cellStyle name="Обычный 5 17 3 3 2 2" xfId="39053"/>
    <cellStyle name="Обычный 5 17 3 3 2 2 2" xfId="39054"/>
    <cellStyle name="Обычный 5 17 3 3 2 3" xfId="39055"/>
    <cellStyle name="Обычный 5 17 3 3 3" xfId="39056"/>
    <cellStyle name="Обычный 5 17 3 3 3 2" xfId="39057"/>
    <cellStyle name="Обычный 5 17 3 3 4" xfId="39058"/>
    <cellStyle name="Обычный 5 17 3 4" xfId="39059"/>
    <cellStyle name="Обычный 5 17 3 4 2" xfId="39060"/>
    <cellStyle name="Обычный 5 17 3 4 2 2" xfId="39061"/>
    <cellStyle name="Обычный 5 17 3 4 2 2 2" xfId="39062"/>
    <cellStyle name="Обычный 5 17 3 4 2 3" xfId="39063"/>
    <cellStyle name="Обычный 5 17 3 4 3" xfId="39064"/>
    <cellStyle name="Обычный 5 17 3 4 3 2" xfId="39065"/>
    <cellStyle name="Обычный 5 17 3 4 4" xfId="39066"/>
    <cellStyle name="Обычный 5 17 3 5" xfId="39067"/>
    <cellStyle name="Обычный 5 17 3 5 2" xfId="39068"/>
    <cellStyle name="Обычный 5 17 3 5 2 2" xfId="39069"/>
    <cellStyle name="Обычный 5 17 3 5 3" xfId="39070"/>
    <cellStyle name="Обычный 5 17 3 6" xfId="39071"/>
    <cellStyle name="Обычный 5 17 3 6 2" xfId="39072"/>
    <cellStyle name="Обычный 5 17 3 7" xfId="39073"/>
    <cellStyle name="Обычный 5 17 3 7 2" xfId="39074"/>
    <cellStyle name="Обычный 5 17 3 8" xfId="39075"/>
    <cellStyle name="Обычный 5 17 30" xfId="39076"/>
    <cellStyle name="Обычный 5 17 30 2" xfId="39077"/>
    <cellStyle name="Обычный 5 17 30 2 2" xfId="39078"/>
    <cellStyle name="Обычный 5 17 30 2 2 2" xfId="39079"/>
    <cellStyle name="Обычный 5 17 30 2 3" xfId="39080"/>
    <cellStyle name="Обычный 5 17 30 3" xfId="39081"/>
    <cellStyle name="Обычный 5 17 30 3 2" xfId="39082"/>
    <cellStyle name="Обычный 5 17 30 4" xfId="39083"/>
    <cellStyle name="Обычный 5 17 31" xfId="39084"/>
    <cellStyle name="Обычный 5 17 31 2" xfId="39085"/>
    <cellStyle name="Обычный 5 17 31 2 2" xfId="39086"/>
    <cellStyle name="Обычный 5 17 31 2 2 2" xfId="39087"/>
    <cellStyle name="Обычный 5 17 31 2 3" xfId="39088"/>
    <cellStyle name="Обычный 5 17 31 3" xfId="39089"/>
    <cellStyle name="Обычный 5 17 31 3 2" xfId="39090"/>
    <cellStyle name="Обычный 5 17 31 4" xfId="39091"/>
    <cellStyle name="Обычный 5 17 32" xfId="39092"/>
    <cellStyle name="Обычный 5 17 32 2" xfId="39093"/>
    <cellStyle name="Обычный 5 17 32 2 2" xfId="39094"/>
    <cellStyle name="Обычный 5 17 32 2 2 2" xfId="39095"/>
    <cellStyle name="Обычный 5 17 32 2 3" xfId="39096"/>
    <cellStyle name="Обычный 5 17 32 3" xfId="39097"/>
    <cellStyle name="Обычный 5 17 32 3 2" xfId="39098"/>
    <cellStyle name="Обычный 5 17 32 4" xfId="39099"/>
    <cellStyle name="Обычный 5 17 33" xfId="39100"/>
    <cellStyle name="Обычный 5 17 33 2" xfId="39101"/>
    <cellStyle name="Обычный 5 17 33 2 2" xfId="39102"/>
    <cellStyle name="Обычный 5 17 33 3" xfId="39103"/>
    <cellStyle name="Обычный 5 17 34" xfId="39104"/>
    <cellStyle name="Обычный 5 17 34 2" xfId="39105"/>
    <cellStyle name="Обычный 5 17 35" xfId="39106"/>
    <cellStyle name="Обычный 5 17 35 2" xfId="39107"/>
    <cellStyle name="Обычный 5 17 36" xfId="39108"/>
    <cellStyle name="Обычный 5 17 4" xfId="39109"/>
    <cellStyle name="Обычный 5 17 4 2" xfId="39110"/>
    <cellStyle name="Обычный 5 17 4 2 2" xfId="39111"/>
    <cellStyle name="Обычный 5 17 4 2 2 2" xfId="39112"/>
    <cellStyle name="Обычный 5 17 4 2 2 2 2" xfId="39113"/>
    <cellStyle name="Обычный 5 17 4 2 2 3" xfId="39114"/>
    <cellStyle name="Обычный 5 17 4 2 3" xfId="39115"/>
    <cellStyle name="Обычный 5 17 4 2 3 2" xfId="39116"/>
    <cellStyle name="Обычный 5 17 4 2 4" xfId="39117"/>
    <cellStyle name="Обычный 5 17 4 3" xfId="39118"/>
    <cellStyle name="Обычный 5 17 4 3 2" xfId="39119"/>
    <cellStyle name="Обычный 5 17 4 3 2 2" xfId="39120"/>
    <cellStyle name="Обычный 5 17 4 3 2 2 2" xfId="39121"/>
    <cellStyle name="Обычный 5 17 4 3 2 3" xfId="39122"/>
    <cellStyle name="Обычный 5 17 4 3 3" xfId="39123"/>
    <cellStyle name="Обычный 5 17 4 3 3 2" xfId="39124"/>
    <cellStyle name="Обычный 5 17 4 3 4" xfId="39125"/>
    <cellStyle name="Обычный 5 17 4 4" xfId="39126"/>
    <cellStyle name="Обычный 5 17 4 4 2" xfId="39127"/>
    <cellStyle name="Обычный 5 17 4 4 2 2" xfId="39128"/>
    <cellStyle name="Обычный 5 17 4 4 2 2 2" xfId="39129"/>
    <cellStyle name="Обычный 5 17 4 4 2 3" xfId="39130"/>
    <cellStyle name="Обычный 5 17 4 4 3" xfId="39131"/>
    <cellStyle name="Обычный 5 17 4 4 3 2" xfId="39132"/>
    <cellStyle name="Обычный 5 17 4 4 4" xfId="39133"/>
    <cellStyle name="Обычный 5 17 4 5" xfId="39134"/>
    <cellStyle name="Обычный 5 17 4 5 2" xfId="39135"/>
    <cellStyle name="Обычный 5 17 4 5 2 2" xfId="39136"/>
    <cellStyle name="Обычный 5 17 4 5 3" xfId="39137"/>
    <cellStyle name="Обычный 5 17 4 6" xfId="39138"/>
    <cellStyle name="Обычный 5 17 4 6 2" xfId="39139"/>
    <cellStyle name="Обычный 5 17 4 7" xfId="39140"/>
    <cellStyle name="Обычный 5 17 4 7 2" xfId="39141"/>
    <cellStyle name="Обычный 5 17 4 8" xfId="39142"/>
    <cellStyle name="Обычный 5 17 5" xfId="39143"/>
    <cellStyle name="Обычный 5 17 5 2" xfId="39144"/>
    <cellStyle name="Обычный 5 17 5 2 2" xfId="39145"/>
    <cellStyle name="Обычный 5 17 5 2 2 2" xfId="39146"/>
    <cellStyle name="Обычный 5 17 5 2 2 2 2" xfId="39147"/>
    <cellStyle name="Обычный 5 17 5 2 2 3" xfId="39148"/>
    <cellStyle name="Обычный 5 17 5 2 3" xfId="39149"/>
    <cellStyle name="Обычный 5 17 5 2 3 2" xfId="39150"/>
    <cellStyle name="Обычный 5 17 5 2 4" xfId="39151"/>
    <cellStyle name="Обычный 5 17 5 3" xfId="39152"/>
    <cellStyle name="Обычный 5 17 5 3 2" xfId="39153"/>
    <cellStyle name="Обычный 5 17 5 3 2 2" xfId="39154"/>
    <cellStyle name="Обычный 5 17 5 3 2 2 2" xfId="39155"/>
    <cellStyle name="Обычный 5 17 5 3 2 3" xfId="39156"/>
    <cellStyle name="Обычный 5 17 5 3 3" xfId="39157"/>
    <cellStyle name="Обычный 5 17 5 3 3 2" xfId="39158"/>
    <cellStyle name="Обычный 5 17 5 3 4" xfId="39159"/>
    <cellStyle name="Обычный 5 17 5 4" xfId="39160"/>
    <cellStyle name="Обычный 5 17 5 4 2" xfId="39161"/>
    <cellStyle name="Обычный 5 17 5 4 2 2" xfId="39162"/>
    <cellStyle name="Обычный 5 17 5 4 2 2 2" xfId="39163"/>
    <cellStyle name="Обычный 5 17 5 4 2 3" xfId="39164"/>
    <cellStyle name="Обычный 5 17 5 4 3" xfId="39165"/>
    <cellStyle name="Обычный 5 17 5 4 3 2" xfId="39166"/>
    <cellStyle name="Обычный 5 17 5 4 4" xfId="39167"/>
    <cellStyle name="Обычный 5 17 5 5" xfId="39168"/>
    <cellStyle name="Обычный 5 17 5 5 2" xfId="39169"/>
    <cellStyle name="Обычный 5 17 5 5 2 2" xfId="39170"/>
    <cellStyle name="Обычный 5 17 5 5 3" xfId="39171"/>
    <cellStyle name="Обычный 5 17 5 6" xfId="39172"/>
    <cellStyle name="Обычный 5 17 5 6 2" xfId="39173"/>
    <cellStyle name="Обычный 5 17 5 7" xfId="39174"/>
    <cellStyle name="Обычный 5 17 5 7 2" xfId="39175"/>
    <cellStyle name="Обычный 5 17 5 8" xfId="39176"/>
    <cellStyle name="Обычный 5 17 6" xfId="39177"/>
    <cellStyle name="Обычный 5 17 6 2" xfId="39178"/>
    <cellStyle name="Обычный 5 17 6 2 2" xfId="39179"/>
    <cellStyle name="Обычный 5 17 6 2 2 2" xfId="39180"/>
    <cellStyle name="Обычный 5 17 6 2 2 2 2" xfId="39181"/>
    <cellStyle name="Обычный 5 17 6 2 2 3" xfId="39182"/>
    <cellStyle name="Обычный 5 17 6 2 3" xfId="39183"/>
    <cellStyle name="Обычный 5 17 6 2 3 2" xfId="39184"/>
    <cellStyle name="Обычный 5 17 6 2 4" xfId="39185"/>
    <cellStyle name="Обычный 5 17 6 3" xfId="39186"/>
    <cellStyle name="Обычный 5 17 6 3 2" xfId="39187"/>
    <cellStyle name="Обычный 5 17 6 3 2 2" xfId="39188"/>
    <cellStyle name="Обычный 5 17 6 3 2 2 2" xfId="39189"/>
    <cellStyle name="Обычный 5 17 6 3 2 3" xfId="39190"/>
    <cellStyle name="Обычный 5 17 6 3 3" xfId="39191"/>
    <cellStyle name="Обычный 5 17 6 3 3 2" xfId="39192"/>
    <cellStyle name="Обычный 5 17 6 3 4" xfId="39193"/>
    <cellStyle name="Обычный 5 17 6 4" xfId="39194"/>
    <cellStyle name="Обычный 5 17 6 4 2" xfId="39195"/>
    <cellStyle name="Обычный 5 17 6 4 2 2" xfId="39196"/>
    <cellStyle name="Обычный 5 17 6 4 2 2 2" xfId="39197"/>
    <cellStyle name="Обычный 5 17 6 4 2 3" xfId="39198"/>
    <cellStyle name="Обычный 5 17 6 4 3" xfId="39199"/>
    <cellStyle name="Обычный 5 17 6 4 3 2" xfId="39200"/>
    <cellStyle name="Обычный 5 17 6 4 4" xfId="39201"/>
    <cellStyle name="Обычный 5 17 6 5" xfId="39202"/>
    <cellStyle name="Обычный 5 17 6 5 2" xfId="39203"/>
    <cellStyle name="Обычный 5 17 6 5 2 2" xfId="39204"/>
    <cellStyle name="Обычный 5 17 6 5 3" xfId="39205"/>
    <cellStyle name="Обычный 5 17 6 6" xfId="39206"/>
    <cellStyle name="Обычный 5 17 6 6 2" xfId="39207"/>
    <cellStyle name="Обычный 5 17 6 7" xfId="39208"/>
    <cellStyle name="Обычный 5 17 6 7 2" xfId="39209"/>
    <cellStyle name="Обычный 5 17 6 8" xfId="39210"/>
    <cellStyle name="Обычный 5 17 7" xfId="39211"/>
    <cellStyle name="Обычный 5 17 7 2" xfId="39212"/>
    <cellStyle name="Обычный 5 17 7 2 2" xfId="39213"/>
    <cellStyle name="Обычный 5 17 7 2 2 2" xfId="39214"/>
    <cellStyle name="Обычный 5 17 7 2 2 2 2" xfId="39215"/>
    <cellStyle name="Обычный 5 17 7 2 2 3" xfId="39216"/>
    <cellStyle name="Обычный 5 17 7 2 3" xfId="39217"/>
    <cellStyle name="Обычный 5 17 7 2 3 2" xfId="39218"/>
    <cellStyle name="Обычный 5 17 7 2 4" xfId="39219"/>
    <cellStyle name="Обычный 5 17 7 3" xfId="39220"/>
    <cellStyle name="Обычный 5 17 7 3 2" xfId="39221"/>
    <cellStyle name="Обычный 5 17 7 3 2 2" xfId="39222"/>
    <cellStyle name="Обычный 5 17 7 3 2 2 2" xfId="39223"/>
    <cellStyle name="Обычный 5 17 7 3 2 3" xfId="39224"/>
    <cellStyle name="Обычный 5 17 7 3 3" xfId="39225"/>
    <cellStyle name="Обычный 5 17 7 3 3 2" xfId="39226"/>
    <cellStyle name="Обычный 5 17 7 3 4" xfId="39227"/>
    <cellStyle name="Обычный 5 17 7 4" xfId="39228"/>
    <cellStyle name="Обычный 5 17 7 4 2" xfId="39229"/>
    <cellStyle name="Обычный 5 17 7 4 2 2" xfId="39230"/>
    <cellStyle name="Обычный 5 17 7 4 2 2 2" xfId="39231"/>
    <cellStyle name="Обычный 5 17 7 4 2 3" xfId="39232"/>
    <cellStyle name="Обычный 5 17 7 4 3" xfId="39233"/>
    <cellStyle name="Обычный 5 17 7 4 3 2" xfId="39234"/>
    <cellStyle name="Обычный 5 17 7 4 4" xfId="39235"/>
    <cellStyle name="Обычный 5 17 7 5" xfId="39236"/>
    <cellStyle name="Обычный 5 17 7 5 2" xfId="39237"/>
    <cellStyle name="Обычный 5 17 7 5 2 2" xfId="39238"/>
    <cellStyle name="Обычный 5 17 7 5 3" xfId="39239"/>
    <cellStyle name="Обычный 5 17 7 6" xfId="39240"/>
    <cellStyle name="Обычный 5 17 7 6 2" xfId="39241"/>
    <cellStyle name="Обычный 5 17 7 7" xfId="39242"/>
    <cellStyle name="Обычный 5 17 7 7 2" xfId="39243"/>
    <cellStyle name="Обычный 5 17 7 8" xfId="39244"/>
    <cellStyle name="Обычный 5 17 8" xfId="39245"/>
    <cellStyle name="Обычный 5 17 8 2" xfId="39246"/>
    <cellStyle name="Обычный 5 17 8 2 2" xfId="39247"/>
    <cellStyle name="Обычный 5 17 8 2 2 2" xfId="39248"/>
    <cellStyle name="Обычный 5 17 8 2 2 2 2" xfId="39249"/>
    <cellStyle name="Обычный 5 17 8 2 2 3" xfId="39250"/>
    <cellStyle name="Обычный 5 17 8 2 3" xfId="39251"/>
    <cellStyle name="Обычный 5 17 8 2 3 2" xfId="39252"/>
    <cellStyle name="Обычный 5 17 8 2 4" xfId="39253"/>
    <cellStyle name="Обычный 5 17 8 3" xfId="39254"/>
    <cellStyle name="Обычный 5 17 8 3 2" xfId="39255"/>
    <cellStyle name="Обычный 5 17 8 3 2 2" xfId="39256"/>
    <cellStyle name="Обычный 5 17 8 3 2 2 2" xfId="39257"/>
    <cellStyle name="Обычный 5 17 8 3 2 3" xfId="39258"/>
    <cellStyle name="Обычный 5 17 8 3 3" xfId="39259"/>
    <cellStyle name="Обычный 5 17 8 3 3 2" xfId="39260"/>
    <cellStyle name="Обычный 5 17 8 3 4" xfId="39261"/>
    <cellStyle name="Обычный 5 17 8 4" xfId="39262"/>
    <cellStyle name="Обычный 5 17 8 4 2" xfId="39263"/>
    <cellStyle name="Обычный 5 17 8 4 2 2" xfId="39264"/>
    <cellStyle name="Обычный 5 17 8 4 2 2 2" xfId="39265"/>
    <cellStyle name="Обычный 5 17 8 4 2 3" xfId="39266"/>
    <cellStyle name="Обычный 5 17 8 4 3" xfId="39267"/>
    <cellStyle name="Обычный 5 17 8 4 3 2" xfId="39268"/>
    <cellStyle name="Обычный 5 17 8 4 4" xfId="39269"/>
    <cellStyle name="Обычный 5 17 8 5" xfId="39270"/>
    <cellStyle name="Обычный 5 17 8 5 2" xfId="39271"/>
    <cellStyle name="Обычный 5 17 8 5 2 2" xfId="39272"/>
    <cellStyle name="Обычный 5 17 8 5 3" xfId="39273"/>
    <cellStyle name="Обычный 5 17 8 6" xfId="39274"/>
    <cellStyle name="Обычный 5 17 8 6 2" xfId="39275"/>
    <cellStyle name="Обычный 5 17 8 7" xfId="39276"/>
    <cellStyle name="Обычный 5 17 8 7 2" xfId="39277"/>
    <cellStyle name="Обычный 5 17 8 8" xfId="39278"/>
    <cellStyle name="Обычный 5 17 9" xfId="39279"/>
    <cellStyle name="Обычный 5 17 9 2" xfId="39280"/>
    <cellStyle name="Обычный 5 17 9 2 2" xfId="39281"/>
    <cellStyle name="Обычный 5 17 9 2 2 2" xfId="39282"/>
    <cellStyle name="Обычный 5 17 9 2 2 2 2" xfId="39283"/>
    <cellStyle name="Обычный 5 17 9 2 2 3" xfId="39284"/>
    <cellStyle name="Обычный 5 17 9 2 3" xfId="39285"/>
    <cellStyle name="Обычный 5 17 9 2 3 2" xfId="39286"/>
    <cellStyle name="Обычный 5 17 9 2 4" xfId="39287"/>
    <cellStyle name="Обычный 5 17 9 3" xfId="39288"/>
    <cellStyle name="Обычный 5 17 9 3 2" xfId="39289"/>
    <cellStyle name="Обычный 5 17 9 3 2 2" xfId="39290"/>
    <cellStyle name="Обычный 5 17 9 3 2 2 2" xfId="39291"/>
    <cellStyle name="Обычный 5 17 9 3 2 3" xfId="39292"/>
    <cellStyle name="Обычный 5 17 9 3 3" xfId="39293"/>
    <cellStyle name="Обычный 5 17 9 3 3 2" xfId="39294"/>
    <cellStyle name="Обычный 5 17 9 3 4" xfId="39295"/>
    <cellStyle name="Обычный 5 17 9 4" xfId="39296"/>
    <cellStyle name="Обычный 5 17 9 4 2" xfId="39297"/>
    <cellStyle name="Обычный 5 17 9 4 2 2" xfId="39298"/>
    <cellStyle name="Обычный 5 17 9 4 2 2 2" xfId="39299"/>
    <cellStyle name="Обычный 5 17 9 4 2 3" xfId="39300"/>
    <cellStyle name="Обычный 5 17 9 4 3" xfId="39301"/>
    <cellStyle name="Обычный 5 17 9 4 3 2" xfId="39302"/>
    <cellStyle name="Обычный 5 17 9 4 4" xfId="39303"/>
    <cellStyle name="Обычный 5 17 9 5" xfId="39304"/>
    <cellStyle name="Обычный 5 17 9 5 2" xfId="39305"/>
    <cellStyle name="Обычный 5 17 9 5 2 2" xfId="39306"/>
    <cellStyle name="Обычный 5 17 9 5 3" xfId="39307"/>
    <cellStyle name="Обычный 5 17 9 6" xfId="39308"/>
    <cellStyle name="Обычный 5 17 9 6 2" xfId="39309"/>
    <cellStyle name="Обычный 5 17 9 7" xfId="39310"/>
    <cellStyle name="Обычный 5 17 9 7 2" xfId="39311"/>
    <cellStyle name="Обычный 5 17 9 8" xfId="39312"/>
    <cellStyle name="Обычный 5 18" xfId="39313"/>
    <cellStyle name="Обычный 5 18 10" xfId="39314"/>
    <cellStyle name="Обычный 5 18 10 2" xfId="39315"/>
    <cellStyle name="Обычный 5 18 10 2 2" xfId="39316"/>
    <cellStyle name="Обычный 5 18 10 2 2 2" xfId="39317"/>
    <cellStyle name="Обычный 5 18 10 2 2 2 2" xfId="39318"/>
    <cellStyle name="Обычный 5 18 10 2 2 3" xfId="39319"/>
    <cellStyle name="Обычный 5 18 10 2 3" xfId="39320"/>
    <cellStyle name="Обычный 5 18 10 2 3 2" xfId="39321"/>
    <cellStyle name="Обычный 5 18 10 2 4" xfId="39322"/>
    <cellStyle name="Обычный 5 18 10 3" xfId="39323"/>
    <cellStyle name="Обычный 5 18 10 3 2" xfId="39324"/>
    <cellStyle name="Обычный 5 18 10 3 2 2" xfId="39325"/>
    <cellStyle name="Обычный 5 18 10 3 2 2 2" xfId="39326"/>
    <cellStyle name="Обычный 5 18 10 3 2 3" xfId="39327"/>
    <cellStyle name="Обычный 5 18 10 3 3" xfId="39328"/>
    <cellStyle name="Обычный 5 18 10 3 3 2" xfId="39329"/>
    <cellStyle name="Обычный 5 18 10 3 4" xfId="39330"/>
    <cellStyle name="Обычный 5 18 10 4" xfId="39331"/>
    <cellStyle name="Обычный 5 18 10 4 2" xfId="39332"/>
    <cellStyle name="Обычный 5 18 10 4 2 2" xfId="39333"/>
    <cellStyle name="Обычный 5 18 10 4 2 2 2" xfId="39334"/>
    <cellStyle name="Обычный 5 18 10 4 2 3" xfId="39335"/>
    <cellStyle name="Обычный 5 18 10 4 3" xfId="39336"/>
    <cellStyle name="Обычный 5 18 10 4 3 2" xfId="39337"/>
    <cellStyle name="Обычный 5 18 10 4 4" xfId="39338"/>
    <cellStyle name="Обычный 5 18 10 5" xfId="39339"/>
    <cellStyle name="Обычный 5 18 10 5 2" xfId="39340"/>
    <cellStyle name="Обычный 5 18 10 5 2 2" xfId="39341"/>
    <cellStyle name="Обычный 5 18 10 5 3" xfId="39342"/>
    <cellStyle name="Обычный 5 18 10 6" xfId="39343"/>
    <cellStyle name="Обычный 5 18 10 6 2" xfId="39344"/>
    <cellStyle name="Обычный 5 18 10 7" xfId="39345"/>
    <cellStyle name="Обычный 5 18 10 7 2" xfId="39346"/>
    <cellStyle name="Обычный 5 18 10 8" xfId="39347"/>
    <cellStyle name="Обычный 5 18 11" xfId="39348"/>
    <cellStyle name="Обычный 5 18 11 2" xfId="39349"/>
    <cellStyle name="Обычный 5 18 11 2 2" xfId="39350"/>
    <cellStyle name="Обычный 5 18 11 2 2 2" xfId="39351"/>
    <cellStyle name="Обычный 5 18 11 2 2 2 2" xfId="39352"/>
    <cellStyle name="Обычный 5 18 11 2 2 3" xfId="39353"/>
    <cellStyle name="Обычный 5 18 11 2 3" xfId="39354"/>
    <cellStyle name="Обычный 5 18 11 2 3 2" xfId="39355"/>
    <cellStyle name="Обычный 5 18 11 2 4" xfId="39356"/>
    <cellStyle name="Обычный 5 18 11 3" xfId="39357"/>
    <cellStyle name="Обычный 5 18 11 3 2" xfId="39358"/>
    <cellStyle name="Обычный 5 18 11 3 2 2" xfId="39359"/>
    <cellStyle name="Обычный 5 18 11 3 2 2 2" xfId="39360"/>
    <cellStyle name="Обычный 5 18 11 3 2 3" xfId="39361"/>
    <cellStyle name="Обычный 5 18 11 3 3" xfId="39362"/>
    <cellStyle name="Обычный 5 18 11 3 3 2" xfId="39363"/>
    <cellStyle name="Обычный 5 18 11 3 4" xfId="39364"/>
    <cellStyle name="Обычный 5 18 11 4" xfId="39365"/>
    <cellStyle name="Обычный 5 18 11 4 2" xfId="39366"/>
    <cellStyle name="Обычный 5 18 11 4 2 2" xfId="39367"/>
    <cellStyle name="Обычный 5 18 11 4 2 2 2" xfId="39368"/>
    <cellStyle name="Обычный 5 18 11 4 2 3" xfId="39369"/>
    <cellStyle name="Обычный 5 18 11 4 3" xfId="39370"/>
    <cellStyle name="Обычный 5 18 11 4 3 2" xfId="39371"/>
    <cellStyle name="Обычный 5 18 11 4 4" xfId="39372"/>
    <cellStyle name="Обычный 5 18 11 5" xfId="39373"/>
    <cellStyle name="Обычный 5 18 11 5 2" xfId="39374"/>
    <cellStyle name="Обычный 5 18 11 5 2 2" xfId="39375"/>
    <cellStyle name="Обычный 5 18 11 5 3" xfId="39376"/>
    <cellStyle name="Обычный 5 18 11 6" xfId="39377"/>
    <cellStyle name="Обычный 5 18 11 6 2" xfId="39378"/>
    <cellStyle name="Обычный 5 18 11 7" xfId="39379"/>
    <cellStyle name="Обычный 5 18 11 7 2" xfId="39380"/>
    <cellStyle name="Обычный 5 18 11 8" xfId="39381"/>
    <cellStyle name="Обычный 5 18 12" xfId="39382"/>
    <cellStyle name="Обычный 5 18 12 2" xfId="39383"/>
    <cellStyle name="Обычный 5 18 12 2 2" xfId="39384"/>
    <cellStyle name="Обычный 5 18 12 2 2 2" xfId="39385"/>
    <cellStyle name="Обычный 5 18 12 2 2 2 2" xfId="39386"/>
    <cellStyle name="Обычный 5 18 12 2 2 3" xfId="39387"/>
    <cellStyle name="Обычный 5 18 12 2 3" xfId="39388"/>
    <cellStyle name="Обычный 5 18 12 2 3 2" xfId="39389"/>
    <cellStyle name="Обычный 5 18 12 2 4" xfId="39390"/>
    <cellStyle name="Обычный 5 18 12 3" xfId="39391"/>
    <cellStyle name="Обычный 5 18 12 3 2" xfId="39392"/>
    <cellStyle name="Обычный 5 18 12 3 2 2" xfId="39393"/>
    <cellStyle name="Обычный 5 18 12 3 2 2 2" xfId="39394"/>
    <cellStyle name="Обычный 5 18 12 3 2 3" xfId="39395"/>
    <cellStyle name="Обычный 5 18 12 3 3" xfId="39396"/>
    <cellStyle name="Обычный 5 18 12 3 3 2" xfId="39397"/>
    <cellStyle name="Обычный 5 18 12 3 4" xfId="39398"/>
    <cellStyle name="Обычный 5 18 12 4" xfId="39399"/>
    <cellStyle name="Обычный 5 18 12 4 2" xfId="39400"/>
    <cellStyle name="Обычный 5 18 12 4 2 2" xfId="39401"/>
    <cellStyle name="Обычный 5 18 12 4 2 2 2" xfId="39402"/>
    <cellStyle name="Обычный 5 18 12 4 2 3" xfId="39403"/>
    <cellStyle name="Обычный 5 18 12 4 3" xfId="39404"/>
    <cellStyle name="Обычный 5 18 12 4 3 2" xfId="39405"/>
    <cellStyle name="Обычный 5 18 12 4 4" xfId="39406"/>
    <cellStyle name="Обычный 5 18 12 5" xfId="39407"/>
    <cellStyle name="Обычный 5 18 12 5 2" xfId="39408"/>
    <cellStyle name="Обычный 5 18 12 5 2 2" xfId="39409"/>
    <cellStyle name="Обычный 5 18 12 5 3" xfId="39410"/>
    <cellStyle name="Обычный 5 18 12 6" xfId="39411"/>
    <cellStyle name="Обычный 5 18 12 6 2" xfId="39412"/>
    <cellStyle name="Обычный 5 18 12 7" xfId="39413"/>
    <cellStyle name="Обычный 5 18 12 7 2" xfId="39414"/>
    <cellStyle name="Обычный 5 18 12 8" xfId="39415"/>
    <cellStyle name="Обычный 5 18 13" xfId="39416"/>
    <cellStyle name="Обычный 5 18 13 2" xfId="39417"/>
    <cellStyle name="Обычный 5 18 13 2 2" xfId="39418"/>
    <cellStyle name="Обычный 5 18 13 2 2 2" xfId="39419"/>
    <cellStyle name="Обычный 5 18 13 2 2 2 2" xfId="39420"/>
    <cellStyle name="Обычный 5 18 13 2 2 3" xfId="39421"/>
    <cellStyle name="Обычный 5 18 13 2 3" xfId="39422"/>
    <cellStyle name="Обычный 5 18 13 2 3 2" xfId="39423"/>
    <cellStyle name="Обычный 5 18 13 2 4" xfId="39424"/>
    <cellStyle name="Обычный 5 18 13 3" xfId="39425"/>
    <cellStyle name="Обычный 5 18 13 3 2" xfId="39426"/>
    <cellStyle name="Обычный 5 18 13 3 2 2" xfId="39427"/>
    <cellStyle name="Обычный 5 18 13 3 2 2 2" xfId="39428"/>
    <cellStyle name="Обычный 5 18 13 3 2 3" xfId="39429"/>
    <cellStyle name="Обычный 5 18 13 3 3" xfId="39430"/>
    <cellStyle name="Обычный 5 18 13 3 3 2" xfId="39431"/>
    <cellStyle name="Обычный 5 18 13 3 4" xfId="39432"/>
    <cellStyle name="Обычный 5 18 13 4" xfId="39433"/>
    <cellStyle name="Обычный 5 18 13 4 2" xfId="39434"/>
    <cellStyle name="Обычный 5 18 13 4 2 2" xfId="39435"/>
    <cellStyle name="Обычный 5 18 13 4 2 2 2" xfId="39436"/>
    <cellStyle name="Обычный 5 18 13 4 2 3" xfId="39437"/>
    <cellStyle name="Обычный 5 18 13 4 3" xfId="39438"/>
    <cellStyle name="Обычный 5 18 13 4 3 2" xfId="39439"/>
    <cellStyle name="Обычный 5 18 13 4 4" xfId="39440"/>
    <cellStyle name="Обычный 5 18 13 5" xfId="39441"/>
    <cellStyle name="Обычный 5 18 13 5 2" xfId="39442"/>
    <cellStyle name="Обычный 5 18 13 5 2 2" xfId="39443"/>
    <cellStyle name="Обычный 5 18 13 5 3" xfId="39444"/>
    <cellStyle name="Обычный 5 18 13 6" xfId="39445"/>
    <cellStyle name="Обычный 5 18 13 6 2" xfId="39446"/>
    <cellStyle name="Обычный 5 18 13 7" xfId="39447"/>
    <cellStyle name="Обычный 5 18 13 7 2" xfId="39448"/>
    <cellStyle name="Обычный 5 18 13 8" xfId="39449"/>
    <cellStyle name="Обычный 5 18 14" xfId="39450"/>
    <cellStyle name="Обычный 5 18 14 2" xfId="39451"/>
    <cellStyle name="Обычный 5 18 14 2 2" xfId="39452"/>
    <cellStyle name="Обычный 5 18 14 2 2 2" xfId="39453"/>
    <cellStyle name="Обычный 5 18 14 2 2 2 2" xfId="39454"/>
    <cellStyle name="Обычный 5 18 14 2 2 3" xfId="39455"/>
    <cellStyle name="Обычный 5 18 14 2 3" xfId="39456"/>
    <cellStyle name="Обычный 5 18 14 2 3 2" xfId="39457"/>
    <cellStyle name="Обычный 5 18 14 2 4" xfId="39458"/>
    <cellStyle name="Обычный 5 18 14 3" xfId="39459"/>
    <cellStyle name="Обычный 5 18 14 3 2" xfId="39460"/>
    <cellStyle name="Обычный 5 18 14 3 2 2" xfId="39461"/>
    <cellStyle name="Обычный 5 18 14 3 2 2 2" xfId="39462"/>
    <cellStyle name="Обычный 5 18 14 3 2 3" xfId="39463"/>
    <cellStyle name="Обычный 5 18 14 3 3" xfId="39464"/>
    <cellStyle name="Обычный 5 18 14 3 3 2" xfId="39465"/>
    <cellStyle name="Обычный 5 18 14 3 4" xfId="39466"/>
    <cellStyle name="Обычный 5 18 14 4" xfId="39467"/>
    <cellStyle name="Обычный 5 18 14 4 2" xfId="39468"/>
    <cellStyle name="Обычный 5 18 14 4 2 2" xfId="39469"/>
    <cellStyle name="Обычный 5 18 14 4 2 2 2" xfId="39470"/>
    <cellStyle name="Обычный 5 18 14 4 2 3" xfId="39471"/>
    <cellStyle name="Обычный 5 18 14 4 3" xfId="39472"/>
    <cellStyle name="Обычный 5 18 14 4 3 2" xfId="39473"/>
    <cellStyle name="Обычный 5 18 14 4 4" xfId="39474"/>
    <cellStyle name="Обычный 5 18 14 5" xfId="39475"/>
    <cellStyle name="Обычный 5 18 14 5 2" xfId="39476"/>
    <cellStyle name="Обычный 5 18 14 5 2 2" xfId="39477"/>
    <cellStyle name="Обычный 5 18 14 5 3" xfId="39478"/>
    <cellStyle name="Обычный 5 18 14 6" xfId="39479"/>
    <cellStyle name="Обычный 5 18 14 6 2" xfId="39480"/>
    <cellStyle name="Обычный 5 18 14 7" xfId="39481"/>
    <cellStyle name="Обычный 5 18 14 7 2" xfId="39482"/>
    <cellStyle name="Обычный 5 18 14 8" xfId="39483"/>
    <cellStyle name="Обычный 5 18 15" xfId="39484"/>
    <cellStyle name="Обычный 5 18 15 2" xfId="39485"/>
    <cellStyle name="Обычный 5 18 15 2 2" xfId="39486"/>
    <cellStyle name="Обычный 5 18 15 2 2 2" xfId="39487"/>
    <cellStyle name="Обычный 5 18 15 2 2 2 2" xfId="39488"/>
    <cellStyle name="Обычный 5 18 15 2 2 3" xfId="39489"/>
    <cellStyle name="Обычный 5 18 15 2 3" xfId="39490"/>
    <cellStyle name="Обычный 5 18 15 2 3 2" xfId="39491"/>
    <cellStyle name="Обычный 5 18 15 2 4" xfId="39492"/>
    <cellStyle name="Обычный 5 18 15 3" xfId="39493"/>
    <cellStyle name="Обычный 5 18 15 3 2" xfId="39494"/>
    <cellStyle name="Обычный 5 18 15 3 2 2" xfId="39495"/>
    <cellStyle name="Обычный 5 18 15 3 2 2 2" xfId="39496"/>
    <cellStyle name="Обычный 5 18 15 3 2 3" xfId="39497"/>
    <cellStyle name="Обычный 5 18 15 3 3" xfId="39498"/>
    <cellStyle name="Обычный 5 18 15 3 3 2" xfId="39499"/>
    <cellStyle name="Обычный 5 18 15 3 4" xfId="39500"/>
    <cellStyle name="Обычный 5 18 15 4" xfId="39501"/>
    <cellStyle name="Обычный 5 18 15 4 2" xfId="39502"/>
    <cellStyle name="Обычный 5 18 15 4 2 2" xfId="39503"/>
    <cellStyle name="Обычный 5 18 15 4 2 2 2" xfId="39504"/>
    <cellStyle name="Обычный 5 18 15 4 2 3" xfId="39505"/>
    <cellStyle name="Обычный 5 18 15 4 3" xfId="39506"/>
    <cellStyle name="Обычный 5 18 15 4 3 2" xfId="39507"/>
    <cellStyle name="Обычный 5 18 15 4 4" xfId="39508"/>
    <cellStyle name="Обычный 5 18 15 5" xfId="39509"/>
    <cellStyle name="Обычный 5 18 15 5 2" xfId="39510"/>
    <cellStyle name="Обычный 5 18 15 5 2 2" xfId="39511"/>
    <cellStyle name="Обычный 5 18 15 5 3" xfId="39512"/>
    <cellStyle name="Обычный 5 18 15 6" xfId="39513"/>
    <cellStyle name="Обычный 5 18 15 6 2" xfId="39514"/>
    <cellStyle name="Обычный 5 18 15 7" xfId="39515"/>
    <cellStyle name="Обычный 5 18 15 7 2" xfId="39516"/>
    <cellStyle name="Обычный 5 18 15 8" xfId="39517"/>
    <cellStyle name="Обычный 5 18 16" xfId="39518"/>
    <cellStyle name="Обычный 5 18 16 2" xfId="39519"/>
    <cellStyle name="Обычный 5 18 16 2 2" xfId="39520"/>
    <cellStyle name="Обычный 5 18 16 2 2 2" xfId="39521"/>
    <cellStyle name="Обычный 5 18 16 2 2 2 2" xfId="39522"/>
    <cellStyle name="Обычный 5 18 16 2 2 3" xfId="39523"/>
    <cellStyle name="Обычный 5 18 16 2 3" xfId="39524"/>
    <cellStyle name="Обычный 5 18 16 2 3 2" xfId="39525"/>
    <cellStyle name="Обычный 5 18 16 2 4" xfId="39526"/>
    <cellStyle name="Обычный 5 18 16 3" xfId="39527"/>
    <cellStyle name="Обычный 5 18 16 3 2" xfId="39528"/>
    <cellStyle name="Обычный 5 18 16 3 2 2" xfId="39529"/>
    <cellStyle name="Обычный 5 18 16 3 2 2 2" xfId="39530"/>
    <cellStyle name="Обычный 5 18 16 3 2 3" xfId="39531"/>
    <cellStyle name="Обычный 5 18 16 3 3" xfId="39532"/>
    <cellStyle name="Обычный 5 18 16 3 3 2" xfId="39533"/>
    <cellStyle name="Обычный 5 18 16 3 4" xfId="39534"/>
    <cellStyle name="Обычный 5 18 16 4" xfId="39535"/>
    <cellStyle name="Обычный 5 18 16 4 2" xfId="39536"/>
    <cellStyle name="Обычный 5 18 16 4 2 2" xfId="39537"/>
    <cellStyle name="Обычный 5 18 16 4 2 2 2" xfId="39538"/>
    <cellStyle name="Обычный 5 18 16 4 2 3" xfId="39539"/>
    <cellStyle name="Обычный 5 18 16 4 3" xfId="39540"/>
    <cellStyle name="Обычный 5 18 16 4 3 2" xfId="39541"/>
    <cellStyle name="Обычный 5 18 16 4 4" xfId="39542"/>
    <cellStyle name="Обычный 5 18 16 5" xfId="39543"/>
    <cellStyle name="Обычный 5 18 16 5 2" xfId="39544"/>
    <cellStyle name="Обычный 5 18 16 5 2 2" xfId="39545"/>
    <cellStyle name="Обычный 5 18 16 5 3" xfId="39546"/>
    <cellStyle name="Обычный 5 18 16 6" xfId="39547"/>
    <cellStyle name="Обычный 5 18 16 6 2" xfId="39548"/>
    <cellStyle name="Обычный 5 18 16 7" xfId="39549"/>
    <cellStyle name="Обычный 5 18 16 7 2" xfId="39550"/>
    <cellStyle name="Обычный 5 18 16 8" xfId="39551"/>
    <cellStyle name="Обычный 5 18 17" xfId="39552"/>
    <cellStyle name="Обычный 5 18 17 2" xfId="39553"/>
    <cellStyle name="Обычный 5 18 17 2 2" xfId="39554"/>
    <cellStyle name="Обычный 5 18 17 2 2 2" xfId="39555"/>
    <cellStyle name="Обычный 5 18 17 2 2 2 2" xfId="39556"/>
    <cellStyle name="Обычный 5 18 17 2 2 3" xfId="39557"/>
    <cellStyle name="Обычный 5 18 17 2 3" xfId="39558"/>
    <cellStyle name="Обычный 5 18 17 2 3 2" xfId="39559"/>
    <cellStyle name="Обычный 5 18 17 2 4" xfId="39560"/>
    <cellStyle name="Обычный 5 18 17 3" xfId="39561"/>
    <cellStyle name="Обычный 5 18 17 3 2" xfId="39562"/>
    <cellStyle name="Обычный 5 18 17 3 2 2" xfId="39563"/>
    <cellStyle name="Обычный 5 18 17 3 2 2 2" xfId="39564"/>
    <cellStyle name="Обычный 5 18 17 3 2 3" xfId="39565"/>
    <cellStyle name="Обычный 5 18 17 3 3" xfId="39566"/>
    <cellStyle name="Обычный 5 18 17 3 3 2" xfId="39567"/>
    <cellStyle name="Обычный 5 18 17 3 4" xfId="39568"/>
    <cellStyle name="Обычный 5 18 17 4" xfId="39569"/>
    <cellStyle name="Обычный 5 18 17 4 2" xfId="39570"/>
    <cellStyle name="Обычный 5 18 17 4 2 2" xfId="39571"/>
    <cellStyle name="Обычный 5 18 17 4 2 2 2" xfId="39572"/>
    <cellStyle name="Обычный 5 18 17 4 2 3" xfId="39573"/>
    <cellStyle name="Обычный 5 18 17 4 3" xfId="39574"/>
    <cellStyle name="Обычный 5 18 17 4 3 2" xfId="39575"/>
    <cellStyle name="Обычный 5 18 17 4 4" xfId="39576"/>
    <cellStyle name="Обычный 5 18 17 5" xfId="39577"/>
    <cellStyle name="Обычный 5 18 17 5 2" xfId="39578"/>
    <cellStyle name="Обычный 5 18 17 5 2 2" xfId="39579"/>
    <cellStyle name="Обычный 5 18 17 5 3" xfId="39580"/>
    <cellStyle name="Обычный 5 18 17 6" xfId="39581"/>
    <cellStyle name="Обычный 5 18 17 6 2" xfId="39582"/>
    <cellStyle name="Обычный 5 18 17 7" xfId="39583"/>
    <cellStyle name="Обычный 5 18 17 7 2" xfId="39584"/>
    <cellStyle name="Обычный 5 18 17 8" xfId="39585"/>
    <cellStyle name="Обычный 5 18 18" xfId="39586"/>
    <cellStyle name="Обычный 5 18 18 2" xfId="39587"/>
    <cellStyle name="Обычный 5 18 18 2 2" xfId="39588"/>
    <cellStyle name="Обычный 5 18 18 2 2 2" xfId="39589"/>
    <cellStyle name="Обычный 5 18 18 2 2 2 2" xfId="39590"/>
    <cellStyle name="Обычный 5 18 18 2 2 3" xfId="39591"/>
    <cellStyle name="Обычный 5 18 18 2 3" xfId="39592"/>
    <cellStyle name="Обычный 5 18 18 2 3 2" xfId="39593"/>
    <cellStyle name="Обычный 5 18 18 2 4" xfId="39594"/>
    <cellStyle name="Обычный 5 18 18 3" xfId="39595"/>
    <cellStyle name="Обычный 5 18 18 3 2" xfId="39596"/>
    <cellStyle name="Обычный 5 18 18 3 2 2" xfId="39597"/>
    <cellStyle name="Обычный 5 18 18 3 2 2 2" xfId="39598"/>
    <cellStyle name="Обычный 5 18 18 3 2 3" xfId="39599"/>
    <cellStyle name="Обычный 5 18 18 3 3" xfId="39600"/>
    <cellStyle name="Обычный 5 18 18 3 3 2" xfId="39601"/>
    <cellStyle name="Обычный 5 18 18 3 4" xfId="39602"/>
    <cellStyle name="Обычный 5 18 18 4" xfId="39603"/>
    <cellStyle name="Обычный 5 18 18 4 2" xfId="39604"/>
    <cellStyle name="Обычный 5 18 18 4 2 2" xfId="39605"/>
    <cellStyle name="Обычный 5 18 18 4 2 2 2" xfId="39606"/>
    <cellStyle name="Обычный 5 18 18 4 2 3" xfId="39607"/>
    <cellStyle name="Обычный 5 18 18 4 3" xfId="39608"/>
    <cellStyle name="Обычный 5 18 18 4 3 2" xfId="39609"/>
    <cellStyle name="Обычный 5 18 18 4 4" xfId="39610"/>
    <cellStyle name="Обычный 5 18 18 5" xfId="39611"/>
    <cellStyle name="Обычный 5 18 18 5 2" xfId="39612"/>
    <cellStyle name="Обычный 5 18 18 5 2 2" xfId="39613"/>
    <cellStyle name="Обычный 5 18 18 5 3" xfId="39614"/>
    <cellStyle name="Обычный 5 18 18 6" xfId="39615"/>
    <cellStyle name="Обычный 5 18 18 6 2" xfId="39616"/>
    <cellStyle name="Обычный 5 18 18 7" xfId="39617"/>
    <cellStyle name="Обычный 5 18 18 7 2" xfId="39618"/>
    <cellStyle name="Обычный 5 18 18 8" xfId="39619"/>
    <cellStyle name="Обычный 5 18 19" xfId="39620"/>
    <cellStyle name="Обычный 5 18 19 2" xfId="39621"/>
    <cellStyle name="Обычный 5 18 19 2 2" xfId="39622"/>
    <cellStyle name="Обычный 5 18 19 2 2 2" xfId="39623"/>
    <cellStyle name="Обычный 5 18 19 2 2 2 2" xfId="39624"/>
    <cellStyle name="Обычный 5 18 19 2 2 3" xfId="39625"/>
    <cellStyle name="Обычный 5 18 19 2 3" xfId="39626"/>
    <cellStyle name="Обычный 5 18 19 2 3 2" xfId="39627"/>
    <cellStyle name="Обычный 5 18 19 2 4" xfId="39628"/>
    <cellStyle name="Обычный 5 18 19 3" xfId="39629"/>
    <cellStyle name="Обычный 5 18 19 3 2" xfId="39630"/>
    <cellStyle name="Обычный 5 18 19 3 2 2" xfId="39631"/>
    <cellStyle name="Обычный 5 18 19 3 2 2 2" xfId="39632"/>
    <cellStyle name="Обычный 5 18 19 3 2 3" xfId="39633"/>
    <cellStyle name="Обычный 5 18 19 3 3" xfId="39634"/>
    <cellStyle name="Обычный 5 18 19 3 3 2" xfId="39635"/>
    <cellStyle name="Обычный 5 18 19 3 4" xfId="39636"/>
    <cellStyle name="Обычный 5 18 19 4" xfId="39637"/>
    <cellStyle name="Обычный 5 18 19 4 2" xfId="39638"/>
    <cellStyle name="Обычный 5 18 19 4 2 2" xfId="39639"/>
    <cellStyle name="Обычный 5 18 19 4 2 2 2" xfId="39640"/>
    <cellStyle name="Обычный 5 18 19 4 2 3" xfId="39641"/>
    <cellStyle name="Обычный 5 18 19 4 3" xfId="39642"/>
    <cellStyle name="Обычный 5 18 19 4 3 2" xfId="39643"/>
    <cellStyle name="Обычный 5 18 19 4 4" xfId="39644"/>
    <cellStyle name="Обычный 5 18 19 5" xfId="39645"/>
    <cellStyle name="Обычный 5 18 19 5 2" xfId="39646"/>
    <cellStyle name="Обычный 5 18 19 5 2 2" xfId="39647"/>
    <cellStyle name="Обычный 5 18 19 5 3" xfId="39648"/>
    <cellStyle name="Обычный 5 18 19 6" xfId="39649"/>
    <cellStyle name="Обычный 5 18 19 6 2" xfId="39650"/>
    <cellStyle name="Обычный 5 18 19 7" xfId="39651"/>
    <cellStyle name="Обычный 5 18 19 7 2" xfId="39652"/>
    <cellStyle name="Обычный 5 18 19 8" xfId="39653"/>
    <cellStyle name="Обычный 5 18 2" xfId="39654"/>
    <cellStyle name="Обычный 5 18 2 2" xfId="39655"/>
    <cellStyle name="Обычный 5 18 2 2 2" xfId="39656"/>
    <cellStyle name="Обычный 5 18 2 2 2 2" xfId="39657"/>
    <cellStyle name="Обычный 5 18 2 2 2 2 2" xfId="39658"/>
    <cellStyle name="Обычный 5 18 2 2 2 3" xfId="39659"/>
    <cellStyle name="Обычный 5 18 2 2 3" xfId="39660"/>
    <cellStyle name="Обычный 5 18 2 2 3 2" xfId="39661"/>
    <cellStyle name="Обычный 5 18 2 2 4" xfId="39662"/>
    <cellStyle name="Обычный 5 18 2 3" xfId="39663"/>
    <cellStyle name="Обычный 5 18 2 3 2" xfId="39664"/>
    <cellStyle name="Обычный 5 18 2 3 2 2" xfId="39665"/>
    <cellStyle name="Обычный 5 18 2 3 2 2 2" xfId="39666"/>
    <cellStyle name="Обычный 5 18 2 3 2 3" xfId="39667"/>
    <cellStyle name="Обычный 5 18 2 3 3" xfId="39668"/>
    <cellStyle name="Обычный 5 18 2 3 3 2" xfId="39669"/>
    <cellStyle name="Обычный 5 18 2 3 4" xfId="39670"/>
    <cellStyle name="Обычный 5 18 2 4" xfId="39671"/>
    <cellStyle name="Обычный 5 18 2 4 2" xfId="39672"/>
    <cellStyle name="Обычный 5 18 2 4 2 2" xfId="39673"/>
    <cellStyle name="Обычный 5 18 2 4 2 2 2" xfId="39674"/>
    <cellStyle name="Обычный 5 18 2 4 2 3" xfId="39675"/>
    <cellStyle name="Обычный 5 18 2 4 3" xfId="39676"/>
    <cellStyle name="Обычный 5 18 2 4 3 2" xfId="39677"/>
    <cellStyle name="Обычный 5 18 2 4 4" xfId="39678"/>
    <cellStyle name="Обычный 5 18 2 5" xfId="39679"/>
    <cellStyle name="Обычный 5 18 2 5 2" xfId="39680"/>
    <cellStyle name="Обычный 5 18 2 5 2 2" xfId="39681"/>
    <cellStyle name="Обычный 5 18 2 5 3" xfId="39682"/>
    <cellStyle name="Обычный 5 18 2 6" xfId="39683"/>
    <cellStyle name="Обычный 5 18 2 6 2" xfId="39684"/>
    <cellStyle name="Обычный 5 18 2 7" xfId="39685"/>
    <cellStyle name="Обычный 5 18 2 7 2" xfId="39686"/>
    <cellStyle name="Обычный 5 18 2 8" xfId="39687"/>
    <cellStyle name="Обычный 5 18 20" xfId="39688"/>
    <cellStyle name="Обычный 5 18 20 2" xfId="39689"/>
    <cellStyle name="Обычный 5 18 20 2 2" xfId="39690"/>
    <cellStyle name="Обычный 5 18 20 2 2 2" xfId="39691"/>
    <cellStyle name="Обычный 5 18 20 2 2 2 2" xfId="39692"/>
    <cellStyle name="Обычный 5 18 20 2 2 3" xfId="39693"/>
    <cellStyle name="Обычный 5 18 20 2 3" xfId="39694"/>
    <cellStyle name="Обычный 5 18 20 2 3 2" xfId="39695"/>
    <cellStyle name="Обычный 5 18 20 2 4" xfId="39696"/>
    <cellStyle name="Обычный 5 18 20 3" xfId="39697"/>
    <cellStyle name="Обычный 5 18 20 3 2" xfId="39698"/>
    <cellStyle name="Обычный 5 18 20 3 2 2" xfId="39699"/>
    <cellStyle name="Обычный 5 18 20 3 2 2 2" xfId="39700"/>
    <cellStyle name="Обычный 5 18 20 3 2 3" xfId="39701"/>
    <cellStyle name="Обычный 5 18 20 3 3" xfId="39702"/>
    <cellStyle name="Обычный 5 18 20 3 3 2" xfId="39703"/>
    <cellStyle name="Обычный 5 18 20 3 4" xfId="39704"/>
    <cellStyle name="Обычный 5 18 20 4" xfId="39705"/>
    <cellStyle name="Обычный 5 18 20 4 2" xfId="39706"/>
    <cellStyle name="Обычный 5 18 20 4 2 2" xfId="39707"/>
    <cellStyle name="Обычный 5 18 20 4 2 2 2" xfId="39708"/>
    <cellStyle name="Обычный 5 18 20 4 2 3" xfId="39709"/>
    <cellStyle name="Обычный 5 18 20 4 3" xfId="39710"/>
    <cellStyle name="Обычный 5 18 20 4 3 2" xfId="39711"/>
    <cellStyle name="Обычный 5 18 20 4 4" xfId="39712"/>
    <cellStyle name="Обычный 5 18 20 5" xfId="39713"/>
    <cellStyle name="Обычный 5 18 20 5 2" xfId="39714"/>
    <cellStyle name="Обычный 5 18 20 5 2 2" xfId="39715"/>
    <cellStyle name="Обычный 5 18 20 5 3" xfId="39716"/>
    <cellStyle name="Обычный 5 18 20 6" xfId="39717"/>
    <cellStyle name="Обычный 5 18 20 6 2" xfId="39718"/>
    <cellStyle name="Обычный 5 18 20 7" xfId="39719"/>
    <cellStyle name="Обычный 5 18 20 7 2" xfId="39720"/>
    <cellStyle name="Обычный 5 18 20 8" xfId="39721"/>
    <cellStyle name="Обычный 5 18 21" xfId="39722"/>
    <cellStyle name="Обычный 5 18 21 2" xfId="39723"/>
    <cellStyle name="Обычный 5 18 21 2 2" xfId="39724"/>
    <cellStyle name="Обычный 5 18 21 2 2 2" xfId="39725"/>
    <cellStyle name="Обычный 5 18 21 2 2 2 2" xfId="39726"/>
    <cellStyle name="Обычный 5 18 21 2 2 3" xfId="39727"/>
    <cellStyle name="Обычный 5 18 21 2 3" xfId="39728"/>
    <cellStyle name="Обычный 5 18 21 2 3 2" xfId="39729"/>
    <cellStyle name="Обычный 5 18 21 2 4" xfId="39730"/>
    <cellStyle name="Обычный 5 18 21 3" xfId="39731"/>
    <cellStyle name="Обычный 5 18 21 3 2" xfId="39732"/>
    <cellStyle name="Обычный 5 18 21 3 2 2" xfId="39733"/>
    <cellStyle name="Обычный 5 18 21 3 2 2 2" xfId="39734"/>
    <cellStyle name="Обычный 5 18 21 3 2 3" xfId="39735"/>
    <cellStyle name="Обычный 5 18 21 3 3" xfId="39736"/>
    <cellStyle name="Обычный 5 18 21 3 3 2" xfId="39737"/>
    <cellStyle name="Обычный 5 18 21 3 4" xfId="39738"/>
    <cellStyle name="Обычный 5 18 21 4" xfId="39739"/>
    <cellStyle name="Обычный 5 18 21 4 2" xfId="39740"/>
    <cellStyle name="Обычный 5 18 21 4 2 2" xfId="39741"/>
    <cellStyle name="Обычный 5 18 21 4 2 2 2" xfId="39742"/>
    <cellStyle name="Обычный 5 18 21 4 2 3" xfId="39743"/>
    <cellStyle name="Обычный 5 18 21 4 3" xfId="39744"/>
    <cellStyle name="Обычный 5 18 21 4 3 2" xfId="39745"/>
    <cellStyle name="Обычный 5 18 21 4 4" xfId="39746"/>
    <cellStyle name="Обычный 5 18 21 5" xfId="39747"/>
    <cellStyle name="Обычный 5 18 21 5 2" xfId="39748"/>
    <cellStyle name="Обычный 5 18 21 5 2 2" xfId="39749"/>
    <cellStyle name="Обычный 5 18 21 5 3" xfId="39750"/>
    <cellStyle name="Обычный 5 18 21 6" xfId="39751"/>
    <cellStyle name="Обычный 5 18 21 6 2" xfId="39752"/>
    <cellStyle name="Обычный 5 18 21 7" xfId="39753"/>
    <cellStyle name="Обычный 5 18 21 7 2" xfId="39754"/>
    <cellStyle name="Обычный 5 18 21 8" xfId="39755"/>
    <cellStyle name="Обычный 5 18 22" xfId="39756"/>
    <cellStyle name="Обычный 5 18 22 2" xfId="39757"/>
    <cellStyle name="Обычный 5 18 22 2 2" xfId="39758"/>
    <cellStyle name="Обычный 5 18 22 2 2 2" xfId="39759"/>
    <cellStyle name="Обычный 5 18 22 2 2 2 2" xfId="39760"/>
    <cellStyle name="Обычный 5 18 22 2 2 3" xfId="39761"/>
    <cellStyle name="Обычный 5 18 22 2 3" xfId="39762"/>
    <cellStyle name="Обычный 5 18 22 2 3 2" xfId="39763"/>
    <cellStyle name="Обычный 5 18 22 2 4" xfId="39764"/>
    <cellStyle name="Обычный 5 18 22 3" xfId="39765"/>
    <cellStyle name="Обычный 5 18 22 3 2" xfId="39766"/>
    <cellStyle name="Обычный 5 18 22 3 2 2" xfId="39767"/>
    <cellStyle name="Обычный 5 18 22 3 2 2 2" xfId="39768"/>
    <cellStyle name="Обычный 5 18 22 3 2 3" xfId="39769"/>
    <cellStyle name="Обычный 5 18 22 3 3" xfId="39770"/>
    <cellStyle name="Обычный 5 18 22 3 3 2" xfId="39771"/>
    <cellStyle name="Обычный 5 18 22 3 4" xfId="39772"/>
    <cellStyle name="Обычный 5 18 22 4" xfId="39773"/>
    <cellStyle name="Обычный 5 18 22 4 2" xfId="39774"/>
    <cellStyle name="Обычный 5 18 22 4 2 2" xfId="39775"/>
    <cellStyle name="Обычный 5 18 22 4 2 2 2" xfId="39776"/>
    <cellStyle name="Обычный 5 18 22 4 2 3" xfId="39777"/>
    <cellStyle name="Обычный 5 18 22 4 3" xfId="39778"/>
    <cellStyle name="Обычный 5 18 22 4 3 2" xfId="39779"/>
    <cellStyle name="Обычный 5 18 22 4 4" xfId="39780"/>
    <cellStyle name="Обычный 5 18 22 5" xfId="39781"/>
    <cellStyle name="Обычный 5 18 22 5 2" xfId="39782"/>
    <cellStyle name="Обычный 5 18 22 5 2 2" xfId="39783"/>
    <cellStyle name="Обычный 5 18 22 5 3" xfId="39784"/>
    <cellStyle name="Обычный 5 18 22 6" xfId="39785"/>
    <cellStyle name="Обычный 5 18 22 6 2" xfId="39786"/>
    <cellStyle name="Обычный 5 18 22 7" xfId="39787"/>
    <cellStyle name="Обычный 5 18 22 7 2" xfId="39788"/>
    <cellStyle name="Обычный 5 18 22 8" xfId="39789"/>
    <cellStyle name="Обычный 5 18 23" xfId="39790"/>
    <cellStyle name="Обычный 5 18 23 2" xfId="39791"/>
    <cellStyle name="Обычный 5 18 23 2 2" xfId="39792"/>
    <cellStyle name="Обычный 5 18 23 2 2 2" xfId="39793"/>
    <cellStyle name="Обычный 5 18 23 2 2 2 2" xfId="39794"/>
    <cellStyle name="Обычный 5 18 23 2 2 3" xfId="39795"/>
    <cellStyle name="Обычный 5 18 23 2 3" xfId="39796"/>
    <cellStyle name="Обычный 5 18 23 2 3 2" xfId="39797"/>
    <cellStyle name="Обычный 5 18 23 2 4" xfId="39798"/>
    <cellStyle name="Обычный 5 18 23 3" xfId="39799"/>
    <cellStyle name="Обычный 5 18 23 3 2" xfId="39800"/>
    <cellStyle name="Обычный 5 18 23 3 2 2" xfId="39801"/>
    <cellStyle name="Обычный 5 18 23 3 2 2 2" xfId="39802"/>
    <cellStyle name="Обычный 5 18 23 3 2 3" xfId="39803"/>
    <cellStyle name="Обычный 5 18 23 3 3" xfId="39804"/>
    <cellStyle name="Обычный 5 18 23 3 3 2" xfId="39805"/>
    <cellStyle name="Обычный 5 18 23 3 4" xfId="39806"/>
    <cellStyle name="Обычный 5 18 23 4" xfId="39807"/>
    <cellStyle name="Обычный 5 18 23 4 2" xfId="39808"/>
    <cellStyle name="Обычный 5 18 23 4 2 2" xfId="39809"/>
    <cellStyle name="Обычный 5 18 23 4 2 2 2" xfId="39810"/>
    <cellStyle name="Обычный 5 18 23 4 2 3" xfId="39811"/>
    <cellStyle name="Обычный 5 18 23 4 3" xfId="39812"/>
    <cellStyle name="Обычный 5 18 23 4 3 2" xfId="39813"/>
    <cellStyle name="Обычный 5 18 23 4 4" xfId="39814"/>
    <cellStyle name="Обычный 5 18 23 5" xfId="39815"/>
    <cellStyle name="Обычный 5 18 23 5 2" xfId="39816"/>
    <cellStyle name="Обычный 5 18 23 5 2 2" xfId="39817"/>
    <cellStyle name="Обычный 5 18 23 5 3" xfId="39818"/>
    <cellStyle name="Обычный 5 18 23 6" xfId="39819"/>
    <cellStyle name="Обычный 5 18 23 6 2" xfId="39820"/>
    <cellStyle name="Обычный 5 18 23 7" xfId="39821"/>
    <cellStyle name="Обычный 5 18 23 7 2" xfId="39822"/>
    <cellStyle name="Обычный 5 18 23 8" xfId="39823"/>
    <cellStyle name="Обычный 5 18 24" xfId="39824"/>
    <cellStyle name="Обычный 5 18 24 2" xfId="39825"/>
    <cellStyle name="Обычный 5 18 24 2 2" xfId="39826"/>
    <cellStyle name="Обычный 5 18 24 2 2 2" xfId="39827"/>
    <cellStyle name="Обычный 5 18 24 2 2 2 2" xfId="39828"/>
    <cellStyle name="Обычный 5 18 24 2 2 3" xfId="39829"/>
    <cellStyle name="Обычный 5 18 24 2 3" xfId="39830"/>
    <cellStyle name="Обычный 5 18 24 2 3 2" xfId="39831"/>
    <cellStyle name="Обычный 5 18 24 2 4" xfId="39832"/>
    <cellStyle name="Обычный 5 18 24 3" xfId="39833"/>
    <cellStyle name="Обычный 5 18 24 3 2" xfId="39834"/>
    <cellStyle name="Обычный 5 18 24 3 2 2" xfId="39835"/>
    <cellStyle name="Обычный 5 18 24 3 2 2 2" xfId="39836"/>
    <cellStyle name="Обычный 5 18 24 3 2 3" xfId="39837"/>
    <cellStyle name="Обычный 5 18 24 3 3" xfId="39838"/>
    <cellStyle name="Обычный 5 18 24 3 3 2" xfId="39839"/>
    <cellStyle name="Обычный 5 18 24 3 4" xfId="39840"/>
    <cellStyle name="Обычный 5 18 24 4" xfId="39841"/>
    <cellStyle name="Обычный 5 18 24 4 2" xfId="39842"/>
    <cellStyle name="Обычный 5 18 24 4 2 2" xfId="39843"/>
    <cellStyle name="Обычный 5 18 24 4 2 2 2" xfId="39844"/>
    <cellStyle name="Обычный 5 18 24 4 2 3" xfId="39845"/>
    <cellStyle name="Обычный 5 18 24 4 3" xfId="39846"/>
    <cellStyle name="Обычный 5 18 24 4 3 2" xfId="39847"/>
    <cellStyle name="Обычный 5 18 24 4 4" xfId="39848"/>
    <cellStyle name="Обычный 5 18 24 5" xfId="39849"/>
    <cellStyle name="Обычный 5 18 24 5 2" xfId="39850"/>
    <cellStyle name="Обычный 5 18 24 5 2 2" xfId="39851"/>
    <cellStyle name="Обычный 5 18 24 5 3" xfId="39852"/>
    <cellStyle name="Обычный 5 18 24 6" xfId="39853"/>
    <cellStyle name="Обычный 5 18 24 6 2" xfId="39854"/>
    <cellStyle name="Обычный 5 18 24 7" xfId="39855"/>
    <cellStyle name="Обычный 5 18 24 7 2" xfId="39856"/>
    <cellStyle name="Обычный 5 18 24 8" xfId="39857"/>
    <cellStyle name="Обычный 5 18 25" xfId="39858"/>
    <cellStyle name="Обычный 5 18 25 2" xfId="39859"/>
    <cellStyle name="Обычный 5 18 25 2 2" xfId="39860"/>
    <cellStyle name="Обычный 5 18 25 2 2 2" xfId="39861"/>
    <cellStyle name="Обычный 5 18 25 2 2 2 2" xfId="39862"/>
    <cellStyle name="Обычный 5 18 25 2 2 3" xfId="39863"/>
    <cellStyle name="Обычный 5 18 25 2 3" xfId="39864"/>
    <cellStyle name="Обычный 5 18 25 2 3 2" xfId="39865"/>
    <cellStyle name="Обычный 5 18 25 2 4" xfId="39866"/>
    <cellStyle name="Обычный 5 18 25 3" xfId="39867"/>
    <cellStyle name="Обычный 5 18 25 3 2" xfId="39868"/>
    <cellStyle name="Обычный 5 18 25 3 2 2" xfId="39869"/>
    <cellStyle name="Обычный 5 18 25 3 2 2 2" xfId="39870"/>
    <cellStyle name="Обычный 5 18 25 3 2 3" xfId="39871"/>
    <cellStyle name="Обычный 5 18 25 3 3" xfId="39872"/>
    <cellStyle name="Обычный 5 18 25 3 3 2" xfId="39873"/>
    <cellStyle name="Обычный 5 18 25 3 4" xfId="39874"/>
    <cellStyle name="Обычный 5 18 25 4" xfId="39875"/>
    <cellStyle name="Обычный 5 18 25 4 2" xfId="39876"/>
    <cellStyle name="Обычный 5 18 25 4 2 2" xfId="39877"/>
    <cellStyle name="Обычный 5 18 25 4 2 2 2" xfId="39878"/>
    <cellStyle name="Обычный 5 18 25 4 2 3" xfId="39879"/>
    <cellStyle name="Обычный 5 18 25 4 3" xfId="39880"/>
    <cellStyle name="Обычный 5 18 25 4 3 2" xfId="39881"/>
    <cellStyle name="Обычный 5 18 25 4 4" xfId="39882"/>
    <cellStyle name="Обычный 5 18 25 5" xfId="39883"/>
    <cellStyle name="Обычный 5 18 25 5 2" xfId="39884"/>
    <cellStyle name="Обычный 5 18 25 5 2 2" xfId="39885"/>
    <cellStyle name="Обычный 5 18 25 5 3" xfId="39886"/>
    <cellStyle name="Обычный 5 18 25 6" xfId="39887"/>
    <cellStyle name="Обычный 5 18 25 6 2" xfId="39888"/>
    <cellStyle name="Обычный 5 18 25 7" xfId="39889"/>
    <cellStyle name="Обычный 5 18 25 7 2" xfId="39890"/>
    <cellStyle name="Обычный 5 18 25 8" xfId="39891"/>
    <cellStyle name="Обычный 5 18 26" xfId="39892"/>
    <cellStyle name="Обычный 5 18 26 2" xfId="39893"/>
    <cellStyle name="Обычный 5 18 26 2 2" xfId="39894"/>
    <cellStyle name="Обычный 5 18 26 2 2 2" xfId="39895"/>
    <cellStyle name="Обычный 5 18 26 2 2 2 2" xfId="39896"/>
    <cellStyle name="Обычный 5 18 26 2 2 3" xfId="39897"/>
    <cellStyle name="Обычный 5 18 26 2 3" xfId="39898"/>
    <cellStyle name="Обычный 5 18 26 2 3 2" xfId="39899"/>
    <cellStyle name="Обычный 5 18 26 2 4" xfId="39900"/>
    <cellStyle name="Обычный 5 18 26 3" xfId="39901"/>
    <cellStyle name="Обычный 5 18 26 3 2" xfId="39902"/>
    <cellStyle name="Обычный 5 18 26 3 2 2" xfId="39903"/>
    <cellStyle name="Обычный 5 18 26 3 2 2 2" xfId="39904"/>
    <cellStyle name="Обычный 5 18 26 3 2 3" xfId="39905"/>
    <cellStyle name="Обычный 5 18 26 3 3" xfId="39906"/>
    <cellStyle name="Обычный 5 18 26 3 3 2" xfId="39907"/>
    <cellStyle name="Обычный 5 18 26 3 4" xfId="39908"/>
    <cellStyle name="Обычный 5 18 26 4" xfId="39909"/>
    <cellStyle name="Обычный 5 18 26 4 2" xfId="39910"/>
    <cellStyle name="Обычный 5 18 26 4 2 2" xfId="39911"/>
    <cellStyle name="Обычный 5 18 26 4 2 2 2" xfId="39912"/>
    <cellStyle name="Обычный 5 18 26 4 2 3" xfId="39913"/>
    <cellStyle name="Обычный 5 18 26 4 3" xfId="39914"/>
    <cellStyle name="Обычный 5 18 26 4 3 2" xfId="39915"/>
    <cellStyle name="Обычный 5 18 26 4 4" xfId="39916"/>
    <cellStyle name="Обычный 5 18 26 5" xfId="39917"/>
    <cellStyle name="Обычный 5 18 26 5 2" xfId="39918"/>
    <cellStyle name="Обычный 5 18 26 5 2 2" xfId="39919"/>
    <cellStyle name="Обычный 5 18 26 5 3" xfId="39920"/>
    <cellStyle name="Обычный 5 18 26 6" xfId="39921"/>
    <cellStyle name="Обычный 5 18 26 6 2" xfId="39922"/>
    <cellStyle name="Обычный 5 18 26 7" xfId="39923"/>
    <cellStyle name="Обычный 5 18 26 7 2" xfId="39924"/>
    <cellStyle name="Обычный 5 18 26 8" xfId="39925"/>
    <cellStyle name="Обычный 5 18 27" xfId="39926"/>
    <cellStyle name="Обычный 5 18 27 2" xfId="39927"/>
    <cellStyle name="Обычный 5 18 27 2 2" xfId="39928"/>
    <cellStyle name="Обычный 5 18 27 2 2 2" xfId="39929"/>
    <cellStyle name="Обычный 5 18 27 2 2 2 2" xfId="39930"/>
    <cellStyle name="Обычный 5 18 27 2 2 3" xfId="39931"/>
    <cellStyle name="Обычный 5 18 27 2 3" xfId="39932"/>
    <cellStyle name="Обычный 5 18 27 2 3 2" xfId="39933"/>
    <cellStyle name="Обычный 5 18 27 2 4" xfId="39934"/>
    <cellStyle name="Обычный 5 18 27 3" xfId="39935"/>
    <cellStyle name="Обычный 5 18 27 3 2" xfId="39936"/>
    <cellStyle name="Обычный 5 18 27 3 2 2" xfId="39937"/>
    <cellStyle name="Обычный 5 18 27 3 2 2 2" xfId="39938"/>
    <cellStyle name="Обычный 5 18 27 3 2 3" xfId="39939"/>
    <cellStyle name="Обычный 5 18 27 3 3" xfId="39940"/>
    <cellStyle name="Обычный 5 18 27 3 3 2" xfId="39941"/>
    <cellStyle name="Обычный 5 18 27 3 4" xfId="39942"/>
    <cellStyle name="Обычный 5 18 27 4" xfId="39943"/>
    <cellStyle name="Обычный 5 18 27 4 2" xfId="39944"/>
    <cellStyle name="Обычный 5 18 27 4 2 2" xfId="39945"/>
    <cellStyle name="Обычный 5 18 27 4 2 2 2" xfId="39946"/>
    <cellStyle name="Обычный 5 18 27 4 2 3" xfId="39947"/>
    <cellStyle name="Обычный 5 18 27 4 3" xfId="39948"/>
    <cellStyle name="Обычный 5 18 27 4 3 2" xfId="39949"/>
    <cellStyle name="Обычный 5 18 27 4 4" xfId="39950"/>
    <cellStyle name="Обычный 5 18 27 5" xfId="39951"/>
    <cellStyle name="Обычный 5 18 27 5 2" xfId="39952"/>
    <cellStyle name="Обычный 5 18 27 5 2 2" xfId="39953"/>
    <cellStyle name="Обычный 5 18 27 5 3" xfId="39954"/>
    <cellStyle name="Обычный 5 18 27 6" xfId="39955"/>
    <cellStyle name="Обычный 5 18 27 6 2" xfId="39956"/>
    <cellStyle name="Обычный 5 18 27 7" xfId="39957"/>
    <cellStyle name="Обычный 5 18 27 7 2" xfId="39958"/>
    <cellStyle name="Обычный 5 18 27 8" xfId="39959"/>
    <cellStyle name="Обычный 5 18 28" xfId="39960"/>
    <cellStyle name="Обычный 5 18 28 2" xfId="39961"/>
    <cellStyle name="Обычный 5 18 28 2 2" xfId="39962"/>
    <cellStyle name="Обычный 5 18 28 2 2 2" xfId="39963"/>
    <cellStyle name="Обычный 5 18 28 2 2 2 2" xfId="39964"/>
    <cellStyle name="Обычный 5 18 28 2 2 3" xfId="39965"/>
    <cellStyle name="Обычный 5 18 28 2 3" xfId="39966"/>
    <cellStyle name="Обычный 5 18 28 2 3 2" xfId="39967"/>
    <cellStyle name="Обычный 5 18 28 2 4" xfId="39968"/>
    <cellStyle name="Обычный 5 18 28 3" xfId="39969"/>
    <cellStyle name="Обычный 5 18 28 3 2" xfId="39970"/>
    <cellStyle name="Обычный 5 18 28 3 2 2" xfId="39971"/>
    <cellStyle name="Обычный 5 18 28 3 2 2 2" xfId="39972"/>
    <cellStyle name="Обычный 5 18 28 3 2 3" xfId="39973"/>
    <cellStyle name="Обычный 5 18 28 3 3" xfId="39974"/>
    <cellStyle name="Обычный 5 18 28 3 3 2" xfId="39975"/>
    <cellStyle name="Обычный 5 18 28 3 4" xfId="39976"/>
    <cellStyle name="Обычный 5 18 28 4" xfId="39977"/>
    <cellStyle name="Обычный 5 18 28 4 2" xfId="39978"/>
    <cellStyle name="Обычный 5 18 28 4 2 2" xfId="39979"/>
    <cellStyle name="Обычный 5 18 28 4 2 2 2" xfId="39980"/>
    <cellStyle name="Обычный 5 18 28 4 2 3" xfId="39981"/>
    <cellStyle name="Обычный 5 18 28 4 3" xfId="39982"/>
    <cellStyle name="Обычный 5 18 28 4 3 2" xfId="39983"/>
    <cellStyle name="Обычный 5 18 28 4 4" xfId="39984"/>
    <cellStyle name="Обычный 5 18 28 5" xfId="39985"/>
    <cellStyle name="Обычный 5 18 28 5 2" xfId="39986"/>
    <cellStyle name="Обычный 5 18 28 5 2 2" xfId="39987"/>
    <cellStyle name="Обычный 5 18 28 5 3" xfId="39988"/>
    <cellStyle name="Обычный 5 18 28 6" xfId="39989"/>
    <cellStyle name="Обычный 5 18 28 6 2" xfId="39990"/>
    <cellStyle name="Обычный 5 18 28 7" xfId="39991"/>
    <cellStyle name="Обычный 5 18 28 7 2" xfId="39992"/>
    <cellStyle name="Обычный 5 18 28 8" xfId="39993"/>
    <cellStyle name="Обычный 5 18 29" xfId="39994"/>
    <cellStyle name="Обычный 5 18 29 2" xfId="39995"/>
    <cellStyle name="Обычный 5 18 29 2 2" xfId="39996"/>
    <cellStyle name="Обычный 5 18 29 2 2 2" xfId="39997"/>
    <cellStyle name="Обычный 5 18 29 2 2 2 2" xfId="39998"/>
    <cellStyle name="Обычный 5 18 29 2 2 3" xfId="39999"/>
    <cellStyle name="Обычный 5 18 29 2 3" xfId="40000"/>
    <cellStyle name="Обычный 5 18 29 2 3 2" xfId="40001"/>
    <cellStyle name="Обычный 5 18 29 2 4" xfId="40002"/>
    <cellStyle name="Обычный 5 18 29 3" xfId="40003"/>
    <cellStyle name="Обычный 5 18 29 3 2" xfId="40004"/>
    <cellStyle name="Обычный 5 18 29 3 2 2" xfId="40005"/>
    <cellStyle name="Обычный 5 18 29 3 2 2 2" xfId="40006"/>
    <cellStyle name="Обычный 5 18 29 3 2 3" xfId="40007"/>
    <cellStyle name="Обычный 5 18 29 3 3" xfId="40008"/>
    <cellStyle name="Обычный 5 18 29 3 3 2" xfId="40009"/>
    <cellStyle name="Обычный 5 18 29 3 4" xfId="40010"/>
    <cellStyle name="Обычный 5 18 29 4" xfId="40011"/>
    <cellStyle name="Обычный 5 18 29 4 2" xfId="40012"/>
    <cellStyle name="Обычный 5 18 29 4 2 2" xfId="40013"/>
    <cellStyle name="Обычный 5 18 29 4 2 2 2" xfId="40014"/>
    <cellStyle name="Обычный 5 18 29 4 2 3" xfId="40015"/>
    <cellStyle name="Обычный 5 18 29 4 3" xfId="40016"/>
    <cellStyle name="Обычный 5 18 29 4 3 2" xfId="40017"/>
    <cellStyle name="Обычный 5 18 29 4 4" xfId="40018"/>
    <cellStyle name="Обычный 5 18 29 5" xfId="40019"/>
    <cellStyle name="Обычный 5 18 29 5 2" xfId="40020"/>
    <cellStyle name="Обычный 5 18 29 5 2 2" xfId="40021"/>
    <cellStyle name="Обычный 5 18 29 5 3" xfId="40022"/>
    <cellStyle name="Обычный 5 18 29 6" xfId="40023"/>
    <cellStyle name="Обычный 5 18 29 6 2" xfId="40024"/>
    <cellStyle name="Обычный 5 18 29 7" xfId="40025"/>
    <cellStyle name="Обычный 5 18 29 7 2" xfId="40026"/>
    <cellStyle name="Обычный 5 18 29 8" xfId="40027"/>
    <cellStyle name="Обычный 5 18 3" xfId="40028"/>
    <cellStyle name="Обычный 5 18 3 2" xfId="40029"/>
    <cellStyle name="Обычный 5 18 3 2 2" xfId="40030"/>
    <cellStyle name="Обычный 5 18 3 2 2 2" xfId="40031"/>
    <cellStyle name="Обычный 5 18 3 2 2 2 2" xfId="40032"/>
    <cellStyle name="Обычный 5 18 3 2 2 3" xfId="40033"/>
    <cellStyle name="Обычный 5 18 3 2 3" xfId="40034"/>
    <cellStyle name="Обычный 5 18 3 2 3 2" xfId="40035"/>
    <cellStyle name="Обычный 5 18 3 2 4" xfId="40036"/>
    <cellStyle name="Обычный 5 18 3 3" xfId="40037"/>
    <cellStyle name="Обычный 5 18 3 3 2" xfId="40038"/>
    <cellStyle name="Обычный 5 18 3 3 2 2" xfId="40039"/>
    <cellStyle name="Обычный 5 18 3 3 2 2 2" xfId="40040"/>
    <cellStyle name="Обычный 5 18 3 3 2 3" xfId="40041"/>
    <cellStyle name="Обычный 5 18 3 3 3" xfId="40042"/>
    <cellStyle name="Обычный 5 18 3 3 3 2" xfId="40043"/>
    <cellStyle name="Обычный 5 18 3 3 4" xfId="40044"/>
    <cellStyle name="Обычный 5 18 3 4" xfId="40045"/>
    <cellStyle name="Обычный 5 18 3 4 2" xfId="40046"/>
    <cellStyle name="Обычный 5 18 3 4 2 2" xfId="40047"/>
    <cellStyle name="Обычный 5 18 3 4 2 2 2" xfId="40048"/>
    <cellStyle name="Обычный 5 18 3 4 2 3" xfId="40049"/>
    <cellStyle name="Обычный 5 18 3 4 3" xfId="40050"/>
    <cellStyle name="Обычный 5 18 3 4 3 2" xfId="40051"/>
    <cellStyle name="Обычный 5 18 3 4 4" xfId="40052"/>
    <cellStyle name="Обычный 5 18 3 5" xfId="40053"/>
    <cellStyle name="Обычный 5 18 3 5 2" xfId="40054"/>
    <cellStyle name="Обычный 5 18 3 5 2 2" xfId="40055"/>
    <cellStyle name="Обычный 5 18 3 5 3" xfId="40056"/>
    <cellStyle name="Обычный 5 18 3 6" xfId="40057"/>
    <cellStyle name="Обычный 5 18 3 6 2" xfId="40058"/>
    <cellStyle name="Обычный 5 18 3 7" xfId="40059"/>
    <cellStyle name="Обычный 5 18 3 7 2" xfId="40060"/>
    <cellStyle name="Обычный 5 18 3 8" xfId="40061"/>
    <cellStyle name="Обычный 5 18 30" xfId="40062"/>
    <cellStyle name="Обычный 5 18 30 2" xfId="40063"/>
    <cellStyle name="Обычный 5 18 30 2 2" xfId="40064"/>
    <cellStyle name="Обычный 5 18 30 2 2 2" xfId="40065"/>
    <cellStyle name="Обычный 5 18 30 2 3" xfId="40066"/>
    <cellStyle name="Обычный 5 18 30 3" xfId="40067"/>
    <cellStyle name="Обычный 5 18 30 3 2" xfId="40068"/>
    <cellStyle name="Обычный 5 18 30 4" xfId="40069"/>
    <cellStyle name="Обычный 5 18 31" xfId="40070"/>
    <cellStyle name="Обычный 5 18 31 2" xfId="40071"/>
    <cellStyle name="Обычный 5 18 31 2 2" xfId="40072"/>
    <cellStyle name="Обычный 5 18 31 2 2 2" xfId="40073"/>
    <cellStyle name="Обычный 5 18 31 2 3" xfId="40074"/>
    <cellStyle name="Обычный 5 18 31 3" xfId="40075"/>
    <cellStyle name="Обычный 5 18 31 3 2" xfId="40076"/>
    <cellStyle name="Обычный 5 18 31 4" xfId="40077"/>
    <cellStyle name="Обычный 5 18 32" xfId="40078"/>
    <cellStyle name="Обычный 5 18 32 2" xfId="40079"/>
    <cellStyle name="Обычный 5 18 32 2 2" xfId="40080"/>
    <cellStyle name="Обычный 5 18 32 2 2 2" xfId="40081"/>
    <cellStyle name="Обычный 5 18 32 2 3" xfId="40082"/>
    <cellStyle name="Обычный 5 18 32 3" xfId="40083"/>
    <cellStyle name="Обычный 5 18 32 3 2" xfId="40084"/>
    <cellStyle name="Обычный 5 18 32 4" xfId="40085"/>
    <cellStyle name="Обычный 5 18 33" xfId="40086"/>
    <cellStyle name="Обычный 5 18 33 2" xfId="40087"/>
    <cellStyle name="Обычный 5 18 33 2 2" xfId="40088"/>
    <cellStyle name="Обычный 5 18 33 3" xfId="40089"/>
    <cellStyle name="Обычный 5 18 34" xfId="40090"/>
    <cellStyle name="Обычный 5 18 34 2" xfId="40091"/>
    <cellStyle name="Обычный 5 18 35" xfId="40092"/>
    <cellStyle name="Обычный 5 18 35 2" xfId="40093"/>
    <cellStyle name="Обычный 5 18 36" xfId="40094"/>
    <cellStyle name="Обычный 5 18 4" xfId="40095"/>
    <cellStyle name="Обычный 5 18 4 2" xfId="40096"/>
    <cellStyle name="Обычный 5 18 4 2 2" xfId="40097"/>
    <cellStyle name="Обычный 5 18 4 2 2 2" xfId="40098"/>
    <cellStyle name="Обычный 5 18 4 2 2 2 2" xfId="40099"/>
    <cellStyle name="Обычный 5 18 4 2 2 3" xfId="40100"/>
    <cellStyle name="Обычный 5 18 4 2 3" xfId="40101"/>
    <cellStyle name="Обычный 5 18 4 2 3 2" xfId="40102"/>
    <cellStyle name="Обычный 5 18 4 2 4" xfId="40103"/>
    <cellStyle name="Обычный 5 18 4 3" xfId="40104"/>
    <cellStyle name="Обычный 5 18 4 3 2" xfId="40105"/>
    <cellStyle name="Обычный 5 18 4 3 2 2" xfId="40106"/>
    <cellStyle name="Обычный 5 18 4 3 2 2 2" xfId="40107"/>
    <cellStyle name="Обычный 5 18 4 3 2 3" xfId="40108"/>
    <cellStyle name="Обычный 5 18 4 3 3" xfId="40109"/>
    <cellStyle name="Обычный 5 18 4 3 3 2" xfId="40110"/>
    <cellStyle name="Обычный 5 18 4 3 4" xfId="40111"/>
    <cellStyle name="Обычный 5 18 4 4" xfId="40112"/>
    <cellStyle name="Обычный 5 18 4 4 2" xfId="40113"/>
    <cellStyle name="Обычный 5 18 4 4 2 2" xfId="40114"/>
    <cellStyle name="Обычный 5 18 4 4 2 2 2" xfId="40115"/>
    <cellStyle name="Обычный 5 18 4 4 2 3" xfId="40116"/>
    <cellStyle name="Обычный 5 18 4 4 3" xfId="40117"/>
    <cellStyle name="Обычный 5 18 4 4 3 2" xfId="40118"/>
    <cellStyle name="Обычный 5 18 4 4 4" xfId="40119"/>
    <cellStyle name="Обычный 5 18 4 5" xfId="40120"/>
    <cellStyle name="Обычный 5 18 4 5 2" xfId="40121"/>
    <cellStyle name="Обычный 5 18 4 5 2 2" xfId="40122"/>
    <cellStyle name="Обычный 5 18 4 5 3" xfId="40123"/>
    <cellStyle name="Обычный 5 18 4 6" xfId="40124"/>
    <cellStyle name="Обычный 5 18 4 6 2" xfId="40125"/>
    <cellStyle name="Обычный 5 18 4 7" xfId="40126"/>
    <cellStyle name="Обычный 5 18 4 7 2" xfId="40127"/>
    <cellStyle name="Обычный 5 18 4 8" xfId="40128"/>
    <cellStyle name="Обычный 5 18 5" xfId="40129"/>
    <cellStyle name="Обычный 5 18 5 2" xfId="40130"/>
    <cellStyle name="Обычный 5 18 5 2 2" xfId="40131"/>
    <cellStyle name="Обычный 5 18 5 2 2 2" xfId="40132"/>
    <cellStyle name="Обычный 5 18 5 2 2 2 2" xfId="40133"/>
    <cellStyle name="Обычный 5 18 5 2 2 3" xfId="40134"/>
    <cellStyle name="Обычный 5 18 5 2 3" xfId="40135"/>
    <cellStyle name="Обычный 5 18 5 2 3 2" xfId="40136"/>
    <cellStyle name="Обычный 5 18 5 2 4" xfId="40137"/>
    <cellStyle name="Обычный 5 18 5 3" xfId="40138"/>
    <cellStyle name="Обычный 5 18 5 3 2" xfId="40139"/>
    <cellStyle name="Обычный 5 18 5 3 2 2" xfId="40140"/>
    <cellStyle name="Обычный 5 18 5 3 2 2 2" xfId="40141"/>
    <cellStyle name="Обычный 5 18 5 3 2 3" xfId="40142"/>
    <cellStyle name="Обычный 5 18 5 3 3" xfId="40143"/>
    <cellStyle name="Обычный 5 18 5 3 3 2" xfId="40144"/>
    <cellStyle name="Обычный 5 18 5 3 4" xfId="40145"/>
    <cellStyle name="Обычный 5 18 5 4" xfId="40146"/>
    <cellStyle name="Обычный 5 18 5 4 2" xfId="40147"/>
    <cellStyle name="Обычный 5 18 5 4 2 2" xfId="40148"/>
    <cellStyle name="Обычный 5 18 5 4 2 2 2" xfId="40149"/>
    <cellStyle name="Обычный 5 18 5 4 2 3" xfId="40150"/>
    <cellStyle name="Обычный 5 18 5 4 3" xfId="40151"/>
    <cellStyle name="Обычный 5 18 5 4 3 2" xfId="40152"/>
    <cellStyle name="Обычный 5 18 5 4 4" xfId="40153"/>
    <cellStyle name="Обычный 5 18 5 5" xfId="40154"/>
    <cellStyle name="Обычный 5 18 5 5 2" xfId="40155"/>
    <cellStyle name="Обычный 5 18 5 5 2 2" xfId="40156"/>
    <cellStyle name="Обычный 5 18 5 5 3" xfId="40157"/>
    <cellStyle name="Обычный 5 18 5 6" xfId="40158"/>
    <cellStyle name="Обычный 5 18 5 6 2" xfId="40159"/>
    <cellStyle name="Обычный 5 18 5 7" xfId="40160"/>
    <cellStyle name="Обычный 5 18 5 7 2" xfId="40161"/>
    <cellStyle name="Обычный 5 18 5 8" xfId="40162"/>
    <cellStyle name="Обычный 5 18 6" xfId="40163"/>
    <cellStyle name="Обычный 5 18 6 2" xfId="40164"/>
    <cellStyle name="Обычный 5 18 6 2 2" xfId="40165"/>
    <cellStyle name="Обычный 5 18 6 2 2 2" xfId="40166"/>
    <cellStyle name="Обычный 5 18 6 2 2 2 2" xfId="40167"/>
    <cellStyle name="Обычный 5 18 6 2 2 3" xfId="40168"/>
    <cellStyle name="Обычный 5 18 6 2 3" xfId="40169"/>
    <cellStyle name="Обычный 5 18 6 2 3 2" xfId="40170"/>
    <cellStyle name="Обычный 5 18 6 2 4" xfId="40171"/>
    <cellStyle name="Обычный 5 18 6 3" xfId="40172"/>
    <cellStyle name="Обычный 5 18 6 3 2" xfId="40173"/>
    <cellStyle name="Обычный 5 18 6 3 2 2" xfId="40174"/>
    <cellStyle name="Обычный 5 18 6 3 2 2 2" xfId="40175"/>
    <cellStyle name="Обычный 5 18 6 3 2 3" xfId="40176"/>
    <cellStyle name="Обычный 5 18 6 3 3" xfId="40177"/>
    <cellStyle name="Обычный 5 18 6 3 3 2" xfId="40178"/>
    <cellStyle name="Обычный 5 18 6 3 4" xfId="40179"/>
    <cellStyle name="Обычный 5 18 6 4" xfId="40180"/>
    <cellStyle name="Обычный 5 18 6 4 2" xfId="40181"/>
    <cellStyle name="Обычный 5 18 6 4 2 2" xfId="40182"/>
    <cellStyle name="Обычный 5 18 6 4 2 2 2" xfId="40183"/>
    <cellStyle name="Обычный 5 18 6 4 2 3" xfId="40184"/>
    <cellStyle name="Обычный 5 18 6 4 3" xfId="40185"/>
    <cellStyle name="Обычный 5 18 6 4 3 2" xfId="40186"/>
    <cellStyle name="Обычный 5 18 6 4 4" xfId="40187"/>
    <cellStyle name="Обычный 5 18 6 5" xfId="40188"/>
    <cellStyle name="Обычный 5 18 6 5 2" xfId="40189"/>
    <cellStyle name="Обычный 5 18 6 5 2 2" xfId="40190"/>
    <cellStyle name="Обычный 5 18 6 5 3" xfId="40191"/>
    <cellStyle name="Обычный 5 18 6 6" xfId="40192"/>
    <cellStyle name="Обычный 5 18 6 6 2" xfId="40193"/>
    <cellStyle name="Обычный 5 18 6 7" xfId="40194"/>
    <cellStyle name="Обычный 5 18 6 7 2" xfId="40195"/>
    <cellStyle name="Обычный 5 18 6 8" xfId="40196"/>
    <cellStyle name="Обычный 5 18 7" xfId="40197"/>
    <cellStyle name="Обычный 5 18 7 2" xfId="40198"/>
    <cellStyle name="Обычный 5 18 7 2 2" xfId="40199"/>
    <cellStyle name="Обычный 5 18 7 2 2 2" xfId="40200"/>
    <cellStyle name="Обычный 5 18 7 2 2 2 2" xfId="40201"/>
    <cellStyle name="Обычный 5 18 7 2 2 3" xfId="40202"/>
    <cellStyle name="Обычный 5 18 7 2 3" xfId="40203"/>
    <cellStyle name="Обычный 5 18 7 2 3 2" xfId="40204"/>
    <cellStyle name="Обычный 5 18 7 2 4" xfId="40205"/>
    <cellStyle name="Обычный 5 18 7 3" xfId="40206"/>
    <cellStyle name="Обычный 5 18 7 3 2" xfId="40207"/>
    <cellStyle name="Обычный 5 18 7 3 2 2" xfId="40208"/>
    <cellStyle name="Обычный 5 18 7 3 2 2 2" xfId="40209"/>
    <cellStyle name="Обычный 5 18 7 3 2 3" xfId="40210"/>
    <cellStyle name="Обычный 5 18 7 3 3" xfId="40211"/>
    <cellStyle name="Обычный 5 18 7 3 3 2" xfId="40212"/>
    <cellStyle name="Обычный 5 18 7 3 4" xfId="40213"/>
    <cellStyle name="Обычный 5 18 7 4" xfId="40214"/>
    <cellStyle name="Обычный 5 18 7 4 2" xfId="40215"/>
    <cellStyle name="Обычный 5 18 7 4 2 2" xfId="40216"/>
    <cellStyle name="Обычный 5 18 7 4 2 2 2" xfId="40217"/>
    <cellStyle name="Обычный 5 18 7 4 2 3" xfId="40218"/>
    <cellStyle name="Обычный 5 18 7 4 3" xfId="40219"/>
    <cellStyle name="Обычный 5 18 7 4 3 2" xfId="40220"/>
    <cellStyle name="Обычный 5 18 7 4 4" xfId="40221"/>
    <cellStyle name="Обычный 5 18 7 5" xfId="40222"/>
    <cellStyle name="Обычный 5 18 7 5 2" xfId="40223"/>
    <cellStyle name="Обычный 5 18 7 5 2 2" xfId="40224"/>
    <cellStyle name="Обычный 5 18 7 5 3" xfId="40225"/>
    <cellStyle name="Обычный 5 18 7 6" xfId="40226"/>
    <cellStyle name="Обычный 5 18 7 6 2" xfId="40227"/>
    <cellStyle name="Обычный 5 18 7 7" xfId="40228"/>
    <cellStyle name="Обычный 5 18 7 7 2" xfId="40229"/>
    <cellStyle name="Обычный 5 18 7 8" xfId="40230"/>
    <cellStyle name="Обычный 5 18 8" xfId="40231"/>
    <cellStyle name="Обычный 5 18 8 2" xfId="40232"/>
    <cellStyle name="Обычный 5 18 8 2 2" xfId="40233"/>
    <cellStyle name="Обычный 5 18 8 2 2 2" xfId="40234"/>
    <cellStyle name="Обычный 5 18 8 2 2 2 2" xfId="40235"/>
    <cellStyle name="Обычный 5 18 8 2 2 3" xfId="40236"/>
    <cellStyle name="Обычный 5 18 8 2 3" xfId="40237"/>
    <cellStyle name="Обычный 5 18 8 2 3 2" xfId="40238"/>
    <cellStyle name="Обычный 5 18 8 2 4" xfId="40239"/>
    <cellStyle name="Обычный 5 18 8 3" xfId="40240"/>
    <cellStyle name="Обычный 5 18 8 3 2" xfId="40241"/>
    <cellStyle name="Обычный 5 18 8 3 2 2" xfId="40242"/>
    <cellStyle name="Обычный 5 18 8 3 2 2 2" xfId="40243"/>
    <cellStyle name="Обычный 5 18 8 3 2 3" xfId="40244"/>
    <cellStyle name="Обычный 5 18 8 3 3" xfId="40245"/>
    <cellStyle name="Обычный 5 18 8 3 3 2" xfId="40246"/>
    <cellStyle name="Обычный 5 18 8 3 4" xfId="40247"/>
    <cellStyle name="Обычный 5 18 8 4" xfId="40248"/>
    <cellStyle name="Обычный 5 18 8 4 2" xfId="40249"/>
    <cellStyle name="Обычный 5 18 8 4 2 2" xfId="40250"/>
    <cellStyle name="Обычный 5 18 8 4 2 2 2" xfId="40251"/>
    <cellStyle name="Обычный 5 18 8 4 2 3" xfId="40252"/>
    <cellStyle name="Обычный 5 18 8 4 3" xfId="40253"/>
    <cellStyle name="Обычный 5 18 8 4 3 2" xfId="40254"/>
    <cellStyle name="Обычный 5 18 8 4 4" xfId="40255"/>
    <cellStyle name="Обычный 5 18 8 5" xfId="40256"/>
    <cellStyle name="Обычный 5 18 8 5 2" xfId="40257"/>
    <cellStyle name="Обычный 5 18 8 5 2 2" xfId="40258"/>
    <cellStyle name="Обычный 5 18 8 5 3" xfId="40259"/>
    <cellStyle name="Обычный 5 18 8 6" xfId="40260"/>
    <cellStyle name="Обычный 5 18 8 6 2" xfId="40261"/>
    <cellStyle name="Обычный 5 18 8 7" xfId="40262"/>
    <cellStyle name="Обычный 5 18 8 7 2" xfId="40263"/>
    <cellStyle name="Обычный 5 18 8 8" xfId="40264"/>
    <cellStyle name="Обычный 5 18 9" xfId="40265"/>
    <cellStyle name="Обычный 5 18 9 2" xfId="40266"/>
    <cellStyle name="Обычный 5 18 9 2 2" xfId="40267"/>
    <cellStyle name="Обычный 5 18 9 2 2 2" xfId="40268"/>
    <cellStyle name="Обычный 5 18 9 2 2 2 2" xfId="40269"/>
    <cellStyle name="Обычный 5 18 9 2 2 3" xfId="40270"/>
    <cellStyle name="Обычный 5 18 9 2 3" xfId="40271"/>
    <cellStyle name="Обычный 5 18 9 2 3 2" xfId="40272"/>
    <cellStyle name="Обычный 5 18 9 2 4" xfId="40273"/>
    <cellStyle name="Обычный 5 18 9 3" xfId="40274"/>
    <cellStyle name="Обычный 5 18 9 3 2" xfId="40275"/>
    <cellStyle name="Обычный 5 18 9 3 2 2" xfId="40276"/>
    <cellStyle name="Обычный 5 18 9 3 2 2 2" xfId="40277"/>
    <cellStyle name="Обычный 5 18 9 3 2 3" xfId="40278"/>
    <cellStyle name="Обычный 5 18 9 3 3" xfId="40279"/>
    <cellStyle name="Обычный 5 18 9 3 3 2" xfId="40280"/>
    <cellStyle name="Обычный 5 18 9 3 4" xfId="40281"/>
    <cellStyle name="Обычный 5 18 9 4" xfId="40282"/>
    <cellStyle name="Обычный 5 18 9 4 2" xfId="40283"/>
    <cellStyle name="Обычный 5 18 9 4 2 2" xfId="40284"/>
    <cellStyle name="Обычный 5 18 9 4 2 2 2" xfId="40285"/>
    <cellStyle name="Обычный 5 18 9 4 2 3" xfId="40286"/>
    <cellStyle name="Обычный 5 18 9 4 3" xfId="40287"/>
    <cellStyle name="Обычный 5 18 9 4 3 2" xfId="40288"/>
    <cellStyle name="Обычный 5 18 9 4 4" xfId="40289"/>
    <cellStyle name="Обычный 5 18 9 5" xfId="40290"/>
    <cellStyle name="Обычный 5 18 9 5 2" xfId="40291"/>
    <cellStyle name="Обычный 5 18 9 5 2 2" xfId="40292"/>
    <cellStyle name="Обычный 5 18 9 5 3" xfId="40293"/>
    <cellStyle name="Обычный 5 18 9 6" xfId="40294"/>
    <cellStyle name="Обычный 5 18 9 6 2" xfId="40295"/>
    <cellStyle name="Обычный 5 18 9 7" xfId="40296"/>
    <cellStyle name="Обычный 5 18 9 7 2" xfId="40297"/>
    <cellStyle name="Обычный 5 18 9 8" xfId="40298"/>
    <cellStyle name="Обычный 5 19" xfId="40299"/>
    <cellStyle name="Обычный 5 19 10" xfId="40300"/>
    <cellStyle name="Обычный 5 19 10 2" xfId="40301"/>
    <cellStyle name="Обычный 5 19 10 2 2" xfId="40302"/>
    <cellStyle name="Обычный 5 19 10 2 2 2" xfId="40303"/>
    <cellStyle name="Обычный 5 19 10 2 2 2 2" xfId="40304"/>
    <cellStyle name="Обычный 5 19 10 2 2 3" xfId="40305"/>
    <cellStyle name="Обычный 5 19 10 2 3" xfId="40306"/>
    <cellStyle name="Обычный 5 19 10 2 3 2" xfId="40307"/>
    <cellStyle name="Обычный 5 19 10 2 4" xfId="40308"/>
    <cellStyle name="Обычный 5 19 10 3" xfId="40309"/>
    <cellStyle name="Обычный 5 19 10 3 2" xfId="40310"/>
    <cellStyle name="Обычный 5 19 10 3 2 2" xfId="40311"/>
    <cellStyle name="Обычный 5 19 10 3 2 2 2" xfId="40312"/>
    <cellStyle name="Обычный 5 19 10 3 2 3" xfId="40313"/>
    <cellStyle name="Обычный 5 19 10 3 3" xfId="40314"/>
    <cellStyle name="Обычный 5 19 10 3 3 2" xfId="40315"/>
    <cellStyle name="Обычный 5 19 10 3 4" xfId="40316"/>
    <cellStyle name="Обычный 5 19 10 4" xfId="40317"/>
    <cellStyle name="Обычный 5 19 10 4 2" xfId="40318"/>
    <cellStyle name="Обычный 5 19 10 4 2 2" xfId="40319"/>
    <cellStyle name="Обычный 5 19 10 4 2 2 2" xfId="40320"/>
    <cellStyle name="Обычный 5 19 10 4 2 3" xfId="40321"/>
    <cellStyle name="Обычный 5 19 10 4 3" xfId="40322"/>
    <cellStyle name="Обычный 5 19 10 4 3 2" xfId="40323"/>
    <cellStyle name="Обычный 5 19 10 4 4" xfId="40324"/>
    <cellStyle name="Обычный 5 19 10 5" xfId="40325"/>
    <cellStyle name="Обычный 5 19 10 5 2" xfId="40326"/>
    <cellStyle name="Обычный 5 19 10 5 2 2" xfId="40327"/>
    <cellStyle name="Обычный 5 19 10 5 3" xfId="40328"/>
    <cellStyle name="Обычный 5 19 10 6" xfId="40329"/>
    <cellStyle name="Обычный 5 19 10 6 2" xfId="40330"/>
    <cellStyle name="Обычный 5 19 10 7" xfId="40331"/>
    <cellStyle name="Обычный 5 19 10 7 2" xfId="40332"/>
    <cellStyle name="Обычный 5 19 10 8" xfId="40333"/>
    <cellStyle name="Обычный 5 19 11" xfId="40334"/>
    <cellStyle name="Обычный 5 19 11 2" xfId="40335"/>
    <cellStyle name="Обычный 5 19 11 2 2" xfId="40336"/>
    <cellStyle name="Обычный 5 19 11 2 2 2" xfId="40337"/>
    <cellStyle name="Обычный 5 19 11 2 2 2 2" xfId="40338"/>
    <cellStyle name="Обычный 5 19 11 2 2 3" xfId="40339"/>
    <cellStyle name="Обычный 5 19 11 2 3" xfId="40340"/>
    <cellStyle name="Обычный 5 19 11 2 3 2" xfId="40341"/>
    <cellStyle name="Обычный 5 19 11 2 4" xfId="40342"/>
    <cellStyle name="Обычный 5 19 11 3" xfId="40343"/>
    <cellStyle name="Обычный 5 19 11 3 2" xfId="40344"/>
    <cellStyle name="Обычный 5 19 11 3 2 2" xfId="40345"/>
    <cellStyle name="Обычный 5 19 11 3 2 2 2" xfId="40346"/>
    <cellStyle name="Обычный 5 19 11 3 2 3" xfId="40347"/>
    <cellStyle name="Обычный 5 19 11 3 3" xfId="40348"/>
    <cellStyle name="Обычный 5 19 11 3 3 2" xfId="40349"/>
    <cellStyle name="Обычный 5 19 11 3 4" xfId="40350"/>
    <cellStyle name="Обычный 5 19 11 4" xfId="40351"/>
    <cellStyle name="Обычный 5 19 11 4 2" xfId="40352"/>
    <cellStyle name="Обычный 5 19 11 4 2 2" xfId="40353"/>
    <cellStyle name="Обычный 5 19 11 4 2 2 2" xfId="40354"/>
    <cellStyle name="Обычный 5 19 11 4 2 3" xfId="40355"/>
    <cellStyle name="Обычный 5 19 11 4 3" xfId="40356"/>
    <cellStyle name="Обычный 5 19 11 4 3 2" xfId="40357"/>
    <cellStyle name="Обычный 5 19 11 4 4" xfId="40358"/>
    <cellStyle name="Обычный 5 19 11 5" xfId="40359"/>
    <cellStyle name="Обычный 5 19 11 5 2" xfId="40360"/>
    <cellStyle name="Обычный 5 19 11 5 2 2" xfId="40361"/>
    <cellStyle name="Обычный 5 19 11 5 3" xfId="40362"/>
    <cellStyle name="Обычный 5 19 11 6" xfId="40363"/>
    <cellStyle name="Обычный 5 19 11 6 2" xfId="40364"/>
    <cellStyle name="Обычный 5 19 11 7" xfId="40365"/>
    <cellStyle name="Обычный 5 19 11 7 2" xfId="40366"/>
    <cellStyle name="Обычный 5 19 11 8" xfId="40367"/>
    <cellStyle name="Обычный 5 19 12" xfId="40368"/>
    <cellStyle name="Обычный 5 19 12 2" xfId="40369"/>
    <cellStyle name="Обычный 5 19 12 2 2" xfId="40370"/>
    <cellStyle name="Обычный 5 19 12 2 2 2" xfId="40371"/>
    <cellStyle name="Обычный 5 19 12 2 2 2 2" xfId="40372"/>
    <cellStyle name="Обычный 5 19 12 2 2 3" xfId="40373"/>
    <cellStyle name="Обычный 5 19 12 2 3" xfId="40374"/>
    <cellStyle name="Обычный 5 19 12 2 3 2" xfId="40375"/>
    <cellStyle name="Обычный 5 19 12 2 4" xfId="40376"/>
    <cellStyle name="Обычный 5 19 12 3" xfId="40377"/>
    <cellStyle name="Обычный 5 19 12 3 2" xfId="40378"/>
    <cellStyle name="Обычный 5 19 12 3 2 2" xfId="40379"/>
    <cellStyle name="Обычный 5 19 12 3 2 2 2" xfId="40380"/>
    <cellStyle name="Обычный 5 19 12 3 2 3" xfId="40381"/>
    <cellStyle name="Обычный 5 19 12 3 3" xfId="40382"/>
    <cellStyle name="Обычный 5 19 12 3 3 2" xfId="40383"/>
    <cellStyle name="Обычный 5 19 12 3 4" xfId="40384"/>
    <cellStyle name="Обычный 5 19 12 4" xfId="40385"/>
    <cellStyle name="Обычный 5 19 12 4 2" xfId="40386"/>
    <cellStyle name="Обычный 5 19 12 4 2 2" xfId="40387"/>
    <cellStyle name="Обычный 5 19 12 4 2 2 2" xfId="40388"/>
    <cellStyle name="Обычный 5 19 12 4 2 3" xfId="40389"/>
    <cellStyle name="Обычный 5 19 12 4 3" xfId="40390"/>
    <cellStyle name="Обычный 5 19 12 4 3 2" xfId="40391"/>
    <cellStyle name="Обычный 5 19 12 4 4" xfId="40392"/>
    <cellStyle name="Обычный 5 19 12 5" xfId="40393"/>
    <cellStyle name="Обычный 5 19 12 5 2" xfId="40394"/>
    <cellStyle name="Обычный 5 19 12 5 2 2" xfId="40395"/>
    <cellStyle name="Обычный 5 19 12 5 3" xfId="40396"/>
    <cellStyle name="Обычный 5 19 12 6" xfId="40397"/>
    <cellStyle name="Обычный 5 19 12 6 2" xfId="40398"/>
    <cellStyle name="Обычный 5 19 12 7" xfId="40399"/>
    <cellStyle name="Обычный 5 19 12 7 2" xfId="40400"/>
    <cellStyle name="Обычный 5 19 12 8" xfId="40401"/>
    <cellStyle name="Обычный 5 19 13" xfId="40402"/>
    <cellStyle name="Обычный 5 19 13 2" xfId="40403"/>
    <cellStyle name="Обычный 5 19 13 2 2" xfId="40404"/>
    <cellStyle name="Обычный 5 19 13 2 2 2" xfId="40405"/>
    <cellStyle name="Обычный 5 19 13 2 2 2 2" xfId="40406"/>
    <cellStyle name="Обычный 5 19 13 2 2 3" xfId="40407"/>
    <cellStyle name="Обычный 5 19 13 2 3" xfId="40408"/>
    <cellStyle name="Обычный 5 19 13 2 3 2" xfId="40409"/>
    <cellStyle name="Обычный 5 19 13 2 4" xfId="40410"/>
    <cellStyle name="Обычный 5 19 13 3" xfId="40411"/>
    <cellStyle name="Обычный 5 19 13 3 2" xfId="40412"/>
    <cellStyle name="Обычный 5 19 13 3 2 2" xfId="40413"/>
    <cellStyle name="Обычный 5 19 13 3 2 2 2" xfId="40414"/>
    <cellStyle name="Обычный 5 19 13 3 2 3" xfId="40415"/>
    <cellStyle name="Обычный 5 19 13 3 3" xfId="40416"/>
    <cellStyle name="Обычный 5 19 13 3 3 2" xfId="40417"/>
    <cellStyle name="Обычный 5 19 13 3 4" xfId="40418"/>
    <cellStyle name="Обычный 5 19 13 4" xfId="40419"/>
    <cellStyle name="Обычный 5 19 13 4 2" xfId="40420"/>
    <cellStyle name="Обычный 5 19 13 4 2 2" xfId="40421"/>
    <cellStyle name="Обычный 5 19 13 4 2 2 2" xfId="40422"/>
    <cellStyle name="Обычный 5 19 13 4 2 3" xfId="40423"/>
    <cellStyle name="Обычный 5 19 13 4 3" xfId="40424"/>
    <cellStyle name="Обычный 5 19 13 4 3 2" xfId="40425"/>
    <cellStyle name="Обычный 5 19 13 4 4" xfId="40426"/>
    <cellStyle name="Обычный 5 19 13 5" xfId="40427"/>
    <cellStyle name="Обычный 5 19 13 5 2" xfId="40428"/>
    <cellStyle name="Обычный 5 19 13 5 2 2" xfId="40429"/>
    <cellStyle name="Обычный 5 19 13 5 3" xfId="40430"/>
    <cellStyle name="Обычный 5 19 13 6" xfId="40431"/>
    <cellStyle name="Обычный 5 19 13 6 2" xfId="40432"/>
    <cellStyle name="Обычный 5 19 13 7" xfId="40433"/>
    <cellStyle name="Обычный 5 19 13 7 2" xfId="40434"/>
    <cellStyle name="Обычный 5 19 13 8" xfId="40435"/>
    <cellStyle name="Обычный 5 19 14" xfId="40436"/>
    <cellStyle name="Обычный 5 19 14 2" xfId="40437"/>
    <cellStyle name="Обычный 5 19 14 2 2" xfId="40438"/>
    <cellStyle name="Обычный 5 19 14 2 2 2" xfId="40439"/>
    <cellStyle name="Обычный 5 19 14 2 2 2 2" xfId="40440"/>
    <cellStyle name="Обычный 5 19 14 2 2 3" xfId="40441"/>
    <cellStyle name="Обычный 5 19 14 2 3" xfId="40442"/>
    <cellStyle name="Обычный 5 19 14 2 3 2" xfId="40443"/>
    <cellStyle name="Обычный 5 19 14 2 4" xfId="40444"/>
    <cellStyle name="Обычный 5 19 14 3" xfId="40445"/>
    <cellStyle name="Обычный 5 19 14 3 2" xfId="40446"/>
    <cellStyle name="Обычный 5 19 14 3 2 2" xfId="40447"/>
    <cellStyle name="Обычный 5 19 14 3 2 2 2" xfId="40448"/>
    <cellStyle name="Обычный 5 19 14 3 2 3" xfId="40449"/>
    <cellStyle name="Обычный 5 19 14 3 3" xfId="40450"/>
    <cellStyle name="Обычный 5 19 14 3 3 2" xfId="40451"/>
    <cellStyle name="Обычный 5 19 14 3 4" xfId="40452"/>
    <cellStyle name="Обычный 5 19 14 4" xfId="40453"/>
    <cellStyle name="Обычный 5 19 14 4 2" xfId="40454"/>
    <cellStyle name="Обычный 5 19 14 4 2 2" xfId="40455"/>
    <cellStyle name="Обычный 5 19 14 4 2 2 2" xfId="40456"/>
    <cellStyle name="Обычный 5 19 14 4 2 3" xfId="40457"/>
    <cellStyle name="Обычный 5 19 14 4 3" xfId="40458"/>
    <cellStyle name="Обычный 5 19 14 4 3 2" xfId="40459"/>
    <cellStyle name="Обычный 5 19 14 4 4" xfId="40460"/>
    <cellStyle name="Обычный 5 19 14 5" xfId="40461"/>
    <cellStyle name="Обычный 5 19 14 5 2" xfId="40462"/>
    <cellStyle name="Обычный 5 19 14 5 2 2" xfId="40463"/>
    <cellStyle name="Обычный 5 19 14 5 3" xfId="40464"/>
    <cellStyle name="Обычный 5 19 14 6" xfId="40465"/>
    <cellStyle name="Обычный 5 19 14 6 2" xfId="40466"/>
    <cellStyle name="Обычный 5 19 14 7" xfId="40467"/>
    <cellStyle name="Обычный 5 19 14 7 2" xfId="40468"/>
    <cellStyle name="Обычный 5 19 14 8" xfId="40469"/>
    <cellStyle name="Обычный 5 19 15" xfId="40470"/>
    <cellStyle name="Обычный 5 19 15 2" xfId="40471"/>
    <cellStyle name="Обычный 5 19 15 2 2" xfId="40472"/>
    <cellStyle name="Обычный 5 19 15 2 2 2" xfId="40473"/>
    <cellStyle name="Обычный 5 19 15 2 2 2 2" xfId="40474"/>
    <cellStyle name="Обычный 5 19 15 2 2 3" xfId="40475"/>
    <cellStyle name="Обычный 5 19 15 2 3" xfId="40476"/>
    <cellStyle name="Обычный 5 19 15 2 3 2" xfId="40477"/>
    <cellStyle name="Обычный 5 19 15 2 4" xfId="40478"/>
    <cellStyle name="Обычный 5 19 15 3" xfId="40479"/>
    <cellStyle name="Обычный 5 19 15 3 2" xfId="40480"/>
    <cellStyle name="Обычный 5 19 15 3 2 2" xfId="40481"/>
    <cellStyle name="Обычный 5 19 15 3 2 2 2" xfId="40482"/>
    <cellStyle name="Обычный 5 19 15 3 2 3" xfId="40483"/>
    <cellStyle name="Обычный 5 19 15 3 3" xfId="40484"/>
    <cellStyle name="Обычный 5 19 15 3 3 2" xfId="40485"/>
    <cellStyle name="Обычный 5 19 15 3 4" xfId="40486"/>
    <cellStyle name="Обычный 5 19 15 4" xfId="40487"/>
    <cellStyle name="Обычный 5 19 15 4 2" xfId="40488"/>
    <cellStyle name="Обычный 5 19 15 4 2 2" xfId="40489"/>
    <cellStyle name="Обычный 5 19 15 4 2 2 2" xfId="40490"/>
    <cellStyle name="Обычный 5 19 15 4 2 3" xfId="40491"/>
    <cellStyle name="Обычный 5 19 15 4 3" xfId="40492"/>
    <cellStyle name="Обычный 5 19 15 4 3 2" xfId="40493"/>
    <cellStyle name="Обычный 5 19 15 4 4" xfId="40494"/>
    <cellStyle name="Обычный 5 19 15 5" xfId="40495"/>
    <cellStyle name="Обычный 5 19 15 5 2" xfId="40496"/>
    <cellStyle name="Обычный 5 19 15 5 2 2" xfId="40497"/>
    <cellStyle name="Обычный 5 19 15 5 3" xfId="40498"/>
    <cellStyle name="Обычный 5 19 15 6" xfId="40499"/>
    <cellStyle name="Обычный 5 19 15 6 2" xfId="40500"/>
    <cellStyle name="Обычный 5 19 15 7" xfId="40501"/>
    <cellStyle name="Обычный 5 19 15 7 2" xfId="40502"/>
    <cellStyle name="Обычный 5 19 15 8" xfId="40503"/>
    <cellStyle name="Обычный 5 19 16" xfId="40504"/>
    <cellStyle name="Обычный 5 19 16 2" xfId="40505"/>
    <cellStyle name="Обычный 5 19 16 2 2" xfId="40506"/>
    <cellStyle name="Обычный 5 19 16 2 2 2" xfId="40507"/>
    <cellStyle name="Обычный 5 19 16 2 2 2 2" xfId="40508"/>
    <cellStyle name="Обычный 5 19 16 2 2 3" xfId="40509"/>
    <cellStyle name="Обычный 5 19 16 2 3" xfId="40510"/>
    <cellStyle name="Обычный 5 19 16 2 3 2" xfId="40511"/>
    <cellStyle name="Обычный 5 19 16 2 4" xfId="40512"/>
    <cellStyle name="Обычный 5 19 16 3" xfId="40513"/>
    <cellStyle name="Обычный 5 19 16 3 2" xfId="40514"/>
    <cellStyle name="Обычный 5 19 16 3 2 2" xfId="40515"/>
    <cellStyle name="Обычный 5 19 16 3 2 2 2" xfId="40516"/>
    <cellStyle name="Обычный 5 19 16 3 2 3" xfId="40517"/>
    <cellStyle name="Обычный 5 19 16 3 3" xfId="40518"/>
    <cellStyle name="Обычный 5 19 16 3 3 2" xfId="40519"/>
    <cellStyle name="Обычный 5 19 16 3 4" xfId="40520"/>
    <cellStyle name="Обычный 5 19 16 4" xfId="40521"/>
    <cellStyle name="Обычный 5 19 16 4 2" xfId="40522"/>
    <cellStyle name="Обычный 5 19 16 4 2 2" xfId="40523"/>
    <cellStyle name="Обычный 5 19 16 4 2 2 2" xfId="40524"/>
    <cellStyle name="Обычный 5 19 16 4 2 3" xfId="40525"/>
    <cellStyle name="Обычный 5 19 16 4 3" xfId="40526"/>
    <cellStyle name="Обычный 5 19 16 4 3 2" xfId="40527"/>
    <cellStyle name="Обычный 5 19 16 4 4" xfId="40528"/>
    <cellStyle name="Обычный 5 19 16 5" xfId="40529"/>
    <cellStyle name="Обычный 5 19 16 5 2" xfId="40530"/>
    <cellStyle name="Обычный 5 19 16 5 2 2" xfId="40531"/>
    <cellStyle name="Обычный 5 19 16 5 3" xfId="40532"/>
    <cellStyle name="Обычный 5 19 16 6" xfId="40533"/>
    <cellStyle name="Обычный 5 19 16 6 2" xfId="40534"/>
    <cellStyle name="Обычный 5 19 16 7" xfId="40535"/>
    <cellStyle name="Обычный 5 19 16 7 2" xfId="40536"/>
    <cellStyle name="Обычный 5 19 16 8" xfId="40537"/>
    <cellStyle name="Обычный 5 19 17" xfId="40538"/>
    <cellStyle name="Обычный 5 19 17 2" xfId="40539"/>
    <cellStyle name="Обычный 5 19 17 2 2" xfId="40540"/>
    <cellStyle name="Обычный 5 19 17 2 2 2" xfId="40541"/>
    <cellStyle name="Обычный 5 19 17 2 2 2 2" xfId="40542"/>
    <cellStyle name="Обычный 5 19 17 2 2 3" xfId="40543"/>
    <cellStyle name="Обычный 5 19 17 2 3" xfId="40544"/>
    <cellStyle name="Обычный 5 19 17 2 3 2" xfId="40545"/>
    <cellStyle name="Обычный 5 19 17 2 4" xfId="40546"/>
    <cellStyle name="Обычный 5 19 17 3" xfId="40547"/>
    <cellStyle name="Обычный 5 19 17 3 2" xfId="40548"/>
    <cellStyle name="Обычный 5 19 17 3 2 2" xfId="40549"/>
    <cellStyle name="Обычный 5 19 17 3 2 2 2" xfId="40550"/>
    <cellStyle name="Обычный 5 19 17 3 2 3" xfId="40551"/>
    <cellStyle name="Обычный 5 19 17 3 3" xfId="40552"/>
    <cellStyle name="Обычный 5 19 17 3 3 2" xfId="40553"/>
    <cellStyle name="Обычный 5 19 17 3 4" xfId="40554"/>
    <cellStyle name="Обычный 5 19 17 4" xfId="40555"/>
    <cellStyle name="Обычный 5 19 17 4 2" xfId="40556"/>
    <cellStyle name="Обычный 5 19 17 4 2 2" xfId="40557"/>
    <cellStyle name="Обычный 5 19 17 4 2 2 2" xfId="40558"/>
    <cellStyle name="Обычный 5 19 17 4 2 3" xfId="40559"/>
    <cellStyle name="Обычный 5 19 17 4 3" xfId="40560"/>
    <cellStyle name="Обычный 5 19 17 4 3 2" xfId="40561"/>
    <cellStyle name="Обычный 5 19 17 4 4" xfId="40562"/>
    <cellStyle name="Обычный 5 19 17 5" xfId="40563"/>
    <cellStyle name="Обычный 5 19 17 5 2" xfId="40564"/>
    <cellStyle name="Обычный 5 19 17 5 2 2" xfId="40565"/>
    <cellStyle name="Обычный 5 19 17 5 3" xfId="40566"/>
    <cellStyle name="Обычный 5 19 17 6" xfId="40567"/>
    <cellStyle name="Обычный 5 19 17 6 2" xfId="40568"/>
    <cellStyle name="Обычный 5 19 17 7" xfId="40569"/>
    <cellStyle name="Обычный 5 19 17 7 2" xfId="40570"/>
    <cellStyle name="Обычный 5 19 17 8" xfId="40571"/>
    <cellStyle name="Обычный 5 19 18" xfId="40572"/>
    <cellStyle name="Обычный 5 19 18 2" xfId="40573"/>
    <cellStyle name="Обычный 5 19 18 2 2" xfId="40574"/>
    <cellStyle name="Обычный 5 19 18 2 2 2" xfId="40575"/>
    <cellStyle name="Обычный 5 19 18 2 2 2 2" xfId="40576"/>
    <cellStyle name="Обычный 5 19 18 2 2 3" xfId="40577"/>
    <cellStyle name="Обычный 5 19 18 2 3" xfId="40578"/>
    <cellStyle name="Обычный 5 19 18 2 3 2" xfId="40579"/>
    <cellStyle name="Обычный 5 19 18 2 4" xfId="40580"/>
    <cellStyle name="Обычный 5 19 18 3" xfId="40581"/>
    <cellStyle name="Обычный 5 19 18 3 2" xfId="40582"/>
    <cellStyle name="Обычный 5 19 18 3 2 2" xfId="40583"/>
    <cellStyle name="Обычный 5 19 18 3 2 2 2" xfId="40584"/>
    <cellStyle name="Обычный 5 19 18 3 2 3" xfId="40585"/>
    <cellStyle name="Обычный 5 19 18 3 3" xfId="40586"/>
    <cellStyle name="Обычный 5 19 18 3 3 2" xfId="40587"/>
    <cellStyle name="Обычный 5 19 18 3 4" xfId="40588"/>
    <cellStyle name="Обычный 5 19 18 4" xfId="40589"/>
    <cellStyle name="Обычный 5 19 18 4 2" xfId="40590"/>
    <cellStyle name="Обычный 5 19 18 4 2 2" xfId="40591"/>
    <cellStyle name="Обычный 5 19 18 4 2 2 2" xfId="40592"/>
    <cellStyle name="Обычный 5 19 18 4 2 3" xfId="40593"/>
    <cellStyle name="Обычный 5 19 18 4 3" xfId="40594"/>
    <cellStyle name="Обычный 5 19 18 4 3 2" xfId="40595"/>
    <cellStyle name="Обычный 5 19 18 4 4" xfId="40596"/>
    <cellStyle name="Обычный 5 19 18 5" xfId="40597"/>
    <cellStyle name="Обычный 5 19 18 5 2" xfId="40598"/>
    <cellStyle name="Обычный 5 19 18 5 2 2" xfId="40599"/>
    <cellStyle name="Обычный 5 19 18 5 3" xfId="40600"/>
    <cellStyle name="Обычный 5 19 18 6" xfId="40601"/>
    <cellStyle name="Обычный 5 19 18 6 2" xfId="40602"/>
    <cellStyle name="Обычный 5 19 18 7" xfId="40603"/>
    <cellStyle name="Обычный 5 19 18 7 2" xfId="40604"/>
    <cellStyle name="Обычный 5 19 18 8" xfId="40605"/>
    <cellStyle name="Обычный 5 19 19" xfId="40606"/>
    <cellStyle name="Обычный 5 19 19 2" xfId="40607"/>
    <cellStyle name="Обычный 5 19 19 2 2" xfId="40608"/>
    <cellStyle name="Обычный 5 19 19 2 2 2" xfId="40609"/>
    <cellStyle name="Обычный 5 19 19 2 2 2 2" xfId="40610"/>
    <cellStyle name="Обычный 5 19 19 2 2 3" xfId="40611"/>
    <cellStyle name="Обычный 5 19 19 2 3" xfId="40612"/>
    <cellStyle name="Обычный 5 19 19 2 3 2" xfId="40613"/>
    <cellStyle name="Обычный 5 19 19 2 4" xfId="40614"/>
    <cellStyle name="Обычный 5 19 19 3" xfId="40615"/>
    <cellStyle name="Обычный 5 19 19 3 2" xfId="40616"/>
    <cellStyle name="Обычный 5 19 19 3 2 2" xfId="40617"/>
    <cellStyle name="Обычный 5 19 19 3 2 2 2" xfId="40618"/>
    <cellStyle name="Обычный 5 19 19 3 2 3" xfId="40619"/>
    <cellStyle name="Обычный 5 19 19 3 3" xfId="40620"/>
    <cellStyle name="Обычный 5 19 19 3 3 2" xfId="40621"/>
    <cellStyle name="Обычный 5 19 19 3 4" xfId="40622"/>
    <cellStyle name="Обычный 5 19 19 4" xfId="40623"/>
    <cellStyle name="Обычный 5 19 19 4 2" xfId="40624"/>
    <cellStyle name="Обычный 5 19 19 4 2 2" xfId="40625"/>
    <cellStyle name="Обычный 5 19 19 4 2 2 2" xfId="40626"/>
    <cellStyle name="Обычный 5 19 19 4 2 3" xfId="40627"/>
    <cellStyle name="Обычный 5 19 19 4 3" xfId="40628"/>
    <cellStyle name="Обычный 5 19 19 4 3 2" xfId="40629"/>
    <cellStyle name="Обычный 5 19 19 4 4" xfId="40630"/>
    <cellStyle name="Обычный 5 19 19 5" xfId="40631"/>
    <cellStyle name="Обычный 5 19 19 5 2" xfId="40632"/>
    <cellStyle name="Обычный 5 19 19 5 2 2" xfId="40633"/>
    <cellStyle name="Обычный 5 19 19 5 3" xfId="40634"/>
    <cellStyle name="Обычный 5 19 19 6" xfId="40635"/>
    <cellStyle name="Обычный 5 19 19 6 2" xfId="40636"/>
    <cellStyle name="Обычный 5 19 19 7" xfId="40637"/>
    <cellStyle name="Обычный 5 19 19 7 2" xfId="40638"/>
    <cellStyle name="Обычный 5 19 19 8" xfId="40639"/>
    <cellStyle name="Обычный 5 19 2" xfId="40640"/>
    <cellStyle name="Обычный 5 19 2 2" xfId="40641"/>
    <cellStyle name="Обычный 5 19 2 2 2" xfId="40642"/>
    <cellStyle name="Обычный 5 19 2 2 2 2" xfId="40643"/>
    <cellStyle name="Обычный 5 19 2 2 2 2 2" xfId="40644"/>
    <cellStyle name="Обычный 5 19 2 2 2 3" xfId="40645"/>
    <cellStyle name="Обычный 5 19 2 2 3" xfId="40646"/>
    <cellStyle name="Обычный 5 19 2 2 3 2" xfId="40647"/>
    <cellStyle name="Обычный 5 19 2 2 4" xfId="40648"/>
    <cellStyle name="Обычный 5 19 2 3" xfId="40649"/>
    <cellStyle name="Обычный 5 19 2 3 2" xfId="40650"/>
    <cellStyle name="Обычный 5 19 2 3 2 2" xfId="40651"/>
    <cellStyle name="Обычный 5 19 2 3 2 2 2" xfId="40652"/>
    <cellStyle name="Обычный 5 19 2 3 2 3" xfId="40653"/>
    <cellStyle name="Обычный 5 19 2 3 3" xfId="40654"/>
    <cellStyle name="Обычный 5 19 2 3 3 2" xfId="40655"/>
    <cellStyle name="Обычный 5 19 2 3 4" xfId="40656"/>
    <cellStyle name="Обычный 5 19 2 4" xfId="40657"/>
    <cellStyle name="Обычный 5 19 2 4 2" xfId="40658"/>
    <cellStyle name="Обычный 5 19 2 4 2 2" xfId="40659"/>
    <cellStyle name="Обычный 5 19 2 4 2 2 2" xfId="40660"/>
    <cellStyle name="Обычный 5 19 2 4 2 3" xfId="40661"/>
    <cellStyle name="Обычный 5 19 2 4 3" xfId="40662"/>
    <cellStyle name="Обычный 5 19 2 4 3 2" xfId="40663"/>
    <cellStyle name="Обычный 5 19 2 4 4" xfId="40664"/>
    <cellStyle name="Обычный 5 19 2 5" xfId="40665"/>
    <cellStyle name="Обычный 5 19 2 5 2" xfId="40666"/>
    <cellStyle name="Обычный 5 19 2 5 2 2" xfId="40667"/>
    <cellStyle name="Обычный 5 19 2 5 3" xfId="40668"/>
    <cellStyle name="Обычный 5 19 2 6" xfId="40669"/>
    <cellStyle name="Обычный 5 19 2 6 2" xfId="40670"/>
    <cellStyle name="Обычный 5 19 2 7" xfId="40671"/>
    <cellStyle name="Обычный 5 19 2 7 2" xfId="40672"/>
    <cellStyle name="Обычный 5 19 2 8" xfId="40673"/>
    <cellStyle name="Обычный 5 19 20" xfId="40674"/>
    <cellStyle name="Обычный 5 19 20 2" xfId="40675"/>
    <cellStyle name="Обычный 5 19 20 2 2" xfId="40676"/>
    <cellStyle name="Обычный 5 19 20 2 2 2" xfId="40677"/>
    <cellStyle name="Обычный 5 19 20 2 2 2 2" xfId="40678"/>
    <cellStyle name="Обычный 5 19 20 2 2 3" xfId="40679"/>
    <cellStyle name="Обычный 5 19 20 2 3" xfId="40680"/>
    <cellStyle name="Обычный 5 19 20 2 3 2" xfId="40681"/>
    <cellStyle name="Обычный 5 19 20 2 4" xfId="40682"/>
    <cellStyle name="Обычный 5 19 20 3" xfId="40683"/>
    <cellStyle name="Обычный 5 19 20 3 2" xfId="40684"/>
    <cellStyle name="Обычный 5 19 20 3 2 2" xfId="40685"/>
    <cellStyle name="Обычный 5 19 20 3 2 2 2" xfId="40686"/>
    <cellStyle name="Обычный 5 19 20 3 2 3" xfId="40687"/>
    <cellStyle name="Обычный 5 19 20 3 3" xfId="40688"/>
    <cellStyle name="Обычный 5 19 20 3 3 2" xfId="40689"/>
    <cellStyle name="Обычный 5 19 20 3 4" xfId="40690"/>
    <cellStyle name="Обычный 5 19 20 4" xfId="40691"/>
    <cellStyle name="Обычный 5 19 20 4 2" xfId="40692"/>
    <cellStyle name="Обычный 5 19 20 4 2 2" xfId="40693"/>
    <cellStyle name="Обычный 5 19 20 4 2 2 2" xfId="40694"/>
    <cellStyle name="Обычный 5 19 20 4 2 3" xfId="40695"/>
    <cellStyle name="Обычный 5 19 20 4 3" xfId="40696"/>
    <cellStyle name="Обычный 5 19 20 4 3 2" xfId="40697"/>
    <cellStyle name="Обычный 5 19 20 4 4" xfId="40698"/>
    <cellStyle name="Обычный 5 19 20 5" xfId="40699"/>
    <cellStyle name="Обычный 5 19 20 5 2" xfId="40700"/>
    <cellStyle name="Обычный 5 19 20 5 2 2" xfId="40701"/>
    <cellStyle name="Обычный 5 19 20 5 3" xfId="40702"/>
    <cellStyle name="Обычный 5 19 20 6" xfId="40703"/>
    <cellStyle name="Обычный 5 19 20 6 2" xfId="40704"/>
    <cellStyle name="Обычный 5 19 20 7" xfId="40705"/>
    <cellStyle name="Обычный 5 19 20 7 2" xfId="40706"/>
    <cellStyle name="Обычный 5 19 20 8" xfId="40707"/>
    <cellStyle name="Обычный 5 19 21" xfId="40708"/>
    <cellStyle name="Обычный 5 19 21 2" xfId="40709"/>
    <cellStyle name="Обычный 5 19 21 2 2" xfId="40710"/>
    <cellStyle name="Обычный 5 19 21 2 2 2" xfId="40711"/>
    <cellStyle name="Обычный 5 19 21 2 2 2 2" xfId="40712"/>
    <cellStyle name="Обычный 5 19 21 2 2 3" xfId="40713"/>
    <cellStyle name="Обычный 5 19 21 2 3" xfId="40714"/>
    <cellStyle name="Обычный 5 19 21 2 3 2" xfId="40715"/>
    <cellStyle name="Обычный 5 19 21 2 4" xfId="40716"/>
    <cellStyle name="Обычный 5 19 21 3" xfId="40717"/>
    <cellStyle name="Обычный 5 19 21 3 2" xfId="40718"/>
    <cellStyle name="Обычный 5 19 21 3 2 2" xfId="40719"/>
    <cellStyle name="Обычный 5 19 21 3 2 2 2" xfId="40720"/>
    <cellStyle name="Обычный 5 19 21 3 2 3" xfId="40721"/>
    <cellStyle name="Обычный 5 19 21 3 3" xfId="40722"/>
    <cellStyle name="Обычный 5 19 21 3 3 2" xfId="40723"/>
    <cellStyle name="Обычный 5 19 21 3 4" xfId="40724"/>
    <cellStyle name="Обычный 5 19 21 4" xfId="40725"/>
    <cellStyle name="Обычный 5 19 21 4 2" xfId="40726"/>
    <cellStyle name="Обычный 5 19 21 4 2 2" xfId="40727"/>
    <cellStyle name="Обычный 5 19 21 4 2 2 2" xfId="40728"/>
    <cellStyle name="Обычный 5 19 21 4 2 3" xfId="40729"/>
    <cellStyle name="Обычный 5 19 21 4 3" xfId="40730"/>
    <cellStyle name="Обычный 5 19 21 4 3 2" xfId="40731"/>
    <cellStyle name="Обычный 5 19 21 4 4" xfId="40732"/>
    <cellStyle name="Обычный 5 19 21 5" xfId="40733"/>
    <cellStyle name="Обычный 5 19 21 5 2" xfId="40734"/>
    <cellStyle name="Обычный 5 19 21 5 2 2" xfId="40735"/>
    <cellStyle name="Обычный 5 19 21 5 3" xfId="40736"/>
    <cellStyle name="Обычный 5 19 21 6" xfId="40737"/>
    <cellStyle name="Обычный 5 19 21 6 2" xfId="40738"/>
    <cellStyle name="Обычный 5 19 21 7" xfId="40739"/>
    <cellStyle name="Обычный 5 19 21 7 2" xfId="40740"/>
    <cellStyle name="Обычный 5 19 21 8" xfId="40741"/>
    <cellStyle name="Обычный 5 19 22" xfId="40742"/>
    <cellStyle name="Обычный 5 19 22 2" xfId="40743"/>
    <cellStyle name="Обычный 5 19 22 2 2" xfId="40744"/>
    <cellStyle name="Обычный 5 19 22 2 2 2" xfId="40745"/>
    <cellStyle name="Обычный 5 19 22 2 2 2 2" xfId="40746"/>
    <cellStyle name="Обычный 5 19 22 2 2 3" xfId="40747"/>
    <cellStyle name="Обычный 5 19 22 2 3" xfId="40748"/>
    <cellStyle name="Обычный 5 19 22 2 3 2" xfId="40749"/>
    <cellStyle name="Обычный 5 19 22 2 4" xfId="40750"/>
    <cellStyle name="Обычный 5 19 22 3" xfId="40751"/>
    <cellStyle name="Обычный 5 19 22 3 2" xfId="40752"/>
    <cellStyle name="Обычный 5 19 22 3 2 2" xfId="40753"/>
    <cellStyle name="Обычный 5 19 22 3 2 2 2" xfId="40754"/>
    <cellStyle name="Обычный 5 19 22 3 2 3" xfId="40755"/>
    <cellStyle name="Обычный 5 19 22 3 3" xfId="40756"/>
    <cellStyle name="Обычный 5 19 22 3 3 2" xfId="40757"/>
    <cellStyle name="Обычный 5 19 22 3 4" xfId="40758"/>
    <cellStyle name="Обычный 5 19 22 4" xfId="40759"/>
    <cellStyle name="Обычный 5 19 22 4 2" xfId="40760"/>
    <cellStyle name="Обычный 5 19 22 4 2 2" xfId="40761"/>
    <cellStyle name="Обычный 5 19 22 4 2 2 2" xfId="40762"/>
    <cellStyle name="Обычный 5 19 22 4 2 3" xfId="40763"/>
    <cellStyle name="Обычный 5 19 22 4 3" xfId="40764"/>
    <cellStyle name="Обычный 5 19 22 4 3 2" xfId="40765"/>
    <cellStyle name="Обычный 5 19 22 4 4" xfId="40766"/>
    <cellStyle name="Обычный 5 19 22 5" xfId="40767"/>
    <cellStyle name="Обычный 5 19 22 5 2" xfId="40768"/>
    <cellStyle name="Обычный 5 19 22 5 2 2" xfId="40769"/>
    <cellStyle name="Обычный 5 19 22 5 3" xfId="40770"/>
    <cellStyle name="Обычный 5 19 22 6" xfId="40771"/>
    <cellStyle name="Обычный 5 19 22 6 2" xfId="40772"/>
    <cellStyle name="Обычный 5 19 22 7" xfId="40773"/>
    <cellStyle name="Обычный 5 19 22 7 2" xfId="40774"/>
    <cellStyle name="Обычный 5 19 22 8" xfId="40775"/>
    <cellStyle name="Обычный 5 19 23" xfId="40776"/>
    <cellStyle name="Обычный 5 19 23 2" xfId="40777"/>
    <cellStyle name="Обычный 5 19 23 2 2" xfId="40778"/>
    <cellStyle name="Обычный 5 19 23 2 2 2" xfId="40779"/>
    <cellStyle name="Обычный 5 19 23 2 2 2 2" xfId="40780"/>
    <cellStyle name="Обычный 5 19 23 2 2 3" xfId="40781"/>
    <cellStyle name="Обычный 5 19 23 2 3" xfId="40782"/>
    <cellStyle name="Обычный 5 19 23 2 3 2" xfId="40783"/>
    <cellStyle name="Обычный 5 19 23 2 4" xfId="40784"/>
    <cellStyle name="Обычный 5 19 23 3" xfId="40785"/>
    <cellStyle name="Обычный 5 19 23 3 2" xfId="40786"/>
    <cellStyle name="Обычный 5 19 23 3 2 2" xfId="40787"/>
    <cellStyle name="Обычный 5 19 23 3 2 2 2" xfId="40788"/>
    <cellStyle name="Обычный 5 19 23 3 2 3" xfId="40789"/>
    <cellStyle name="Обычный 5 19 23 3 3" xfId="40790"/>
    <cellStyle name="Обычный 5 19 23 3 3 2" xfId="40791"/>
    <cellStyle name="Обычный 5 19 23 3 4" xfId="40792"/>
    <cellStyle name="Обычный 5 19 23 4" xfId="40793"/>
    <cellStyle name="Обычный 5 19 23 4 2" xfId="40794"/>
    <cellStyle name="Обычный 5 19 23 4 2 2" xfId="40795"/>
    <cellStyle name="Обычный 5 19 23 4 2 2 2" xfId="40796"/>
    <cellStyle name="Обычный 5 19 23 4 2 3" xfId="40797"/>
    <cellStyle name="Обычный 5 19 23 4 3" xfId="40798"/>
    <cellStyle name="Обычный 5 19 23 4 3 2" xfId="40799"/>
    <cellStyle name="Обычный 5 19 23 4 4" xfId="40800"/>
    <cellStyle name="Обычный 5 19 23 5" xfId="40801"/>
    <cellStyle name="Обычный 5 19 23 5 2" xfId="40802"/>
    <cellStyle name="Обычный 5 19 23 5 2 2" xfId="40803"/>
    <cellStyle name="Обычный 5 19 23 5 3" xfId="40804"/>
    <cellStyle name="Обычный 5 19 23 6" xfId="40805"/>
    <cellStyle name="Обычный 5 19 23 6 2" xfId="40806"/>
    <cellStyle name="Обычный 5 19 23 7" xfId="40807"/>
    <cellStyle name="Обычный 5 19 23 7 2" xfId="40808"/>
    <cellStyle name="Обычный 5 19 23 8" xfId="40809"/>
    <cellStyle name="Обычный 5 19 24" xfId="40810"/>
    <cellStyle name="Обычный 5 19 24 2" xfId="40811"/>
    <cellStyle name="Обычный 5 19 24 2 2" xfId="40812"/>
    <cellStyle name="Обычный 5 19 24 2 2 2" xfId="40813"/>
    <cellStyle name="Обычный 5 19 24 2 2 2 2" xfId="40814"/>
    <cellStyle name="Обычный 5 19 24 2 2 3" xfId="40815"/>
    <cellStyle name="Обычный 5 19 24 2 3" xfId="40816"/>
    <cellStyle name="Обычный 5 19 24 2 3 2" xfId="40817"/>
    <cellStyle name="Обычный 5 19 24 2 4" xfId="40818"/>
    <cellStyle name="Обычный 5 19 24 3" xfId="40819"/>
    <cellStyle name="Обычный 5 19 24 3 2" xfId="40820"/>
    <cellStyle name="Обычный 5 19 24 3 2 2" xfId="40821"/>
    <cellStyle name="Обычный 5 19 24 3 2 2 2" xfId="40822"/>
    <cellStyle name="Обычный 5 19 24 3 2 3" xfId="40823"/>
    <cellStyle name="Обычный 5 19 24 3 3" xfId="40824"/>
    <cellStyle name="Обычный 5 19 24 3 3 2" xfId="40825"/>
    <cellStyle name="Обычный 5 19 24 3 4" xfId="40826"/>
    <cellStyle name="Обычный 5 19 24 4" xfId="40827"/>
    <cellStyle name="Обычный 5 19 24 4 2" xfId="40828"/>
    <cellStyle name="Обычный 5 19 24 4 2 2" xfId="40829"/>
    <cellStyle name="Обычный 5 19 24 4 2 2 2" xfId="40830"/>
    <cellStyle name="Обычный 5 19 24 4 2 3" xfId="40831"/>
    <cellStyle name="Обычный 5 19 24 4 3" xfId="40832"/>
    <cellStyle name="Обычный 5 19 24 4 3 2" xfId="40833"/>
    <cellStyle name="Обычный 5 19 24 4 4" xfId="40834"/>
    <cellStyle name="Обычный 5 19 24 5" xfId="40835"/>
    <cellStyle name="Обычный 5 19 24 5 2" xfId="40836"/>
    <cellStyle name="Обычный 5 19 24 5 2 2" xfId="40837"/>
    <cellStyle name="Обычный 5 19 24 5 3" xfId="40838"/>
    <cellStyle name="Обычный 5 19 24 6" xfId="40839"/>
    <cellStyle name="Обычный 5 19 24 6 2" xfId="40840"/>
    <cellStyle name="Обычный 5 19 24 7" xfId="40841"/>
    <cellStyle name="Обычный 5 19 24 7 2" xfId="40842"/>
    <cellStyle name="Обычный 5 19 24 8" xfId="40843"/>
    <cellStyle name="Обычный 5 19 25" xfId="40844"/>
    <cellStyle name="Обычный 5 19 25 2" xfId="40845"/>
    <cellStyle name="Обычный 5 19 25 2 2" xfId="40846"/>
    <cellStyle name="Обычный 5 19 25 2 2 2" xfId="40847"/>
    <cellStyle name="Обычный 5 19 25 2 2 2 2" xfId="40848"/>
    <cellStyle name="Обычный 5 19 25 2 2 3" xfId="40849"/>
    <cellStyle name="Обычный 5 19 25 2 3" xfId="40850"/>
    <cellStyle name="Обычный 5 19 25 2 3 2" xfId="40851"/>
    <cellStyle name="Обычный 5 19 25 2 4" xfId="40852"/>
    <cellStyle name="Обычный 5 19 25 3" xfId="40853"/>
    <cellStyle name="Обычный 5 19 25 3 2" xfId="40854"/>
    <cellStyle name="Обычный 5 19 25 3 2 2" xfId="40855"/>
    <cellStyle name="Обычный 5 19 25 3 2 2 2" xfId="40856"/>
    <cellStyle name="Обычный 5 19 25 3 2 3" xfId="40857"/>
    <cellStyle name="Обычный 5 19 25 3 3" xfId="40858"/>
    <cellStyle name="Обычный 5 19 25 3 3 2" xfId="40859"/>
    <cellStyle name="Обычный 5 19 25 3 4" xfId="40860"/>
    <cellStyle name="Обычный 5 19 25 4" xfId="40861"/>
    <cellStyle name="Обычный 5 19 25 4 2" xfId="40862"/>
    <cellStyle name="Обычный 5 19 25 4 2 2" xfId="40863"/>
    <cellStyle name="Обычный 5 19 25 4 2 2 2" xfId="40864"/>
    <cellStyle name="Обычный 5 19 25 4 2 3" xfId="40865"/>
    <cellStyle name="Обычный 5 19 25 4 3" xfId="40866"/>
    <cellStyle name="Обычный 5 19 25 4 3 2" xfId="40867"/>
    <cellStyle name="Обычный 5 19 25 4 4" xfId="40868"/>
    <cellStyle name="Обычный 5 19 25 5" xfId="40869"/>
    <cellStyle name="Обычный 5 19 25 5 2" xfId="40870"/>
    <cellStyle name="Обычный 5 19 25 5 2 2" xfId="40871"/>
    <cellStyle name="Обычный 5 19 25 5 3" xfId="40872"/>
    <cellStyle name="Обычный 5 19 25 6" xfId="40873"/>
    <cellStyle name="Обычный 5 19 25 6 2" xfId="40874"/>
    <cellStyle name="Обычный 5 19 25 7" xfId="40875"/>
    <cellStyle name="Обычный 5 19 25 7 2" xfId="40876"/>
    <cellStyle name="Обычный 5 19 25 8" xfId="40877"/>
    <cellStyle name="Обычный 5 19 26" xfId="40878"/>
    <cellStyle name="Обычный 5 19 26 2" xfId="40879"/>
    <cellStyle name="Обычный 5 19 26 2 2" xfId="40880"/>
    <cellStyle name="Обычный 5 19 26 2 2 2" xfId="40881"/>
    <cellStyle name="Обычный 5 19 26 2 2 2 2" xfId="40882"/>
    <cellStyle name="Обычный 5 19 26 2 2 3" xfId="40883"/>
    <cellStyle name="Обычный 5 19 26 2 3" xfId="40884"/>
    <cellStyle name="Обычный 5 19 26 2 3 2" xfId="40885"/>
    <cellStyle name="Обычный 5 19 26 2 4" xfId="40886"/>
    <cellStyle name="Обычный 5 19 26 3" xfId="40887"/>
    <cellStyle name="Обычный 5 19 26 3 2" xfId="40888"/>
    <cellStyle name="Обычный 5 19 26 3 2 2" xfId="40889"/>
    <cellStyle name="Обычный 5 19 26 3 2 2 2" xfId="40890"/>
    <cellStyle name="Обычный 5 19 26 3 2 3" xfId="40891"/>
    <cellStyle name="Обычный 5 19 26 3 3" xfId="40892"/>
    <cellStyle name="Обычный 5 19 26 3 3 2" xfId="40893"/>
    <cellStyle name="Обычный 5 19 26 3 4" xfId="40894"/>
    <cellStyle name="Обычный 5 19 26 4" xfId="40895"/>
    <cellStyle name="Обычный 5 19 26 4 2" xfId="40896"/>
    <cellStyle name="Обычный 5 19 26 4 2 2" xfId="40897"/>
    <cellStyle name="Обычный 5 19 26 4 2 2 2" xfId="40898"/>
    <cellStyle name="Обычный 5 19 26 4 2 3" xfId="40899"/>
    <cellStyle name="Обычный 5 19 26 4 3" xfId="40900"/>
    <cellStyle name="Обычный 5 19 26 4 3 2" xfId="40901"/>
    <cellStyle name="Обычный 5 19 26 4 4" xfId="40902"/>
    <cellStyle name="Обычный 5 19 26 5" xfId="40903"/>
    <cellStyle name="Обычный 5 19 26 5 2" xfId="40904"/>
    <cellStyle name="Обычный 5 19 26 5 2 2" xfId="40905"/>
    <cellStyle name="Обычный 5 19 26 5 3" xfId="40906"/>
    <cellStyle name="Обычный 5 19 26 6" xfId="40907"/>
    <cellStyle name="Обычный 5 19 26 6 2" xfId="40908"/>
    <cellStyle name="Обычный 5 19 26 7" xfId="40909"/>
    <cellStyle name="Обычный 5 19 26 7 2" xfId="40910"/>
    <cellStyle name="Обычный 5 19 26 8" xfId="40911"/>
    <cellStyle name="Обычный 5 19 27" xfId="40912"/>
    <cellStyle name="Обычный 5 19 27 2" xfId="40913"/>
    <cellStyle name="Обычный 5 19 27 2 2" xfId="40914"/>
    <cellStyle name="Обычный 5 19 27 2 2 2" xfId="40915"/>
    <cellStyle name="Обычный 5 19 27 2 2 2 2" xfId="40916"/>
    <cellStyle name="Обычный 5 19 27 2 2 3" xfId="40917"/>
    <cellStyle name="Обычный 5 19 27 2 3" xfId="40918"/>
    <cellStyle name="Обычный 5 19 27 2 3 2" xfId="40919"/>
    <cellStyle name="Обычный 5 19 27 2 4" xfId="40920"/>
    <cellStyle name="Обычный 5 19 27 3" xfId="40921"/>
    <cellStyle name="Обычный 5 19 27 3 2" xfId="40922"/>
    <cellStyle name="Обычный 5 19 27 3 2 2" xfId="40923"/>
    <cellStyle name="Обычный 5 19 27 3 2 2 2" xfId="40924"/>
    <cellStyle name="Обычный 5 19 27 3 2 3" xfId="40925"/>
    <cellStyle name="Обычный 5 19 27 3 3" xfId="40926"/>
    <cellStyle name="Обычный 5 19 27 3 3 2" xfId="40927"/>
    <cellStyle name="Обычный 5 19 27 3 4" xfId="40928"/>
    <cellStyle name="Обычный 5 19 27 4" xfId="40929"/>
    <cellStyle name="Обычный 5 19 27 4 2" xfId="40930"/>
    <cellStyle name="Обычный 5 19 27 4 2 2" xfId="40931"/>
    <cellStyle name="Обычный 5 19 27 4 2 2 2" xfId="40932"/>
    <cellStyle name="Обычный 5 19 27 4 2 3" xfId="40933"/>
    <cellStyle name="Обычный 5 19 27 4 3" xfId="40934"/>
    <cellStyle name="Обычный 5 19 27 4 3 2" xfId="40935"/>
    <cellStyle name="Обычный 5 19 27 4 4" xfId="40936"/>
    <cellStyle name="Обычный 5 19 27 5" xfId="40937"/>
    <cellStyle name="Обычный 5 19 27 5 2" xfId="40938"/>
    <cellStyle name="Обычный 5 19 27 5 2 2" xfId="40939"/>
    <cellStyle name="Обычный 5 19 27 5 3" xfId="40940"/>
    <cellStyle name="Обычный 5 19 27 6" xfId="40941"/>
    <cellStyle name="Обычный 5 19 27 6 2" xfId="40942"/>
    <cellStyle name="Обычный 5 19 27 7" xfId="40943"/>
    <cellStyle name="Обычный 5 19 27 7 2" xfId="40944"/>
    <cellStyle name="Обычный 5 19 27 8" xfId="40945"/>
    <cellStyle name="Обычный 5 19 28" xfId="40946"/>
    <cellStyle name="Обычный 5 19 28 2" xfId="40947"/>
    <cellStyle name="Обычный 5 19 28 2 2" xfId="40948"/>
    <cellStyle name="Обычный 5 19 28 2 2 2" xfId="40949"/>
    <cellStyle name="Обычный 5 19 28 2 2 2 2" xfId="40950"/>
    <cellStyle name="Обычный 5 19 28 2 2 3" xfId="40951"/>
    <cellStyle name="Обычный 5 19 28 2 3" xfId="40952"/>
    <cellStyle name="Обычный 5 19 28 2 3 2" xfId="40953"/>
    <cellStyle name="Обычный 5 19 28 2 4" xfId="40954"/>
    <cellStyle name="Обычный 5 19 28 3" xfId="40955"/>
    <cellStyle name="Обычный 5 19 28 3 2" xfId="40956"/>
    <cellStyle name="Обычный 5 19 28 3 2 2" xfId="40957"/>
    <cellStyle name="Обычный 5 19 28 3 2 2 2" xfId="40958"/>
    <cellStyle name="Обычный 5 19 28 3 2 3" xfId="40959"/>
    <cellStyle name="Обычный 5 19 28 3 3" xfId="40960"/>
    <cellStyle name="Обычный 5 19 28 3 3 2" xfId="40961"/>
    <cellStyle name="Обычный 5 19 28 3 4" xfId="40962"/>
    <cellStyle name="Обычный 5 19 28 4" xfId="40963"/>
    <cellStyle name="Обычный 5 19 28 4 2" xfId="40964"/>
    <cellStyle name="Обычный 5 19 28 4 2 2" xfId="40965"/>
    <cellStyle name="Обычный 5 19 28 4 2 2 2" xfId="40966"/>
    <cellStyle name="Обычный 5 19 28 4 2 3" xfId="40967"/>
    <cellStyle name="Обычный 5 19 28 4 3" xfId="40968"/>
    <cellStyle name="Обычный 5 19 28 4 3 2" xfId="40969"/>
    <cellStyle name="Обычный 5 19 28 4 4" xfId="40970"/>
    <cellStyle name="Обычный 5 19 28 5" xfId="40971"/>
    <cellStyle name="Обычный 5 19 28 5 2" xfId="40972"/>
    <cellStyle name="Обычный 5 19 28 5 2 2" xfId="40973"/>
    <cellStyle name="Обычный 5 19 28 5 3" xfId="40974"/>
    <cellStyle name="Обычный 5 19 28 6" xfId="40975"/>
    <cellStyle name="Обычный 5 19 28 6 2" xfId="40976"/>
    <cellStyle name="Обычный 5 19 28 7" xfId="40977"/>
    <cellStyle name="Обычный 5 19 28 7 2" xfId="40978"/>
    <cellStyle name="Обычный 5 19 28 8" xfId="40979"/>
    <cellStyle name="Обычный 5 19 29" xfId="40980"/>
    <cellStyle name="Обычный 5 19 29 2" xfId="40981"/>
    <cellStyle name="Обычный 5 19 29 2 2" xfId="40982"/>
    <cellStyle name="Обычный 5 19 29 2 2 2" xfId="40983"/>
    <cellStyle name="Обычный 5 19 29 2 2 2 2" xfId="40984"/>
    <cellStyle name="Обычный 5 19 29 2 2 3" xfId="40985"/>
    <cellStyle name="Обычный 5 19 29 2 3" xfId="40986"/>
    <cellStyle name="Обычный 5 19 29 2 3 2" xfId="40987"/>
    <cellStyle name="Обычный 5 19 29 2 4" xfId="40988"/>
    <cellStyle name="Обычный 5 19 29 3" xfId="40989"/>
    <cellStyle name="Обычный 5 19 29 3 2" xfId="40990"/>
    <cellStyle name="Обычный 5 19 29 3 2 2" xfId="40991"/>
    <cellStyle name="Обычный 5 19 29 3 2 2 2" xfId="40992"/>
    <cellStyle name="Обычный 5 19 29 3 2 3" xfId="40993"/>
    <cellStyle name="Обычный 5 19 29 3 3" xfId="40994"/>
    <cellStyle name="Обычный 5 19 29 3 3 2" xfId="40995"/>
    <cellStyle name="Обычный 5 19 29 3 4" xfId="40996"/>
    <cellStyle name="Обычный 5 19 29 4" xfId="40997"/>
    <cellStyle name="Обычный 5 19 29 4 2" xfId="40998"/>
    <cellStyle name="Обычный 5 19 29 4 2 2" xfId="40999"/>
    <cellStyle name="Обычный 5 19 29 4 2 2 2" xfId="41000"/>
    <cellStyle name="Обычный 5 19 29 4 2 3" xfId="41001"/>
    <cellStyle name="Обычный 5 19 29 4 3" xfId="41002"/>
    <cellStyle name="Обычный 5 19 29 4 3 2" xfId="41003"/>
    <cellStyle name="Обычный 5 19 29 4 4" xfId="41004"/>
    <cellStyle name="Обычный 5 19 29 5" xfId="41005"/>
    <cellStyle name="Обычный 5 19 29 5 2" xfId="41006"/>
    <cellStyle name="Обычный 5 19 29 5 2 2" xfId="41007"/>
    <cellStyle name="Обычный 5 19 29 5 3" xfId="41008"/>
    <cellStyle name="Обычный 5 19 29 6" xfId="41009"/>
    <cellStyle name="Обычный 5 19 29 6 2" xfId="41010"/>
    <cellStyle name="Обычный 5 19 29 7" xfId="41011"/>
    <cellStyle name="Обычный 5 19 29 7 2" xfId="41012"/>
    <cellStyle name="Обычный 5 19 29 8" xfId="41013"/>
    <cellStyle name="Обычный 5 19 3" xfId="41014"/>
    <cellStyle name="Обычный 5 19 3 2" xfId="41015"/>
    <cellStyle name="Обычный 5 19 3 2 2" xfId="41016"/>
    <cellStyle name="Обычный 5 19 3 2 2 2" xfId="41017"/>
    <cellStyle name="Обычный 5 19 3 2 2 2 2" xfId="41018"/>
    <cellStyle name="Обычный 5 19 3 2 2 3" xfId="41019"/>
    <cellStyle name="Обычный 5 19 3 2 3" xfId="41020"/>
    <cellStyle name="Обычный 5 19 3 2 3 2" xfId="41021"/>
    <cellStyle name="Обычный 5 19 3 2 4" xfId="41022"/>
    <cellStyle name="Обычный 5 19 3 3" xfId="41023"/>
    <cellStyle name="Обычный 5 19 3 3 2" xfId="41024"/>
    <cellStyle name="Обычный 5 19 3 3 2 2" xfId="41025"/>
    <cellStyle name="Обычный 5 19 3 3 2 2 2" xfId="41026"/>
    <cellStyle name="Обычный 5 19 3 3 2 3" xfId="41027"/>
    <cellStyle name="Обычный 5 19 3 3 3" xfId="41028"/>
    <cellStyle name="Обычный 5 19 3 3 3 2" xfId="41029"/>
    <cellStyle name="Обычный 5 19 3 3 4" xfId="41030"/>
    <cellStyle name="Обычный 5 19 3 4" xfId="41031"/>
    <cellStyle name="Обычный 5 19 3 4 2" xfId="41032"/>
    <cellStyle name="Обычный 5 19 3 4 2 2" xfId="41033"/>
    <cellStyle name="Обычный 5 19 3 4 2 2 2" xfId="41034"/>
    <cellStyle name="Обычный 5 19 3 4 2 3" xfId="41035"/>
    <cellStyle name="Обычный 5 19 3 4 3" xfId="41036"/>
    <cellStyle name="Обычный 5 19 3 4 3 2" xfId="41037"/>
    <cellStyle name="Обычный 5 19 3 4 4" xfId="41038"/>
    <cellStyle name="Обычный 5 19 3 5" xfId="41039"/>
    <cellStyle name="Обычный 5 19 3 5 2" xfId="41040"/>
    <cellStyle name="Обычный 5 19 3 5 2 2" xfId="41041"/>
    <cellStyle name="Обычный 5 19 3 5 3" xfId="41042"/>
    <cellStyle name="Обычный 5 19 3 6" xfId="41043"/>
    <cellStyle name="Обычный 5 19 3 6 2" xfId="41044"/>
    <cellStyle name="Обычный 5 19 3 7" xfId="41045"/>
    <cellStyle name="Обычный 5 19 3 7 2" xfId="41046"/>
    <cellStyle name="Обычный 5 19 3 8" xfId="41047"/>
    <cellStyle name="Обычный 5 19 30" xfId="41048"/>
    <cellStyle name="Обычный 5 19 30 2" xfId="41049"/>
    <cellStyle name="Обычный 5 19 30 2 2" xfId="41050"/>
    <cellStyle name="Обычный 5 19 30 2 2 2" xfId="41051"/>
    <cellStyle name="Обычный 5 19 30 2 3" xfId="41052"/>
    <cellStyle name="Обычный 5 19 30 3" xfId="41053"/>
    <cellStyle name="Обычный 5 19 30 3 2" xfId="41054"/>
    <cellStyle name="Обычный 5 19 30 4" xfId="41055"/>
    <cellStyle name="Обычный 5 19 31" xfId="41056"/>
    <cellStyle name="Обычный 5 19 31 2" xfId="41057"/>
    <cellStyle name="Обычный 5 19 31 2 2" xfId="41058"/>
    <cellStyle name="Обычный 5 19 31 2 2 2" xfId="41059"/>
    <cellStyle name="Обычный 5 19 31 2 3" xfId="41060"/>
    <cellStyle name="Обычный 5 19 31 3" xfId="41061"/>
    <cellStyle name="Обычный 5 19 31 3 2" xfId="41062"/>
    <cellStyle name="Обычный 5 19 31 4" xfId="41063"/>
    <cellStyle name="Обычный 5 19 32" xfId="41064"/>
    <cellStyle name="Обычный 5 19 32 2" xfId="41065"/>
    <cellStyle name="Обычный 5 19 32 2 2" xfId="41066"/>
    <cellStyle name="Обычный 5 19 32 2 2 2" xfId="41067"/>
    <cellStyle name="Обычный 5 19 32 2 3" xfId="41068"/>
    <cellStyle name="Обычный 5 19 32 3" xfId="41069"/>
    <cellStyle name="Обычный 5 19 32 3 2" xfId="41070"/>
    <cellStyle name="Обычный 5 19 32 4" xfId="41071"/>
    <cellStyle name="Обычный 5 19 33" xfId="41072"/>
    <cellStyle name="Обычный 5 19 33 2" xfId="41073"/>
    <cellStyle name="Обычный 5 19 33 2 2" xfId="41074"/>
    <cellStyle name="Обычный 5 19 33 3" xfId="41075"/>
    <cellStyle name="Обычный 5 19 34" xfId="41076"/>
    <cellStyle name="Обычный 5 19 34 2" xfId="41077"/>
    <cellStyle name="Обычный 5 19 35" xfId="41078"/>
    <cellStyle name="Обычный 5 19 35 2" xfId="41079"/>
    <cellStyle name="Обычный 5 19 36" xfId="41080"/>
    <cellStyle name="Обычный 5 19 4" xfId="41081"/>
    <cellStyle name="Обычный 5 19 4 2" xfId="41082"/>
    <cellStyle name="Обычный 5 19 4 2 2" xfId="41083"/>
    <cellStyle name="Обычный 5 19 4 2 2 2" xfId="41084"/>
    <cellStyle name="Обычный 5 19 4 2 2 2 2" xfId="41085"/>
    <cellStyle name="Обычный 5 19 4 2 2 3" xfId="41086"/>
    <cellStyle name="Обычный 5 19 4 2 3" xfId="41087"/>
    <cellStyle name="Обычный 5 19 4 2 3 2" xfId="41088"/>
    <cellStyle name="Обычный 5 19 4 2 4" xfId="41089"/>
    <cellStyle name="Обычный 5 19 4 3" xfId="41090"/>
    <cellStyle name="Обычный 5 19 4 3 2" xfId="41091"/>
    <cellStyle name="Обычный 5 19 4 3 2 2" xfId="41092"/>
    <cellStyle name="Обычный 5 19 4 3 2 2 2" xfId="41093"/>
    <cellStyle name="Обычный 5 19 4 3 2 3" xfId="41094"/>
    <cellStyle name="Обычный 5 19 4 3 3" xfId="41095"/>
    <cellStyle name="Обычный 5 19 4 3 3 2" xfId="41096"/>
    <cellStyle name="Обычный 5 19 4 3 4" xfId="41097"/>
    <cellStyle name="Обычный 5 19 4 4" xfId="41098"/>
    <cellStyle name="Обычный 5 19 4 4 2" xfId="41099"/>
    <cellStyle name="Обычный 5 19 4 4 2 2" xfId="41100"/>
    <cellStyle name="Обычный 5 19 4 4 2 2 2" xfId="41101"/>
    <cellStyle name="Обычный 5 19 4 4 2 3" xfId="41102"/>
    <cellStyle name="Обычный 5 19 4 4 3" xfId="41103"/>
    <cellStyle name="Обычный 5 19 4 4 3 2" xfId="41104"/>
    <cellStyle name="Обычный 5 19 4 4 4" xfId="41105"/>
    <cellStyle name="Обычный 5 19 4 5" xfId="41106"/>
    <cellStyle name="Обычный 5 19 4 5 2" xfId="41107"/>
    <cellStyle name="Обычный 5 19 4 5 2 2" xfId="41108"/>
    <cellStyle name="Обычный 5 19 4 5 3" xfId="41109"/>
    <cellStyle name="Обычный 5 19 4 6" xfId="41110"/>
    <cellStyle name="Обычный 5 19 4 6 2" xfId="41111"/>
    <cellStyle name="Обычный 5 19 4 7" xfId="41112"/>
    <cellStyle name="Обычный 5 19 4 7 2" xfId="41113"/>
    <cellStyle name="Обычный 5 19 4 8" xfId="41114"/>
    <cellStyle name="Обычный 5 19 5" xfId="41115"/>
    <cellStyle name="Обычный 5 19 5 2" xfId="41116"/>
    <cellStyle name="Обычный 5 19 5 2 2" xfId="41117"/>
    <cellStyle name="Обычный 5 19 5 2 2 2" xfId="41118"/>
    <cellStyle name="Обычный 5 19 5 2 2 2 2" xfId="41119"/>
    <cellStyle name="Обычный 5 19 5 2 2 3" xfId="41120"/>
    <cellStyle name="Обычный 5 19 5 2 3" xfId="41121"/>
    <cellStyle name="Обычный 5 19 5 2 3 2" xfId="41122"/>
    <cellStyle name="Обычный 5 19 5 2 4" xfId="41123"/>
    <cellStyle name="Обычный 5 19 5 3" xfId="41124"/>
    <cellStyle name="Обычный 5 19 5 3 2" xfId="41125"/>
    <cellStyle name="Обычный 5 19 5 3 2 2" xfId="41126"/>
    <cellStyle name="Обычный 5 19 5 3 2 2 2" xfId="41127"/>
    <cellStyle name="Обычный 5 19 5 3 2 3" xfId="41128"/>
    <cellStyle name="Обычный 5 19 5 3 3" xfId="41129"/>
    <cellStyle name="Обычный 5 19 5 3 3 2" xfId="41130"/>
    <cellStyle name="Обычный 5 19 5 3 4" xfId="41131"/>
    <cellStyle name="Обычный 5 19 5 4" xfId="41132"/>
    <cellStyle name="Обычный 5 19 5 4 2" xfId="41133"/>
    <cellStyle name="Обычный 5 19 5 4 2 2" xfId="41134"/>
    <cellStyle name="Обычный 5 19 5 4 2 2 2" xfId="41135"/>
    <cellStyle name="Обычный 5 19 5 4 2 3" xfId="41136"/>
    <cellStyle name="Обычный 5 19 5 4 3" xfId="41137"/>
    <cellStyle name="Обычный 5 19 5 4 3 2" xfId="41138"/>
    <cellStyle name="Обычный 5 19 5 4 4" xfId="41139"/>
    <cellStyle name="Обычный 5 19 5 5" xfId="41140"/>
    <cellStyle name="Обычный 5 19 5 5 2" xfId="41141"/>
    <cellStyle name="Обычный 5 19 5 5 2 2" xfId="41142"/>
    <cellStyle name="Обычный 5 19 5 5 3" xfId="41143"/>
    <cellStyle name="Обычный 5 19 5 6" xfId="41144"/>
    <cellStyle name="Обычный 5 19 5 6 2" xfId="41145"/>
    <cellStyle name="Обычный 5 19 5 7" xfId="41146"/>
    <cellStyle name="Обычный 5 19 5 7 2" xfId="41147"/>
    <cellStyle name="Обычный 5 19 5 8" xfId="41148"/>
    <cellStyle name="Обычный 5 19 6" xfId="41149"/>
    <cellStyle name="Обычный 5 19 6 2" xfId="41150"/>
    <cellStyle name="Обычный 5 19 6 2 2" xfId="41151"/>
    <cellStyle name="Обычный 5 19 6 2 2 2" xfId="41152"/>
    <cellStyle name="Обычный 5 19 6 2 2 2 2" xfId="41153"/>
    <cellStyle name="Обычный 5 19 6 2 2 3" xfId="41154"/>
    <cellStyle name="Обычный 5 19 6 2 3" xfId="41155"/>
    <cellStyle name="Обычный 5 19 6 2 3 2" xfId="41156"/>
    <cellStyle name="Обычный 5 19 6 2 4" xfId="41157"/>
    <cellStyle name="Обычный 5 19 6 3" xfId="41158"/>
    <cellStyle name="Обычный 5 19 6 3 2" xfId="41159"/>
    <cellStyle name="Обычный 5 19 6 3 2 2" xfId="41160"/>
    <cellStyle name="Обычный 5 19 6 3 2 2 2" xfId="41161"/>
    <cellStyle name="Обычный 5 19 6 3 2 3" xfId="41162"/>
    <cellStyle name="Обычный 5 19 6 3 3" xfId="41163"/>
    <cellStyle name="Обычный 5 19 6 3 3 2" xfId="41164"/>
    <cellStyle name="Обычный 5 19 6 3 4" xfId="41165"/>
    <cellStyle name="Обычный 5 19 6 4" xfId="41166"/>
    <cellStyle name="Обычный 5 19 6 4 2" xfId="41167"/>
    <cellStyle name="Обычный 5 19 6 4 2 2" xfId="41168"/>
    <cellStyle name="Обычный 5 19 6 4 2 2 2" xfId="41169"/>
    <cellStyle name="Обычный 5 19 6 4 2 3" xfId="41170"/>
    <cellStyle name="Обычный 5 19 6 4 3" xfId="41171"/>
    <cellStyle name="Обычный 5 19 6 4 3 2" xfId="41172"/>
    <cellStyle name="Обычный 5 19 6 4 4" xfId="41173"/>
    <cellStyle name="Обычный 5 19 6 5" xfId="41174"/>
    <cellStyle name="Обычный 5 19 6 5 2" xfId="41175"/>
    <cellStyle name="Обычный 5 19 6 5 2 2" xfId="41176"/>
    <cellStyle name="Обычный 5 19 6 5 3" xfId="41177"/>
    <cellStyle name="Обычный 5 19 6 6" xfId="41178"/>
    <cellStyle name="Обычный 5 19 6 6 2" xfId="41179"/>
    <cellStyle name="Обычный 5 19 6 7" xfId="41180"/>
    <cellStyle name="Обычный 5 19 6 7 2" xfId="41181"/>
    <cellStyle name="Обычный 5 19 6 8" xfId="41182"/>
    <cellStyle name="Обычный 5 19 7" xfId="41183"/>
    <cellStyle name="Обычный 5 19 7 2" xfId="41184"/>
    <cellStyle name="Обычный 5 19 7 2 2" xfId="41185"/>
    <cellStyle name="Обычный 5 19 7 2 2 2" xfId="41186"/>
    <cellStyle name="Обычный 5 19 7 2 2 2 2" xfId="41187"/>
    <cellStyle name="Обычный 5 19 7 2 2 3" xfId="41188"/>
    <cellStyle name="Обычный 5 19 7 2 3" xfId="41189"/>
    <cellStyle name="Обычный 5 19 7 2 3 2" xfId="41190"/>
    <cellStyle name="Обычный 5 19 7 2 4" xfId="41191"/>
    <cellStyle name="Обычный 5 19 7 3" xfId="41192"/>
    <cellStyle name="Обычный 5 19 7 3 2" xfId="41193"/>
    <cellStyle name="Обычный 5 19 7 3 2 2" xfId="41194"/>
    <cellStyle name="Обычный 5 19 7 3 2 2 2" xfId="41195"/>
    <cellStyle name="Обычный 5 19 7 3 2 3" xfId="41196"/>
    <cellStyle name="Обычный 5 19 7 3 3" xfId="41197"/>
    <cellStyle name="Обычный 5 19 7 3 3 2" xfId="41198"/>
    <cellStyle name="Обычный 5 19 7 3 4" xfId="41199"/>
    <cellStyle name="Обычный 5 19 7 4" xfId="41200"/>
    <cellStyle name="Обычный 5 19 7 4 2" xfId="41201"/>
    <cellStyle name="Обычный 5 19 7 4 2 2" xfId="41202"/>
    <cellStyle name="Обычный 5 19 7 4 2 2 2" xfId="41203"/>
    <cellStyle name="Обычный 5 19 7 4 2 3" xfId="41204"/>
    <cellStyle name="Обычный 5 19 7 4 3" xfId="41205"/>
    <cellStyle name="Обычный 5 19 7 4 3 2" xfId="41206"/>
    <cellStyle name="Обычный 5 19 7 4 4" xfId="41207"/>
    <cellStyle name="Обычный 5 19 7 5" xfId="41208"/>
    <cellStyle name="Обычный 5 19 7 5 2" xfId="41209"/>
    <cellStyle name="Обычный 5 19 7 5 2 2" xfId="41210"/>
    <cellStyle name="Обычный 5 19 7 5 3" xfId="41211"/>
    <cellStyle name="Обычный 5 19 7 6" xfId="41212"/>
    <cellStyle name="Обычный 5 19 7 6 2" xfId="41213"/>
    <cellStyle name="Обычный 5 19 7 7" xfId="41214"/>
    <cellStyle name="Обычный 5 19 7 7 2" xfId="41215"/>
    <cellStyle name="Обычный 5 19 7 8" xfId="41216"/>
    <cellStyle name="Обычный 5 19 8" xfId="41217"/>
    <cellStyle name="Обычный 5 19 8 2" xfId="41218"/>
    <cellStyle name="Обычный 5 19 8 2 2" xfId="41219"/>
    <cellStyle name="Обычный 5 19 8 2 2 2" xfId="41220"/>
    <cellStyle name="Обычный 5 19 8 2 2 2 2" xfId="41221"/>
    <cellStyle name="Обычный 5 19 8 2 2 3" xfId="41222"/>
    <cellStyle name="Обычный 5 19 8 2 3" xfId="41223"/>
    <cellStyle name="Обычный 5 19 8 2 3 2" xfId="41224"/>
    <cellStyle name="Обычный 5 19 8 2 4" xfId="41225"/>
    <cellStyle name="Обычный 5 19 8 3" xfId="41226"/>
    <cellStyle name="Обычный 5 19 8 3 2" xfId="41227"/>
    <cellStyle name="Обычный 5 19 8 3 2 2" xfId="41228"/>
    <cellStyle name="Обычный 5 19 8 3 2 2 2" xfId="41229"/>
    <cellStyle name="Обычный 5 19 8 3 2 3" xfId="41230"/>
    <cellStyle name="Обычный 5 19 8 3 3" xfId="41231"/>
    <cellStyle name="Обычный 5 19 8 3 3 2" xfId="41232"/>
    <cellStyle name="Обычный 5 19 8 3 4" xfId="41233"/>
    <cellStyle name="Обычный 5 19 8 4" xfId="41234"/>
    <cellStyle name="Обычный 5 19 8 4 2" xfId="41235"/>
    <cellStyle name="Обычный 5 19 8 4 2 2" xfId="41236"/>
    <cellStyle name="Обычный 5 19 8 4 2 2 2" xfId="41237"/>
    <cellStyle name="Обычный 5 19 8 4 2 3" xfId="41238"/>
    <cellStyle name="Обычный 5 19 8 4 3" xfId="41239"/>
    <cellStyle name="Обычный 5 19 8 4 3 2" xfId="41240"/>
    <cellStyle name="Обычный 5 19 8 4 4" xfId="41241"/>
    <cellStyle name="Обычный 5 19 8 5" xfId="41242"/>
    <cellStyle name="Обычный 5 19 8 5 2" xfId="41243"/>
    <cellStyle name="Обычный 5 19 8 5 2 2" xfId="41244"/>
    <cellStyle name="Обычный 5 19 8 5 3" xfId="41245"/>
    <cellStyle name="Обычный 5 19 8 6" xfId="41246"/>
    <cellStyle name="Обычный 5 19 8 6 2" xfId="41247"/>
    <cellStyle name="Обычный 5 19 8 7" xfId="41248"/>
    <cellStyle name="Обычный 5 19 8 7 2" xfId="41249"/>
    <cellStyle name="Обычный 5 19 8 8" xfId="41250"/>
    <cellStyle name="Обычный 5 19 9" xfId="41251"/>
    <cellStyle name="Обычный 5 19 9 2" xfId="41252"/>
    <cellStyle name="Обычный 5 19 9 2 2" xfId="41253"/>
    <cellStyle name="Обычный 5 19 9 2 2 2" xfId="41254"/>
    <cellStyle name="Обычный 5 19 9 2 2 2 2" xfId="41255"/>
    <cellStyle name="Обычный 5 19 9 2 2 3" xfId="41256"/>
    <cellStyle name="Обычный 5 19 9 2 3" xfId="41257"/>
    <cellStyle name="Обычный 5 19 9 2 3 2" xfId="41258"/>
    <cellStyle name="Обычный 5 19 9 2 4" xfId="41259"/>
    <cellStyle name="Обычный 5 19 9 3" xfId="41260"/>
    <cellStyle name="Обычный 5 19 9 3 2" xfId="41261"/>
    <cellStyle name="Обычный 5 19 9 3 2 2" xfId="41262"/>
    <cellStyle name="Обычный 5 19 9 3 2 2 2" xfId="41263"/>
    <cellStyle name="Обычный 5 19 9 3 2 3" xfId="41264"/>
    <cellStyle name="Обычный 5 19 9 3 3" xfId="41265"/>
    <cellStyle name="Обычный 5 19 9 3 3 2" xfId="41266"/>
    <cellStyle name="Обычный 5 19 9 3 4" xfId="41267"/>
    <cellStyle name="Обычный 5 19 9 4" xfId="41268"/>
    <cellStyle name="Обычный 5 19 9 4 2" xfId="41269"/>
    <cellStyle name="Обычный 5 19 9 4 2 2" xfId="41270"/>
    <cellStyle name="Обычный 5 19 9 4 2 2 2" xfId="41271"/>
    <cellStyle name="Обычный 5 19 9 4 2 3" xfId="41272"/>
    <cellStyle name="Обычный 5 19 9 4 3" xfId="41273"/>
    <cellStyle name="Обычный 5 19 9 4 3 2" xfId="41274"/>
    <cellStyle name="Обычный 5 19 9 4 4" xfId="41275"/>
    <cellStyle name="Обычный 5 19 9 5" xfId="41276"/>
    <cellStyle name="Обычный 5 19 9 5 2" xfId="41277"/>
    <cellStyle name="Обычный 5 19 9 5 2 2" xfId="41278"/>
    <cellStyle name="Обычный 5 19 9 5 3" xfId="41279"/>
    <cellStyle name="Обычный 5 19 9 6" xfId="41280"/>
    <cellStyle name="Обычный 5 19 9 6 2" xfId="41281"/>
    <cellStyle name="Обычный 5 19 9 7" xfId="41282"/>
    <cellStyle name="Обычный 5 19 9 7 2" xfId="41283"/>
    <cellStyle name="Обычный 5 19 9 8" xfId="41284"/>
    <cellStyle name="Обычный 5 2" xfId="41285"/>
    <cellStyle name="Обычный 5 2 10" xfId="41286"/>
    <cellStyle name="Обычный 5 2 10 2" xfId="41287"/>
    <cellStyle name="Обычный 5 2 10 2 2" xfId="41288"/>
    <cellStyle name="Обычный 5 2 10 2 2 2" xfId="41289"/>
    <cellStyle name="Обычный 5 2 10 2 2 2 2" xfId="41290"/>
    <cellStyle name="Обычный 5 2 10 2 2 3" xfId="41291"/>
    <cellStyle name="Обычный 5 2 10 2 3" xfId="41292"/>
    <cellStyle name="Обычный 5 2 10 2 3 2" xfId="41293"/>
    <cellStyle name="Обычный 5 2 10 2 4" xfId="41294"/>
    <cellStyle name="Обычный 5 2 10 3" xfId="41295"/>
    <cellStyle name="Обычный 5 2 10 3 2" xfId="41296"/>
    <cellStyle name="Обычный 5 2 10 3 2 2" xfId="41297"/>
    <cellStyle name="Обычный 5 2 10 3 2 2 2" xfId="41298"/>
    <cellStyle name="Обычный 5 2 10 3 2 3" xfId="41299"/>
    <cellStyle name="Обычный 5 2 10 3 3" xfId="41300"/>
    <cellStyle name="Обычный 5 2 10 3 3 2" xfId="41301"/>
    <cellStyle name="Обычный 5 2 10 3 4" xfId="41302"/>
    <cellStyle name="Обычный 5 2 10 4" xfId="41303"/>
    <cellStyle name="Обычный 5 2 10 4 2" xfId="41304"/>
    <cellStyle name="Обычный 5 2 10 4 2 2" xfId="41305"/>
    <cellStyle name="Обычный 5 2 10 4 2 2 2" xfId="41306"/>
    <cellStyle name="Обычный 5 2 10 4 2 3" xfId="41307"/>
    <cellStyle name="Обычный 5 2 10 4 3" xfId="41308"/>
    <cellStyle name="Обычный 5 2 10 4 3 2" xfId="41309"/>
    <cellStyle name="Обычный 5 2 10 4 4" xfId="41310"/>
    <cellStyle name="Обычный 5 2 10 5" xfId="41311"/>
    <cellStyle name="Обычный 5 2 10 5 2" xfId="41312"/>
    <cellStyle name="Обычный 5 2 10 5 2 2" xfId="41313"/>
    <cellStyle name="Обычный 5 2 10 5 3" xfId="41314"/>
    <cellStyle name="Обычный 5 2 10 6" xfId="41315"/>
    <cellStyle name="Обычный 5 2 10 6 2" xfId="41316"/>
    <cellStyle name="Обычный 5 2 10 7" xfId="41317"/>
    <cellStyle name="Обычный 5 2 10 7 2" xfId="41318"/>
    <cellStyle name="Обычный 5 2 10 8" xfId="41319"/>
    <cellStyle name="Обычный 5 2 11" xfId="41320"/>
    <cellStyle name="Обычный 5 2 11 2" xfId="41321"/>
    <cellStyle name="Обычный 5 2 11 2 2" xfId="41322"/>
    <cellStyle name="Обычный 5 2 11 2 2 2" xfId="41323"/>
    <cellStyle name="Обычный 5 2 11 2 2 2 2" xfId="41324"/>
    <cellStyle name="Обычный 5 2 11 2 2 3" xfId="41325"/>
    <cellStyle name="Обычный 5 2 11 2 3" xfId="41326"/>
    <cellStyle name="Обычный 5 2 11 2 3 2" xfId="41327"/>
    <cellStyle name="Обычный 5 2 11 2 4" xfId="41328"/>
    <cellStyle name="Обычный 5 2 11 3" xfId="41329"/>
    <cellStyle name="Обычный 5 2 11 3 2" xfId="41330"/>
    <cellStyle name="Обычный 5 2 11 3 2 2" xfId="41331"/>
    <cellStyle name="Обычный 5 2 11 3 2 2 2" xfId="41332"/>
    <cellStyle name="Обычный 5 2 11 3 2 3" xfId="41333"/>
    <cellStyle name="Обычный 5 2 11 3 3" xfId="41334"/>
    <cellStyle name="Обычный 5 2 11 3 3 2" xfId="41335"/>
    <cellStyle name="Обычный 5 2 11 3 4" xfId="41336"/>
    <cellStyle name="Обычный 5 2 11 4" xfId="41337"/>
    <cellStyle name="Обычный 5 2 11 4 2" xfId="41338"/>
    <cellStyle name="Обычный 5 2 11 4 2 2" xfId="41339"/>
    <cellStyle name="Обычный 5 2 11 4 2 2 2" xfId="41340"/>
    <cellStyle name="Обычный 5 2 11 4 2 3" xfId="41341"/>
    <cellStyle name="Обычный 5 2 11 4 3" xfId="41342"/>
    <cellStyle name="Обычный 5 2 11 4 3 2" xfId="41343"/>
    <cellStyle name="Обычный 5 2 11 4 4" xfId="41344"/>
    <cellStyle name="Обычный 5 2 11 5" xfId="41345"/>
    <cellStyle name="Обычный 5 2 11 5 2" xfId="41346"/>
    <cellStyle name="Обычный 5 2 11 5 2 2" xfId="41347"/>
    <cellStyle name="Обычный 5 2 11 5 3" xfId="41348"/>
    <cellStyle name="Обычный 5 2 11 6" xfId="41349"/>
    <cellStyle name="Обычный 5 2 11 6 2" xfId="41350"/>
    <cellStyle name="Обычный 5 2 11 7" xfId="41351"/>
    <cellStyle name="Обычный 5 2 11 7 2" xfId="41352"/>
    <cellStyle name="Обычный 5 2 11 8" xfId="41353"/>
    <cellStyle name="Обычный 5 2 12" xfId="41354"/>
    <cellStyle name="Обычный 5 2 12 2" xfId="41355"/>
    <cellStyle name="Обычный 5 2 12 2 2" xfId="41356"/>
    <cellStyle name="Обычный 5 2 12 2 2 2" xfId="41357"/>
    <cellStyle name="Обычный 5 2 12 2 2 2 2" xfId="41358"/>
    <cellStyle name="Обычный 5 2 12 2 2 3" xfId="41359"/>
    <cellStyle name="Обычный 5 2 12 2 3" xfId="41360"/>
    <cellStyle name="Обычный 5 2 12 2 3 2" xfId="41361"/>
    <cellStyle name="Обычный 5 2 12 2 4" xfId="41362"/>
    <cellStyle name="Обычный 5 2 12 3" xfId="41363"/>
    <cellStyle name="Обычный 5 2 12 3 2" xfId="41364"/>
    <cellStyle name="Обычный 5 2 12 3 2 2" xfId="41365"/>
    <cellStyle name="Обычный 5 2 12 3 2 2 2" xfId="41366"/>
    <cellStyle name="Обычный 5 2 12 3 2 3" xfId="41367"/>
    <cellStyle name="Обычный 5 2 12 3 3" xfId="41368"/>
    <cellStyle name="Обычный 5 2 12 3 3 2" xfId="41369"/>
    <cellStyle name="Обычный 5 2 12 3 4" xfId="41370"/>
    <cellStyle name="Обычный 5 2 12 4" xfId="41371"/>
    <cellStyle name="Обычный 5 2 12 4 2" xfId="41372"/>
    <cellStyle name="Обычный 5 2 12 4 2 2" xfId="41373"/>
    <cellStyle name="Обычный 5 2 12 4 2 2 2" xfId="41374"/>
    <cellStyle name="Обычный 5 2 12 4 2 3" xfId="41375"/>
    <cellStyle name="Обычный 5 2 12 4 3" xfId="41376"/>
    <cellStyle name="Обычный 5 2 12 4 3 2" xfId="41377"/>
    <cellStyle name="Обычный 5 2 12 4 4" xfId="41378"/>
    <cellStyle name="Обычный 5 2 12 5" xfId="41379"/>
    <cellStyle name="Обычный 5 2 12 5 2" xfId="41380"/>
    <cellStyle name="Обычный 5 2 12 5 2 2" xfId="41381"/>
    <cellStyle name="Обычный 5 2 12 5 3" xfId="41382"/>
    <cellStyle name="Обычный 5 2 12 6" xfId="41383"/>
    <cellStyle name="Обычный 5 2 12 6 2" xfId="41384"/>
    <cellStyle name="Обычный 5 2 12 7" xfId="41385"/>
    <cellStyle name="Обычный 5 2 12 7 2" xfId="41386"/>
    <cellStyle name="Обычный 5 2 12 8" xfId="41387"/>
    <cellStyle name="Обычный 5 2 13" xfId="41388"/>
    <cellStyle name="Обычный 5 2 13 2" xfId="41389"/>
    <cellStyle name="Обычный 5 2 13 2 2" xfId="41390"/>
    <cellStyle name="Обычный 5 2 13 2 2 2" xfId="41391"/>
    <cellStyle name="Обычный 5 2 13 2 2 2 2" xfId="41392"/>
    <cellStyle name="Обычный 5 2 13 2 2 3" xfId="41393"/>
    <cellStyle name="Обычный 5 2 13 2 3" xfId="41394"/>
    <cellStyle name="Обычный 5 2 13 2 3 2" xfId="41395"/>
    <cellStyle name="Обычный 5 2 13 2 4" xfId="41396"/>
    <cellStyle name="Обычный 5 2 13 3" xfId="41397"/>
    <cellStyle name="Обычный 5 2 13 3 2" xfId="41398"/>
    <cellStyle name="Обычный 5 2 13 3 2 2" xfId="41399"/>
    <cellStyle name="Обычный 5 2 13 3 2 2 2" xfId="41400"/>
    <cellStyle name="Обычный 5 2 13 3 2 3" xfId="41401"/>
    <cellStyle name="Обычный 5 2 13 3 3" xfId="41402"/>
    <cellStyle name="Обычный 5 2 13 3 3 2" xfId="41403"/>
    <cellStyle name="Обычный 5 2 13 3 4" xfId="41404"/>
    <cellStyle name="Обычный 5 2 13 4" xfId="41405"/>
    <cellStyle name="Обычный 5 2 13 4 2" xfId="41406"/>
    <cellStyle name="Обычный 5 2 13 4 2 2" xfId="41407"/>
    <cellStyle name="Обычный 5 2 13 4 2 2 2" xfId="41408"/>
    <cellStyle name="Обычный 5 2 13 4 2 3" xfId="41409"/>
    <cellStyle name="Обычный 5 2 13 4 3" xfId="41410"/>
    <cellStyle name="Обычный 5 2 13 4 3 2" xfId="41411"/>
    <cellStyle name="Обычный 5 2 13 4 4" xfId="41412"/>
    <cellStyle name="Обычный 5 2 13 5" xfId="41413"/>
    <cellStyle name="Обычный 5 2 13 5 2" xfId="41414"/>
    <cellStyle name="Обычный 5 2 13 5 2 2" xfId="41415"/>
    <cellStyle name="Обычный 5 2 13 5 3" xfId="41416"/>
    <cellStyle name="Обычный 5 2 13 6" xfId="41417"/>
    <cellStyle name="Обычный 5 2 13 6 2" xfId="41418"/>
    <cellStyle name="Обычный 5 2 13 7" xfId="41419"/>
    <cellStyle name="Обычный 5 2 13 7 2" xfId="41420"/>
    <cellStyle name="Обычный 5 2 13 8" xfId="41421"/>
    <cellStyle name="Обычный 5 2 14" xfId="41422"/>
    <cellStyle name="Обычный 5 2 14 2" xfId="41423"/>
    <cellStyle name="Обычный 5 2 14 2 2" xfId="41424"/>
    <cellStyle name="Обычный 5 2 14 2 2 2" xfId="41425"/>
    <cellStyle name="Обычный 5 2 14 2 2 2 2" xfId="41426"/>
    <cellStyle name="Обычный 5 2 14 2 2 3" xfId="41427"/>
    <cellStyle name="Обычный 5 2 14 2 3" xfId="41428"/>
    <cellStyle name="Обычный 5 2 14 2 3 2" xfId="41429"/>
    <cellStyle name="Обычный 5 2 14 2 4" xfId="41430"/>
    <cellStyle name="Обычный 5 2 14 3" xfId="41431"/>
    <cellStyle name="Обычный 5 2 14 3 2" xfId="41432"/>
    <cellStyle name="Обычный 5 2 14 3 2 2" xfId="41433"/>
    <cellStyle name="Обычный 5 2 14 3 2 2 2" xfId="41434"/>
    <cellStyle name="Обычный 5 2 14 3 2 3" xfId="41435"/>
    <cellStyle name="Обычный 5 2 14 3 3" xfId="41436"/>
    <cellStyle name="Обычный 5 2 14 3 3 2" xfId="41437"/>
    <cellStyle name="Обычный 5 2 14 3 4" xfId="41438"/>
    <cellStyle name="Обычный 5 2 14 4" xfId="41439"/>
    <cellStyle name="Обычный 5 2 14 4 2" xfId="41440"/>
    <cellStyle name="Обычный 5 2 14 4 2 2" xfId="41441"/>
    <cellStyle name="Обычный 5 2 14 4 2 2 2" xfId="41442"/>
    <cellStyle name="Обычный 5 2 14 4 2 3" xfId="41443"/>
    <cellStyle name="Обычный 5 2 14 4 3" xfId="41444"/>
    <cellStyle name="Обычный 5 2 14 4 3 2" xfId="41445"/>
    <cellStyle name="Обычный 5 2 14 4 4" xfId="41446"/>
    <cellStyle name="Обычный 5 2 14 5" xfId="41447"/>
    <cellStyle name="Обычный 5 2 14 5 2" xfId="41448"/>
    <cellStyle name="Обычный 5 2 14 5 2 2" xfId="41449"/>
    <cellStyle name="Обычный 5 2 14 5 3" xfId="41450"/>
    <cellStyle name="Обычный 5 2 14 6" xfId="41451"/>
    <cellStyle name="Обычный 5 2 14 6 2" xfId="41452"/>
    <cellStyle name="Обычный 5 2 14 7" xfId="41453"/>
    <cellStyle name="Обычный 5 2 14 7 2" xfId="41454"/>
    <cellStyle name="Обычный 5 2 14 8" xfId="41455"/>
    <cellStyle name="Обычный 5 2 15" xfId="41456"/>
    <cellStyle name="Обычный 5 2 15 2" xfId="41457"/>
    <cellStyle name="Обычный 5 2 15 2 2" xfId="41458"/>
    <cellStyle name="Обычный 5 2 15 2 2 2" xfId="41459"/>
    <cellStyle name="Обычный 5 2 15 2 2 2 2" xfId="41460"/>
    <cellStyle name="Обычный 5 2 15 2 2 3" xfId="41461"/>
    <cellStyle name="Обычный 5 2 15 2 3" xfId="41462"/>
    <cellStyle name="Обычный 5 2 15 2 3 2" xfId="41463"/>
    <cellStyle name="Обычный 5 2 15 2 4" xfId="41464"/>
    <cellStyle name="Обычный 5 2 15 3" xfId="41465"/>
    <cellStyle name="Обычный 5 2 15 3 2" xfId="41466"/>
    <cellStyle name="Обычный 5 2 15 3 2 2" xfId="41467"/>
    <cellStyle name="Обычный 5 2 15 3 2 2 2" xfId="41468"/>
    <cellStyle name="Обычный 5 2 15 3 2 3" xfId="41469"/>
    <cellStyle name="Обычный 5 2 15 3 3" xfId="41470"/>
    <cellStyle name="Обычный 5 2 15 3 3 2" xfId="41471"/>
    <cellStyle name="Обычный 5 2 15 3 4" xfId="41472"/>
    <cellStyle name="Обычный 5 2 15 4" xfId="41473"/>
    <cellStyle name="Обычный 5 2 15 4 2" xfId="41474"/>
    <cellStyle name="Обычный 5 2 15 4 2 2" xfId="41475"/>
    <cellStyle name="Обычный 5 2 15 4 2 2 2" xfId="41476"/>
    <cellStyle name="Обычный 5 2 15 4 2 3" xfId="41477"/>
    <cellStyle name="Обычный 5 2 15 4 3" xfId="41478"/>
    <cellStyle name="Обычный 5 2 15 4 3 2" xfId="41479"/>
    <cellStyle name="Обычный 5 2 15 4 4" xfId="41480"/>
    <cellStyle name="Обычный 5 2 15 5" xfId="41481"/>
    <cellStyle name="Обычный 5 2 15 5 2" xfId="41482"/>
    <cellStyle name="Обычный 5 2 15 5 2 2" xfId="41483"/>
    <cellStyle name="Обычный 5 2 15 5 3" xfId="41484"/>
    <cellStyle name="Обычный 5 2 15 6" xfId="41485"/>
    <cellStyle name="Обычный 5 2 15 6 2" xfId="41486"/>
    <cellStyle name="Обычный 5 2 15 7" xfId="41487"/>
    <cellStyle name="Обычный 5 2 15 7 2" xfId="41488"/>
    <cellStyle name="Обычный 5 2 15 8" xfId="41489"/>
    <cellStyle name="Обычный 5 2 16" xfId="41490"/>
    <cellStyle name="Обычный 5 2 16 2" xfId="41491"/>
    <cellStyle name="Обычный 5 2 16 2 2" xfId="41492"/>
    <cellStyle name="Обычный 5 2 16 2 2 2" xfId="41493"/>
    <cellStyle name="Обычный 5 2 16 2 2 2 2" xfId="41494"/>
    <cellStyle name="Обычный 5 2 16 2 2 3" xfId="41495"/>
    <cellStyle name="Обычный 5 2 16 2 3" xfId="41496"/>
    <cellStyle name="Обычный 5 2 16 2 3 2" xfId="41497"/>
    <cellStyle name="Обычный 5 2 16 2 4" xfId="41498"/>
    <cellStyle name="Обычный 5 2 16 3" xfId="41499"/>
    <cellStyle name="Обычный 5 2 16 3 2" xfId="41500"/>
    <cellStyle name="Обычный 5 2 16 3 2 2" xfId="41501"/>
    <cellStyle name="Обычный 5 2 16 3 2 2 2" xfId="41502"/>
    <cellStyle name="Обычный 5 2 16 3 2 3" xfId="41503"/>
    <cellStyle name="Обычный 5 2 16 3 3" xfId="41504"/>
    <cellStyle name="Обычный 5 2 16 3 3 2" xfId="41505"/>
    <cellStyle name="Обычный 5 2 16 3 4" xfId="41506"/>
    <cellStyle name="Обычный 5 2 16 4" xfId="41507"/>
    <cellStyle name="Обычный 5 2 16 4 2" xfId="41508"/>
    <cellStyle name="Обычный 5 2 16 4 2 2" xfId="41509"/>
    <cellStyle name="Обычный 5 2 16 4 2 2 2" xfId="41510"/>
    <cellStyle name="Обычный 5 2 16 4 2 3" xfId="41511"/>
    <cellStyle name="Обычный 5 2 16 4 3" xfId="41512"/>
    <cellStyle name="Обычный 5 2 16 4 3 2" xfId="41513"/>
    <cellStyle name="Обычный 5 2 16 4 4" xfId="41514"/>
    <cellStyle name="Обычный 5 2 16 5" xfId="41515"/>
    <cellStyle name="Обычный 5 2 16 5 2" xfId="41516"/>
    <cellStyle name="Обычный 5 2 16 5 2 2" xfId="41517"/>
    <cellStyle name="Обычный 5 2 16 5 3" xfId="41518"/>
    <cellStyle name="Обычный 5 2 16 6" xfId="41519"/>
    <cellStyle name="Обычный 5 2 16 6 2" xfId="41520"/>
    <cellStyle name="Обычный 5 2 16 7" xfId="41521"/>
    <cellStyle name="Обычный 5 2 16 7 2" xfId="41522"/>
    <cellStyle name="Обычный 5 2 16 8" xfId="41523"/>
    <cellStyle name="Обычный 5 2 17" xfId="41524"/>
    <cellStyle name="Обычный 5 2 17 2" xfId="41525"/>
    <cellStyle name="Обычный 5 2 17 2 2" xfId="41526"/>
    <cellStyle name="Обычный 5 2 17 2 2 2" xfId="41527"/>
    <cellStyle name="Обычный 5 2 17 2 2 2 2" xfId="41528"/>
    <cellStyle name="Обычный 5 2 17 2 2 3" xfId="41529"/>
    <cellStyle name="Обычный 5 2 17 2 3" xfId="41530"/>
    <cellStyle name="Обычный 5 2 17 2 3 2" xfId="41531"/>
    <cellStyle name="Обычный 5 2 17 2 4" xfId="41532"/>
    <cellStyle name="Обычный 5 2 17 3" xfId="41533"/>
    <cellStyle name="Обычный 5 2 17 3 2" xfId="41534"/>
    <cellStyle name="Обычный 5 2 17 3 2 2" xfId="41535"/>
    <cellStyle name="Обычный 5 2 17 3 2 2 2" xfId="41536"/>
    <cellStyle name="Обычный 5 2 17 3 2 3" xfId="41537"/>
    <cellStyle name="Обычный 5 2 17 3 3" xfId="41538"/>
    <cellStyle name="Обычный 5 2 17 3 3 2" xfId="41539"/>
    <cellStyle name="Обычный 5 2 17 3 4" xfId="41540"/>
    <cellStyle name="Обычный 5 2 17 4" xfId="41541"/>
    <cellStyle name="Обычный 5 2 17 4 2" xfId="41542"/>
    <cellStyle name="Обычный 5 2 17 4 2 2" xfId="41543"/>
    <cellStyle name="Обычный 5 2 17 4 2 2 2" xfId="41544"/>
    <cellStyle name="Обычный 5 2 17 4 2 3" xfId="41545"/>
    <cellStyle name="Обычный 5 2 17 4 3" xfId="41546"/>
    <cellStyle name="Обычный 5 2 17 4 3 2" xfId="41547"/>
    <cellStyle name="Обычный 5 2 17 4 4" xfId="41548"/>
    <cellStyle name="Обычный 5 2 17 5" xfId="41549"/>
    <cellStyle name="Обычный 5 2 17 5 2" xfId="41550"/>
    <cellStyle name="Обычный 5 2 17 5 2 2" xfId="41551"/>
    <cellStyle name="Обычный 5 2 17 5 3" xfId="41552"/>
    <cellStyle name="Обычный 5 2 17 6" xfId="41553"/>
    <cellStyle name="Обычный 5 2 17 6 2" xfId="41554"/>
    <cellStyle name="Обычный 5 2 17 7" xfId="41555"/>
    <cellStyle name="Обычный 5 2 17 7 2" xfId="41556"/>
    <cellStyle name="Обычный 5 2 17 8" xfId="41557"/>
    <cellStyle name="Обычный 5 2 18" xfId="41558"/>
    <cellStyle name="Обычный 5 2 18 2" xfId="41559"/>
    <cellStyle name="Обычный 5 2 18 2 2" xfId="41560"/>
    <cellStyle name="Обычный 5 2 18 2 2 2" xfId="41561"/>
    <cellStyle name="Обычный 5 2 18 2 2 2 2" xfId="41562"/>
    <cellStyle name="Обычный 5 2 18 2 2 3" xfId="41563"/>
    <cellStyle name="Обычный 5 2 18 2 3" xfId="41564"/>
    <cellStyle name="Обычный 5 2 18 2 3 2" xfId="41565"/>
    <cellStyle name="Обычный 5 2 18 2 4" xfId="41566"/>
    <cellStyle name="Обычный 5 2 18 3" xfId="41567"/>
    <cellStyle name="Обычный 5 2 18 3 2" xfId="41568"/>
    <cellStyle name="Обычный 5 2 18 3 2 2" xfId="41569"/>
    <cellStyle name="Обычный 5 2 18 3 2 2 2" xfId="41570"/>
    <cellStyle name="Обычный 5 2 18 3 2 3" xfId="41571"/>
    <cellStyle name="Обычный 5 2 18 3 3" xfId="41572"/>
    <cellStyle name="Обычный 5 2 18 3 3 2" xfId="41573"/>
    <cellStyle name="Обычный 5 2 18 3 4" xfId="41574"/>
    <cellStyle name="Обычный 5 2 18 4" xfId="41575"/>
    <cellStyle name="Обычный 5 2 18 4 2" xfId="41576"/>
    <cellStyle name="Обычный 5 2 18 4 2 2" xfId="41577"/>
    <cellStyle name="Обычный 5 2 18 4 2 2 2" xfId="41578"/>
    <cellStyle name="Обычный 5 2 18 4 2 3" xfId="41579"/>
    <cellStyle name="Обычный 5 2 18 4 3" xfId="41580"/>
    <cellStyle name="Обычный 5 2 18 4 3 2" xfId="41581"/>
    <cellStyle name="Обычный 5 2 18 4 4" xfId="41582"/>
    <cellStyle name="Обычный 5 2 18 5" xfId="41583"/>
    <cellStyle name="Обычный 5 2 18 5 2" xfId="41584"/>
    <cellStyle name="Обычный 5 2 18 5 2 2" xfId="41585"/>
    <cellStyle name="Обычный 5 2 18 5 3" xfId="41586"/>
    <cellStyle name="Обычный 5 2 18 6" xfId="41587"/>
    <cellStyle name="Обычный 5 2 18 6 2" xfId="41588"/>
    <cellStyle name="Обычный 5 2 18 7" xfId="41589"/>
    <cellStyle name="Обычный 5 2 18 7 2" xfId="41590"/>
    <cellStyle name="Обычный 5 2 18 8" xfId="41591"/>
    <cellStyle name="Обычный 5 2 19" xfId="41592"/>
    <cellStyle name="Обычный 5 2 19 2" xfId="41593"/>
    <cellStyle name="Обычный 5 2 19 2 2" xfId="41594"/>
    <cellStyle name="Обычный 5 2 19 2 2 2" xfId="41595"/>
    <cellStyle name="Обычный 5 2 19 2 2 2 2" xfId="41596"/>
    <cellStyle name="Обычный 5 2 19 2 2 3" xfId="41597"/>
    <cellStyle name="Обычный 5 2 19 2 3" xfId="41598"/>
    <cellStyle name="Обычный 5 2 19 2 3 2" xfId="41599"/>
    <cellStyle name="Обычный 5 2 19 2 4" xfId="41600"/>
    <cellStyle name="Обычный 5 2 19 3" xfId="41601"/>
    <cellStyle name="Обычный 5 2 19 3 2" xfId="41602"/>
    <cellStyle name="Обычный 5 2 19 3 2 2" xfId="41603"/>
    <cellStyle name="Обычный 5 2 19 3 2 2 2" xfId="41604"/>
    <cellStyle name="Обычный 5 2 19 3 2 3" xfId="41605"/>
    <cellStyle name="Обычный 5 2 19 3 3" xfId="41606"/>
    <cellStyle name="Обычный 5 2 19 3 3 2" xfId="41607"/>
    <cellStyle name="Обычный 5 2 19 3 4" xfId="41608"/>
    <cellStyle name="Обычный 5 2 19 4" xfId="41609"/>
    <cellStyle name="Обычный 5 2 19 4 2" xfId="41610"/>
    <cellStyle name="Обычный 5 2 19 4 2 2" xfId="41611"/>
    <cellStyle name="Обычный 5 2 19 4 2 2 2" xfId="41612"/>
    <cellStyle name="Обычный 5 2 19 4 2 3" xfId="41613"/>
    <cellStyle name="Обычный 5 2 19 4 3" xfId="41614"/>
    <cellStyle name="Обычный 5 2 19 4 3 2" xfId="41615"/>
    <cellStyle name="Обычный 5 2 19 4 4" xfId="41616"/>
    <cellStyle name="Обычный 5 2 19 5" xfId="41617"/>
    <cellStyle name="Обычный 5 2 19 5 2" xfId="41618"/>
    <cellStyle name="Обычный 5 2 19 5 2 2" xfId="41619"/>
    <cellStyle name="Обычный 5 2 19 5 3" xfId="41620"/>
    <cellStyle name="Обычный 5 2 19 6" xfId="41621"/>
    <cellStyle name="Обычный 5 2 19 6 2" xfId="41622"/>
    <cellStyle name="Обычный 5 2 19 7" xfId="41623"/>
    <cellStyle name="Обычный 5 2 19 7 2" xfId="41624"/>
    <cellStyle name="Обычный 5 2 19 8" xfId="41625"/>
    <cellStyle name="Обычный 5 2 2" xfId="41626"/>
    <cellStyle name="Обычный 5 2 2 10" xfId="41627"/>
    <cellStyle name="Обычный 5 2 2 2" xfId="41628"/>
    <cellStyle name="Обычный 5 2 2 2 2" xfId="41629"/>
    <cellStyle name="Обычный 5 2 2 2 2 2" xfId="41630"/>
    <cellStyle name="Обычный 5 2 2 2 2 2 2" xfId="41631"/>
    <cellStyle name="Обычный 5 2 2 2 2 2 2 2" xfId="41632"/>
    <cellStyle name="Обычный 5 2 2 2 2 2 3" xfId="41633"/>
    <cellStyle name="Обычный 5 2 2 2 2 3" xfId="41634"/>
    <cellStyle name="Обычный 5 2 2 2 2 3 2" xfId="41635"/>
    <cellStyle name="Обычный 5 2 2 2 2 4" xfId="41636"/>
    <cellStyle name="Обычный 5 2 2 2 3" xfId="41637"/>
    <cellStyle name="Обычный 5 2 2 2 3 2" xfId="41638"/>
    <cellStyle name="Обычный 5 2 2 2 4" xfId="41639"/>
    <cellStyle name="Обычный 5 2 2 2 4 2" xfId="41640"/>
    <cellStyle name="Обычный 5 2 2 2 4 2 2" xfId="41641"/>
    <cellStyle name="Обычный 5 2 2 2 4 3" xfId="41642"/>
    <cellStyle name="Обычный 5 2 2 2 5" xfId="41643"/>
    <cellStyle name="Обычный 5 2 2 2 5 2" xfId="41644"/>
    <cellStyle name="Обычный 5 2 2 2 6" xfId="41645"/>
    <cellStyle name="Обычный 5 2 2 3" xfId="41646"/>
    <cellStyle name="Обычный 5 2 2 3 2" xfId="41647"/>
    <cellStyle name="Обычный 5 2 2 3 2 2" xfId="41648"/>
    <cellStyle name="Обычный 5 2 2 3 2 2 2" xfId="41649"/>
    <cellStyle name="Обычный 5 2 2 3 2 2 2 2" xfId="41650"/>
    <cellStyle name="Обычный 5 2 2 3 2 2 3" xfId="41651"/>
    <cellStyle name="Обычный 5 2 2 3 2 3" xfId="41652"/>
    <cellStyle name="Обычный 5 2 2 3 2 3 2" xfId="41653"/>
    <cellStyle name="Обычный 5 2 2 3 2 4" xfId="41654"/>
    <cellStyle name="Обычный 5 2 2 3 3" xfId="41655"/>
    <cellStyle name="Обычный 5 2 2 3 3 2" xfId="41656"/>
    <cellStyle name="Обычный 5 2 2 3 3 2 2" xfId="41657"/>
    <cellStyle name="Обычный 5 2 2 3 3 3" xfId="41658"/>
    <cellStyle name="Обычный 5 2 2 3 4" xfId="41659"/>
    <cellStyle name="Обычный 5 2 2 3 4 2" xfId="41660"/>
    <cellStyle name="Обычный 5 2 2 3 5" xfId="41661"/>
    <cellStyle name="Обычный 5 2 2 4" xfId="41662"/>
    <cellStyle name="Обычный 5 2 2 4 2" xfId="41663"/>
    <cellStyle name="Обычный 5 2 2 4 2 2" xfId="41664"/>
    <cellStyle name="Обычный 5 2 2 4 2 2 2" xfId="41665"/>
    <cellStyle name="Обычный 5 2 2 4 2 3" xfId="41666"/>
    <cellStyle name="Обычный 5 2 2 4 3" xfId="41667"/>
    <cellStyle name="Обычный 5 2 2 4 3 2" xfId="41668"/>
    <cellStyle name="Обычный 5 2 2 4 4" xfId="41669"/>
    <cellStyle name="Обычный 5 2 2 5" xfId="41670"/>
    <cellStyle name="Обычный 5 2 2 5 2" xfId="41671"/>
    <cellStyle name="Обычный 5 2 2 5 2 2" xfId="41672"/>
    <cellStyle name="Обычный 5 2 2 5 2 2 2" xfId="41673"/>
    <cellStyle name="Обычный 5 2 2 5 2 3" xfId="41674"/>
    <cellStyle name="Обычный 5 2 2 5 3" xfId="41675"/>
    <cellStyle name="Обычный 5 2 2 5 3 2" xfId="41676"/>
    <cellStyle name="Обычный 5 2 2 5 4" xfId="41677"/>
    <cellStyle name="Обычный 5 2 2 6" xfId="41678"/>
    <cellStyle name="Обычный 5 2 2 6 2" xfId="41679"/>
    <cellStyle name="Обычный 5 2 2 6 2 2" xfId="41680"/>
    <cellStyle name="Обычный 5 2 2 6 2 2 2" xfId="41681"/>
    <cellStyle name="Обычный 5 2 2 6 2 3" xfId="41682"/>
    <cellStyle name="Обычный 5 2 2 6 3" xfId="41683"/>
    <cellStyle name="Обычный 5 2 2 6 3 2" xfId="41684"/>
    <cellStyle name="Обычный 5 2 2 6 4" xfId="41685"/>
    <cellStyle name="Обычный 5 2 2 7" xfId="41686"/>
    <cellStyle name="Обычный 5 2 2 7 2" xfId="41687"/>
    <cellStyle name="Обычный 5 2 2 7 2 2" xfId="41688"/>
    <cellStyle name="Обычный 5 2 2 7 3" xfId="41689"/>
    <cellStyle name="Обычный 5 2 2 8" xfId="41690"/>
    <cellStyle name="Обычный 5 2 2 8 2" xfId="41691"/>
    <cellStyle name="Обычный 5 2 2 9" xfId="41692"/>
    <cellStyle name="Обычный 5 2 2 9 2" xfId="41693"/>
    <cellStyle name="Обычный 5 2 20" xfId="41694"/>
    <cellStyle name="Обычный 5 2 20 2" xfId="41695"/>
    <cellStyle name="Обычный 5 2 20 2 2" xfId="41696"/>
    <cellStyle name="Обычный 5 2 20 2 2 2" xfId="41697"/>
    <cellStyle name="Обычный 5 2 20 2 2 2 2" xfId="41698"/>
    <cellStyle name="Обычный 5 2 20 2 2 3" xfId="41699"/>
    <cellStyle name="Обычный 5 2 20 2 3" xfId="41700"/>
    <cellStyle name="Обычный 5 2 20 2 3 2" xfId="41701"/>
    <cellStyle name="Обычный 5 2 20 2 4" xfId="41702"/>
    <cellStyle name="Обычный 5 2 20 3" xfId="41703"/>
    <cellStyle name="Обычный 5 2 20 3 2" xfId="41704"/>
    <cellStyle name="Обычный 5 2 20 3 2 2" xfId="41705"/>
    <cellStyle name="Обычный 5 2 20 3 2 2 2" xfId="41706"/>
    <cellStyle name="Обычный 5 2 20 3 2 3" xfId="41707"/>
    <cellStyle name="Обычный 5 2 20 3 3" xfId="41708"/>
    <cellStyle name="Обычный 5 2 20 3 3 2" xfId="41709"/>
    <cellStyle name="Обычный 5 2 20 3 4" xfId="41710"/>
    <cellStyle name="Обычный 5 2 20 4" xfId="41711"/>
    <cellStyle name="Обычный 5 2 20 4 2" xfId="41712"/>
    <cellStyle name="Обычный 5 2 20 4 2 2" xfId="41713"/>
    <cellStyle name="Обычный 5 2 20 4 2 2 2" xfId="41714"/>
    <cellStyle name="Обычный 5 2 20 4 2 3" xfId="41715"/>
    <cellStyle name="Обычный 5 2 20 4 3" xfId="41716"/>
    <cellStyle name="Обычный 5 2 20 4 3 2" xfId="41717"/>
    <cellStyle name="Обычный 5 2 20 4 4" xfId="41718"/>
    <cellStyle name="Обычный 5 2 20 5" xfId="41719"/>
    <cellStyle name="Обычный 5 2 20 5 2" xfId="41720"/>
    <cellStyle name="Обычный 5 2 20 5 2 2" xfId="41721"/>
    <cellStyle name="Обычный 5 2 20 5 3" xfId="41722"/>
    <cellStyle name="Обычный 5 2 20 6" xfId="41723"/>
    <cellStyle name="Обычный 5 2 20 6 2" xfId="41724"/>
    <cellStyle name="Обычный 5 2 20 7" xfId="41725"/>
    <cellStyle name="Обычный 5 2 20 7 2" xfId="41726"/>
    <cellStyle name="Обычный 5 2 20 8" xfId="41727"/>
    <cellStyle name="Обычный 5 2 21" xfId="41728"/>
    <cellStyle name="Обычный 5 2 21 2" xfId="41729"/>
    <cellStyle name="Обычный 5 2 21 2 2" xfId="41730"/>
    <cellStyle name="Обычный 5 2 21 2 2 2" xfId="41731"/>
    <cellStyle name="Обычный 5 2 21 2 2 2 2" xfId="41732"/>
    <cellStyle name="Обычный 5 2 21 2 2 3" xfId="41733"/>
    <cellStyle name="Обычный 5 2 21 2 3" xfId="41734"/>
    <cellStyle name="Обычный 5 2 21 2 3 2" xfId="41735"/>
    <cellStyle name="Обычный 5 2 21 2 4" xfId="41736"/>
    <cellStyle name="Обычный 5 2 21 3" xfId="41737"/>
    <cellStyle name="Обычный 5 2 21 3 2" xfId="41738"/>
    <cellStyle name="Обычный 5 2 21 3 2 2" xfId="41739"/>
    <cellStyle name="Обычный 5 2 21 3 2 2 2" xfId="41740"/>
    <cellStyle name="Обычный 5 2 21 3 2 3" xfId="41741"/>
    <cellStyle name="Обычный 5 2 21 3 3" xfId="41742"/>
    <cellStyle name="Обычный 5 2 21 3 3 2" xfId="41743"/>
    <cellStyle name="Обычный 5 2 21 3 4" xfId="41744"/>
    <cellStyle name="Обычный 5 2 21 4" xfId="41745"/>
    <cellStyle name="Обычный 5 2 21 4 2" xfId="41746"/>
    <cellStyle name="Обычный 5 2 21 4 2 2" xfId="41747"/>
    <cellStyle name="Обычный 5 2 21 4 2 2 2" xfId="41748"/>
    <cellStyle name="Обычный 5 2 21 4 2 3" xfId="41749"/>
    <cellStyle name="Обычный 5 2 21 4 3" xfId="41750"/>
    <cellStyle name="Обычный 5 2 21 4 3 2" xfId="41751"/>
    <cellStyle name="Обычный 5 2 21 4 4" xfId="41752"/>
    <cellStyle name="Обычный 5 2 21 5" xfId="41753"/>
    <cellStyle name="Обычный 5 2 21 5 2" xfId="41754"/>
    <cellStyle name="Обычный 5 2 21 5 2 2" xfId="41755"/>
    <cellStyle name="Обычный 5 2 21 5 3" xfId="41756"/>
    <cellStyle name="Обычный 5 2 21 6" xfId="41757"/>
    <cellStyle name="Обычный 5 2 21 6 2" xfId="41758"/>
    <cellStyle name="Обычный 5 2 21 7" xfId="41759"/>
    <cellStyle name="Обычный 5 2 21 7 2" xfId="41760"/>
    <cellStyle name="Обычный 5 2 21 8" xfId="41761"/>
    <cellStyle name="Обычный 5 2 22" xfId="41762"/>
    <cellStyle name="Обычный 5 2 22 2" xfId="41763"/>
    <cellStyle name="Обычный 5 2 22 2 2" xfId="41764"/>
    <cellStyle name="Обычный 5 2 22 2 2 2" xfId="41765"/>
    <cellStyle name="Обычный 5 2 22 2 2 2 2" xfId="41766"/>
    <cellStyle name="Обычный 5 2 22 2 2 3" xfId="41767"/>
    <cellStyle name="Обычный 5 2 22 2 3" xfId="41768"/>
    <cellStyle name="Обычный 5 2 22 2 3 2" xfId="41769"/>
    <cellStyle name="Обычный 5 2 22 2 4" xfId="41770"/>
    <cellStyle name="Обычный 5 2 22 3" xfId="41771"/>
    <cellStyle name="Обычный 5 2 22 3 2" xfId="41772"/>
    <cellStyle name="Обычный 5 2 22 3 2 2" xfId="41773"/>
    <cellStyle name="Обычный 5 2 22 3 2 2 2" xfId="41774"/>
    <cellStyle name="Обычный 5 2 22 3 2 3" xfId="41775"/>
    <cellStyle name="Обычный 5 2 22 3 3" xfId="41776"/>
    <cellStyle name="Обычный 5 2 22 3 3 2" xfId="41777"/>
    <cellStyle name="Обычный 5 2 22 3 4" xfId="41778"/>
    <cellStyle name="Обычный 5 2 22 4" xfId="41779"/>
    <cellStyle name="Обычный 5 2 22 4 2" xfId="41780"/>
    <cellStyle name="Обычный 5 2 22 4 2 2" xfId="41781"/>
    <cellStyle name="Обычный 5 2 22 4 2 2 2" xfId="41782"/>
    <cellStyle name="Обычный 5 2 22 4 2 3" xfId="41783"/>
    <cellStyle name="Обычный 5 2 22 4 3" xfId="41784"/>
    <cellStyle name="Обычный 5 2 22 4 3 2" xfId="41785"/>
    <cellStyle name="Обычный 5 2 22 4 4" xfId="41786"/>
    <cellStyle name="Обычный 5 2 22 5" xfId="41787"/>
    <cellStyle name="Обычный 5 2 22 5 2" xfId="41788"/>
    <cellStyle name="Обычный 5 2 22 5 2 2" xfId="41789"/>
    <cellStyle name="Обычный 5 2 22 5 3" xfId="41790"/>
    <cellStyle name="Обычный 5 2 22 6" xfId="41791"/>
    <cellStyle name="Обычный 5 2 22 6 2" xfId="41792"/>
    <cellStyle name="Обычный 5 2 22 7" xfId="41793"/>
    <cellStyle name="Обычный 5 2 22 7 2" xfId="41794"/>
    <cellStyle name="Обычный 5 2 22 8" xfId="41795"/>
    <cellStyle name="Обычный 5 2 23" xfId="41796"/>
    <cellStyle name="Обычный 5 2 23 2" xfId="41797"/>
    <cellStyle name="Обычный 5 2 23 2 2" xfId="41798"/>
    <cellStyle name="Обычный 5 2 23 2 2 2" xfId="41799"/>
    <cellStyle name="Обычный 5 2 23 2 2 2 2" xfId="41800"/>
    <cellStyle name="Обычный 5 2 23 2 2 3" xfId="41801"/>
    <cellStyle name="Обычный 5 2 23 2 3" xfId="41802"/>
    <cellStyle name="Обычный 5 2 23 2 3 2" xfId="41803"/>
    <cellStyle name="Обычный 5 2 23 2 4" xfId="41804"/>
    <cellStyle name="Обычный 5 2 23 3" xfId="41805"/>
    <cellStyle name="Обычный 5 2 23 3 2" xfId="41806"/>
    <cellStyle name="Обычный 5 2 23 3 2 2" xfId="41807"/>
    <cellStyle name="Обычный 5 2 23 3 2 2 2" xfId="41808"/>
    <cellStyle name="Обычный 5 2 23 3 2 3" xfId="41809"/>
    <cellStyle name="Обычный 5 2 23 3 3" xfId="41810"/>
    <cellStyle name="Обычный 5 2 23 3 3 2" xfId="41811"/>
    <cellStyle name="Обычный 5 2 23 3 4" xfId="41812"/>
    <cellStyle name="Обычный 5 2 23 4" xfId="41813"/>
    <cellStyle name="Обычный 5 2 23 4 2" xfId="41814"/>
    <cellStyle name="Обычный 5 2 23 4 2 2" xfId="41815"/>
    <cellStyle name="Обычный 5 2 23 4 2 2 2" xfId="41816"/>
    <cellStyle name="Обычный 5 2 23 4 2 3" xfId="41817"/>
    <cellStyle name="Обычный 5 2 23 4 3" xfId="41818"/>
    <cellStyle name="Обычный 5 2 23 4 3 2" xfId="41819"/>
    <cellStyle name="Обычный 5 2 23 4 4" xfId="41820"/>
    <cellStyle name="Обычный 5 2 23 5" xfId="41821"/>
    <cellStyle name="Обычный 5 2 23 5 2" xfId="41822"/>
    <cellStyle name="Обычный 5 2 23 5 2 2" xfId="41823"/>
    <cellStyle name="Обычный 5 2 23 5 3" xfId="41824"/>
    <cellStyle name="Обычный 5 2 23 6" xfId="41825"/>
    <cellStyle name="Обычный 5 2 23 6 2" xfId="41826"/>
    <cellStyle name="Обычный 5 2 23 7" xfId="41827"/>
    <cellStyle name="Обычный 5 2 23 7 2" xfId="41828"/>
    <cellStyle name="Обычный 5 2 23 8" xfId="41829"/>
    <cellStyle name="Обычный 5 2 24" xfId="41830"/>
    <cellStyle name="Обычный 5 2 24 2" xfId="41831"/>
    <cellStyle name="Обычный 5 2 24 2 2" xfId="41832"/>
    <cellStyle name="Обычный 5 2 24 2 2 2" xfId="41833"/>
    <cellStyle name="Обычный 5 2 24 2 2 2 2" xfId="41834"/>
    <cellStyle name="Обычный 5 2 24 2 2 3" xfId="41835"/>
    <cellStyle name="Обычный 5 2 24 2 3" xfId="41836"/>
    <cellStyle name="Обычный 5 2 24 2 3 2" xfId="41837"/>
    <cellStyle name="Обычный 5 2 24 2 4" xfId="41838"/>
    <cellStyle name="Обычный 5 2 24 3" xfId="41839"/>
    <cellStyle name="Обычный 5 2 24 3 2" xfId="41840"/>
    <cellStyle name="Обычный 5 2 24 3 2 2" xfId="41841"/>
    <cellStyle name="Обычный 5 2 24 3 2 2 2" xfId="41842"/>
    <cellStyle name="Обычный 5 2 24 3 2 3" xfId="41843"/>
    <cellStyle name="Обычный 5 2 24 3 3" xfId="41844"/>
    <cellStyle name="Обычный 5 2 24 3 3 2" xfId="41845"/>
    <cellStyle name="Обычный 5 2 24 3 4" xfId="41846"/>
    <cellStyle name="Обычный 5 2 24 4" xfId="41847"/>
    <cellStyle name="Обычный 5 2 24 4 2" xfId="41848"/>
    <cellStyle name="Обычный 5 2 24 4 2 2" xfId="41849"/>
    <cellStyle name="Обычный 5 2 24 4 2 2 2" xfId="41850"/>
    <cellStyle name="Обычный 5 2 24 4 2 3" xfId="41851"/>
    <cellStyle name="Обычный 5 2 24 4 3" xfId="41852"/>
    <cellStyle name="Обычный 5 2 24 4 3 2" xfId="41853"/>
    <cellStyle name="Обычный 5 2 24 4 4" xfId="41854"/>
    <cellStyle name="Обычный 5 2 24 5" xfId="41855"/>
    <cellStyle name="Обычный 5 2 24 5 2" xfId="41856"/>
    <cellStyle name="Обычный 5 2 24 5 2 2" xfId="41857"/>
    <cellStyle name="Обычный 5 2 24 5 3" xfId="41858"/>
    <cellStyle name="Обычный 5 2 24 6" xfId="41859"/>
    <cellStyle name="Обычный 5 2 24 6 2" xfId="41860"/>
    <cellStyle name="Обычный 5 2 24 7" xfId="41861"/>
    <cellStyle name="Обычный 5 2 24 7 2" xfId="41862"/>
    <cellStyle name="Обычный 5 2 24 8" xfId="41863"/>
    <cellStyle name="Обычный 5 2 25" xfId="41864"/>
    <cellStyle name="Обычный 5 2 25 2" xfId="41865"/>
    <cellStyle name="Обычный 5 2 25 2 2" xfId="41866"/>
    <cellStyle name="Обычный 5 2 25 2 2 2" xfId="41867"/>
    <cellStyle name="Обычный 5 2 25 2 2 2 2" xfId="41868"/>
    <cellStyle name="Обычный 5 2 25 2 2 3" xfId="41869"/>
    <cellStyle name="Обычный 5 2 25 2 3" xfId="41870"/>
    <cellStyle name="Обычный 5 2 25 2 3 2" xfId="41871"/>
    <cellStyle name="Обычный 5 2 25 2 4" xfId="41872"/>
    <cellStyle name="Обычный 5 2 25 3" xfId="41873"/>
    <cellStyle name="Обычный 5 2 25 3 2" xfId="41874"/>
    <cellStyle name="Обычный 5 2 25 3 2 2" xfId="41875"/>
    <cellStyle name="Обычный 5 2 25 3 2 2 2" xfId="41876"/>
    <cellStyle name="Обычный 5 2 25 3 2 3" xfId="41877"/>
    <cellStyle name="Обычный 5 2 25 3 3" xfId="41878"/>
    <cellStyle name="Обычный 5 2 25 3 3 2" xfId="41879"/>
    <cellStyle name="Обычный 5 2 25 3 4" xfId="41880"/>
    <cellStyle name="Обычный 5 2 25 4" xfId="41881"/>
    <cellStyle name="Обычный 5 2 25 4 2" xfId="41882"/>
    <cellStyle name="Обычный 5 2 25 4 2 2" xfId="41883"/>
    <cellStyle name="Обычный 5 2 25 4 2 2 2" xfId="41884"/>
    <cellStyle name="Обычный 5 2 25 4 2 3" xfId="41885"/>
    <cellStyle name="Обычный 5 2 25 4 3" xfId="41886"/>
    <cellStyle name="Обычный 5 2 25 4 3 2" xfId="41887"/>
    <cellStyle name="Обычный 5 2 25 4 4" xfId="41888"/>
    <cellStyle name="Обычный 5 2 25 5" xfId="41889"/>
    <cellStyle name="Обычный 5 2 25 5 2" xfId="41890"/>
    <cellStyle name="Обычный 5 2 25 5 2 2" xfId="41891"/>
    <cellStyle name="Обычный 5 2 25 5 3" xfId="41892"/>
    <cellStyle name="Обычный 5 2 25 6" xfId="41893"/>
    <cellStyle name="Обычный 5 2 25 6 2" xfId="41894"/>
    <cellStyle name="Обычный 5 2 25 7" xfId="41895"/>
    <cellStyle name="Обычный 5 2 25 7 2" xfId="41896"/>
    <cellStyle name="Обычный 5 2 25 8" xfId="41897"/>
    <cellStyle name="Обычный 5 2 26" xfId="41898"/>
    <cellStyle name="Обычный 5 2 26 2" xfId="41899"/>
    <cellStyle name="Обычный 5 2 26 2 2" xfId="41900"/>
    <cellStyle name="Обычный 5 2 26 2 2 2" xfId="41901"/>
    <cellStyle name="Обычный 5 2 26 2 2 2 2" xfId="41902"/>
    <cellStyle name="Обычный 5 2 26 2 2 3" xfId="41903"/>
    <cellStyle name="Обычный 5 2 26 2 3" xfId="41904"/>
    <cellStyle name="Обычный 5 2 26 2 3 2" xfId="41905"/>
    <cellStyle name="Обычный 5 2 26 2 4" xfId="41906"/>
    <cellStyle name="Обычный 5 2 26 3" xfId="41907"/>
    <cellStyle name="Обычный 5 2 26 3 2" xfId="41908"/>
    <cellStyle name="Обычный 5 2 26 3 2 2" xfId="41909"/>
    <cellStyle name="Обычный 5 2 26 3 2 2 2" xfId="41910"/>
    <cellStyle name="Обычный 5 2 26 3 2 3" xfId="41911"/>
    <cellStyle name="Обычный 5 2 26 3 3" xfId="41912"/>
    <cellStyle name="Обычный 5 2 26 3 3 2" xfId="41913"/>
    <cellStyle name="Обычный 5 2 26 3 4" xfId="41914"/>
    <cellStyle name="Обычный 5 2 26 4" xfId="41915"/>
    <cellStyle name="Обычный 5 2 26 4 2" xfId="41916"/>
    <cellStyle name="Обычный 5 2 26 4 2 2" xfId="41917"/>
    <cellStyle name="Обычный 5 2 26 4 2 2 2" xfId="41918"/>
    <cellStyle name="Обычный 5 2 26 4 2 3" xfId="41919"/>
    <cellStyle name="Обычный 5 2 26 4 3" xfId="41920"/>
    <cellStyle name="Обычный 5 2 26 4 3 2" xfId="41921"/>
    <cellStyle name="Обычный 5 2 26 4 4" xfId="41922"/>
    <cellStyle name="Обычный 5 2 26 5" xfId="41923"/>
    <cellStyle name="Обычный 5 2 26 5 2" xfId="41924"/>
    <cellStyle name="Обычный 5 2 26 5 2 2" xfId="41925"/>
    <cellStyle name="Обычный 5 2 26 5 3" xfId="41926"/>
    <cellStyle name="Обычный 5 2 26 6" xfId="41927"/>
    <cellStyle name="Обычный 5 2 26 6 2" xfId="41928"/>
    <cellStyle name="Обычный 5 2 26 7" xfId="41929"/>
    <cellStyle name="Обычный 5 2 26 7 2" xfId="41930"/>
    <cellStyle name="Обычный 5 2 26 8" xfId="41931"/>
    <cellStyle name="Обычный 5 2 27" xfId="41932"/>
    <cellStyle name="Обычный 5 2 27 2" xfId="41933"/>
    <cellStyle name="Обычный 5 2 27 2 2" xfId="41934"/>
    <cellStyle name="Обычный 5 2 27 2 2 2" xfId="41935"/>
    <cellStyle name="Обычный 5 2 27 2 2 2 2" xfId="41936"/>
    <cellStyle name="Обычный 5 2 27 2 2 3" xfId="41937"/>
    <cellStyle name="Обычный 5 2 27 2 3" xfId="41938"/>
    <cellStyle name="Обычный 5 2 27 2 3 2" xfId="41939"/>
    <cellStyle name="Обычный 5 2 27 2 4" xfId="41940"/>
    <cellStyle name="Обычный 5 2 27 3" xfId="41941"/>
    <cellStyle name="Обычный 5 2 27 3 2" xfId="41942"/>
    <cellStyle name="Обычный 5 2 27 3 2 2" xfId="41943"/>
    <cellStyle name="Обычный 5 2 27 3 2 2 2" xfId="41944"/>
    <cellStyle name="Обычный 5 2 27 3 2 3" xfId="41945"/>
    <cellStyle name="Обычный 5 2 27 3 3" xfId="41946"/>
    <cellStyle name="Обычный 5 2 27 3 3 2" xfId="41947"/>
    <cellStyle name="Обычный 5 2 27 3 4" xfId="41948"/>
    <cellStyle name="Обычный 5 2 27 4" xfId="41949"/>
    <cellStyle name="Обычный 5 2 27 4 2" xfId="41950"/>
    <cellStyle name="Обычный 5 2 27 4 2 2" xfId="41951"/>
    <cellStyle name="Обычный 5 2 27 4 2 2 2" xfId="41952"/>
    <cellStyle name="Обычный 5 2 27 4 2 3" xfId="41953"/>
    <cellStyle name="Обычный 5 2 27 4 3" xfId="41954"/>
    <cellStyle name="Обычный 5 2 27 4 3 2" xfId="41955"/>
    <cellStyle name="Обычный 5 2 27 4 4" xfId="41956"/>
    <cellStyle name="Обычный 5 2 27 5" xfId="41957"/>
    <cellStyle name="Обычный 5 2 27 5 2" xfId="41958"/>
    <cellStyle name="Обычный 5 2 27 5 2 2" xfId="41959"/>
    <cellStyle name="Обычный 5 2 27 5 3" xfId="41960"/>
    <cellStyle name="Обычный 5 2 27 6" xfId="41961"/>
    <cellStyle name="Обычный 5 2 27 6 2" xfId="41962"/>
    <cellStyle name="Обычный 5 2 27 7" xfId="41963"/>
    <cellStyle name="Обычный 5 2 27 7 2" xfId="41964"/>
    <cellStyle name="Обычный 5 2 27 8" xfId="41965"/>
    <cellStyle name="Обычный 5 2 28" xfId="41966"/>
    <cellStyle name="Обычный 5 2 28 2" xfId="41967"/>
    <cellStyle name="Обычный 5 2 28 2 2" xfId="41968"/>
    <cellStyle name="Обычный 5 2 28 2 2 2" xfId="41969"/>
    <cellStyle name="Обычный 5 2 28 2 2 2 2" xfId="41970"/>
    <cellStyle name="Обычный 5 2 28 2 2 3" xfId="41971"/>
    <cellStyle name="Обычный 5 2 28 2 3" xfId="41972"/>
    <cellStyle name="Обычный 5 2 28 2 3 2" xfId="41973"/>
    <cellStyle name="Обычный 5 2 28 2 4" xfId="41974"/>
    <cellStyle name="Обычный 5 2 28 3" xfId="41975"/>
    <cellStyle name="Обычный 5 2 28 3 2" xfId="41976"/>
    <cellStyle name="Обычный 5 2 28 3 2 2" xfId="41977"/>
    <cellStyle name="Обычный 5 2 28 3 2 2 2" xfId="41978"/>
    <cellStyle name="Обычный 5 2 28 3 2 3" xfId="41979"/>
    <cellStyle name="Обычный 5 2 28 3 3" xfId="41980"/>
    <cellStyle name="Обычный 5 2 28 3 3 2" xfId="41981"/>
    <cellStyle name="Обычный 5 2 28 3 4" xfId="41982"/>
    <cellStyle name="Обычный 5 2 28 4" xfId="41983"/>
    <cellStyle name="Обычный 5 2 28 4 2" xfId="41984"/>
    <cellStyle name="Обычный 5 2 28 4 2 2" xfId="41985"/>
    <cellStyle name="Обычный 5 2 28 4 2 2 2" xfId="41986"/>
    <cellStyle name="Обычный 5 2 28 4 2 3" xfId="41987"/>
    <cellStyle name="Обычный 5 2 28 4 3" xfId="41988"/>
    <cellStyle name="Обычный 5 2 28 4 3 2" xfId="41989"/>
    <cellStyle name="Обычный 5 2 28 4 4" xfId="41990"/>
    <cellStyle name="Обычный 5 2 28 5" xfId="41991"/>
    <cellStyle name="Обычный 5 2 28 5 2" xfId="41992"/>
    <cellStyle name="Обычный 5 2 28 5 2 2" xfId="41993"/>
    <cellStyle name="Обычный 5 2 28 5 3" xfId="41994"/>
    <cellStyle name="Обычный 5 2 28 6" xfId="41995"/>
    <cellStyle name="Обычный 5 2 28 6 2" xfId="41996"/>
    <cellStyle name="Обычный 5 2 28 7" xfId="41997"/>
    <cellStyle name="Обычный 5 2 28 7 2" xfId="41998"/>
    <cellStyle name="Обычный 5 2 28 8" xfId="41999"/>
    <cellStyle name="Обычный 5 2 29" xfId="42000"/>
    <cellStyle name="Обычный 5 2 29 2" xfId="42001"/>
    <cellStyle name="Обычный 5 2 29 2 2" xfId="42002"/>
    <cellStyle name="Обычный 5 2 29 2 2 2" xfId="42003"/>
    <cellStyle name="Обычный 5 2 29 2 2 2 2" xfId="42004"/>
    <cellStyle name="Обычный 5 2 29 2 2 3" xfId="42005"/>
    <cellStyle name="Обычный 5 2 29 2 3" xfId="42006"/>
    <cellStyle name="Обычный 5 2 29 2 3 2" xfId="42007"/>
    <cellStyle name="Обычный 5 2 29 2 4" xfId="42008"/>
    <cellStyle name="Обычный 5 2 29 3" xfId="42009"/>
    <cellStyle name="Обычный 5 2 29 3 2" xfId="42010"/>
    <cellStyle name="Обычный 5 2 29 3 2 2" xfId="42011"/>
    <cellStyle name="Обычный 5 2 29 3 2 2 2" xfId="42012"/>
    <cellStyle name="Обычный 5 2 29 3 2 3" xfId="42013"/>
    <cellStyle name="Обычный 5 2 29 3 3" xfId="42014"/>
    <cellStyle name="Обычный 5 2 29 3 3 2" xfId="42015"/>
    <cellStyle name="Обычный 5 2 29 3 4" xfId="42016"/>
    <cellStyle name="Обычный 5 2 29 4" xfId="42017"/>
    <cellStyle name="Обычный 5 2 29 4 2" xfId="42018"/>
    <cellStyle name="Обычный 5 2 29 4 2 2" xfId="42019"/>
    <cellStyle name="Обычный 5 2 29 4 2 2 2" xfId="42020"/>
    <cellStyle name="Обычный 5 2 29 4 2 3" xfId="42021"/>
    <cellStyle name="Обычный 5 2 29 4 3" xfId="42022"/>
    <cellStyle name="Обычный 5 2 29 4 3 2" xfId="42023"/>
    <cellStyle name="Обычный 5 2 29 4 4" xfId="42024"/>
    <cellStyle name="Обычный 5 2 29 5" xfId="42025"/>
    <cellStyle name="Обычный 5 2 29 5 2" xfId="42026"/>
    <cellStyle name="Обычный 5 2 29 5 2 2" xfId="42027"/>
    <cellStyle name="Обычный 5 2 29 5 3" xfId="42028"/>
    <cellStyle name="Обычный 5 2 29 6" xfId="42029"/>
    <cellStyle name="Обычный 5 2 29 6 2" xfId="42030"/>
    <cellStyle name="Обычный 5 2 29 7" xfId="42031"/>
    <cellStyle name="Обычный 5 2 29 7 2" xfId="42032"/>
    <cellStyle name="Обычный 5 2 29 8" xfId="42033"/>
    <cellStyle name="Обычный 5 2 3" xfId="42034"/>
    <cellStyle name="Обычный 5 2 3 2" xfId="42035"/>
    <cellStyle name="Обычный 5 2 3 2 2" xfId="42036"/>
    <cellStyle name="Обычный 5 2 3 2 2 2" xfId="42037"/>
    <cellStyle name="Обычный 5 2 3 2 2 2 2" xfId="42038"/>
    <cellStyle name="Обычный 5 2 3 2 2 2 2 2" xfId="42039"/>
    <cellStyle name="Обычный 5 2 3 2 2 2 3" xfId="42040"/>
    <cellStyle name="Обычный 5 2 3 2 2 3" xfId="42041"/>
    <cellStyle name="Обычный 5 2 3 2 2 3 2" xfId="42042"/>
    <cellStyle name="Обычный 5 2 3 2 2 4" xfId="42043"/>
    <cellStyle name="Обычный 5 2 3 2 3" xfId="42044"/>
    <cellStyle name="Обычный 5 2 3 2 3 2" xfId="42045"/>
    <cellStyle name="Обычный 5 2 3 2 3 2 2" xfId="42046"/>
    <cellStyle name="Обычный 5 2 3 2 3 3" xfId="42047"/>
    <cellStyle name="Обычный 5 2 3 2 4" xfId="42048"/>
    <cellStyle name="Обычный 5 2 3 2 4 2" xfId="42049"/>
    <cellStyle name="Обычный 5 2 3 2 5" xfId="42050"/>
    <cellStyle name="Обычный 5 2 3 3" xfId="42051"/>
    <cellStyle name="Обычный 5 2 3 3 2" xfId="42052"/>
    <cellStyle name="Обычный 5 2 3 3 2 2" xfId="42053"/>
    <cellStyle name="Обычный 5 2 3 3 2 2 2" xfId="42054"/>
    <cellStyle name="Обычный 5 2 3 3 2 3" xfId="42055"/>
    <cellStyle name="Обычный 5 2 3 3 3" xfId="42056"/>
    <cellStyle name="Обычный 5 2 3 3 3 2" xfId="42057"/>
    <cellStyle name="Обычный 5 2 3 3 4" xfId="42058"/>
    <cellStyle name="Обычный 5 2 3 4" xfId="42059"/>
    <cellStyle name="Обычный 5 2 3 4 2" xfId="42060"/>
    <cellStyle name="Обычный 5 2 3 4 2 2" xfId="42061"/>
    <cellStyle name="Обычный 5 2 3 4 2 2 2" xfId="42062"/>
    <cellStyle name="Обычный 5 2 3 4 2 3" xfId="42063"/>
    <cellStyle name="Обычный 5 2 3 4 3" xfId="42064"/>
    <cellStyle name="Обычный 5 2 3 4 3 2" xfId="42065"/>
    <cellStyle name="Обычный 5 2 3 4 4" xfId="42066"/>
    <cellStyle name="Обычный 5 2 3 5" xfId="42067"/>
    <cellStyle name="Обычный 5 2 3 5 2" xfId="42068"/>
    <cellStyle name="Обычный 5 2 3 5 2 2" xfId="42069"/>
    <cellStyle name="Обычный 5 2 3 5 2 2 2" xfId="42070"/>
    <cellStyle name="Обычный 5 2 3 5 2 3" xfId="42071"/>
    <cellStyle name="Обычный 5 2 3 5 3" xfId="42072"/>
    <cellStyle name="Обычный 5 2 3 5 3 2" xfId="42073"/>
    <cellStyle name="Обычный 5 2 3 5 4" xfId="42074"/>
    <cellStyle name="Обычный 5 2 3 6" xfId="42075"/>
    <cellStyle name="Обычный 5 2 3 6 2" xfId="42076"/>
    <cellStyle name="Обычный 5 2 3 6 2 2" xfId="42077"/>
    <cellStyle name="Обычный 5 2 3 6 3" xfId="42078"/>
    <cellStyle name="Обычный 5 2 3 7" xfId="42079"/>
    <cellStyle name="Обычный 5 2 3 7 2" xfId="42080"/>
    <cellStyle name="Обычный 5 2 3 8" xfId="42081"/>
    <cellStyle name="Обычный 5 2 3 8 2" xfId="42082"/>
    <cellStyle name="Обычный 5 2 3 9" xfId="42083"/>
    <cellStyle name="Обычный 5 2 30" xfId="42084"/>
    <cellStyle name="Обычный 5 2 30 2" xfId="42085"/>
    <cellStyle name="Обычный 5 2 30 2 2" xfId="42086"/>
    <cellStyle name="Обычный 5 2 30 2 2 2" xfId="42087"/>
    <cellStyle name="Обычный 5 2 30 2 3" xfId="42088"/>
    <cellStyle name="Обычный 5 2 30 3" xfId="42089"/>
    <cellStyle name="Обычный 5 2 30 3 2" xfId="42090"/>
    <cellStyle name="Обычный 5 2 30 4" xfId="42091"/>
    <cellStyle name="Обычный 5 2 31" xfId="42092"/>
    <cellStyle name="Обычный 5 2 31 2" xfId="42093"/>
    <cellStyle name="Обычный 5 2 31 2 2" xfId="42094"/>
    <cellStyle name="Обычный 5 2 31 2 2 2" xfId="42095"/>
    <cellStyle name="Обычный 5 2 31 2 3" xfId="42096"/>
    <cellStyle name="Обычный 5 2 31 3" xfId="42097"/>
    <cellStyle name="Обычный 5 2 31 3 2" xfId="42098"/>
    <cellStyle name="Обычный 5 2 31 4" xfId="42099"/>
    <cellStyle name="Обычный 5 2 32" xfId="42100"/>
    <cellStyle name="Обычный 5 2 32 2" xfId="42101"/>
    <cellStyle name="Обычный 5 2 32 2 2" xfId="42102"/>
    <cellStyle name="Обычный 5 2 32 2 2 2" xfId="42103"/>
    <cellStyle name="Обычный 5 2 32 2 3" xfId="42104"/>
    <cellStyle name="Обычный 5 2 32 3" xfId="42105"/>
    <cellStyle name="Обычный 5 2 32 3 2" xfId="42106"/>
    <cellStyle name="Обычный 5 2 32 4" xfId="42107"/>
    <cellStyle name="Обычный 5 2 33" xfId="42108"/>
    <cellStyle name="Обычный 5 2 33 2" xfId="42109"/>
    <cellStyle name="Обычный 5 2 33 2 2" xfId="42110"/>
    <cellStyle name="Обычный 5 2 33 2 2 2" xfId="42111"/>
    <cellStyle name="Обычный 5 2 33 2 3" xfId="42112"/>
    <cellStyle name="Обычный 5 2 33 3" xfId="42113"/>
    <cellStyle name="Обычный 5 2 33 3 2" xfId="42114"/>
    <cellStyle name="Обычный 5 2 33 4" xfId="42115"/>
    <cellStyle name="Обычный 5 2 34" xfId="42116"/>
    <cellStyle name="Обычный 5 2 34 2" xfId="42117"/>
    <cellStyle name="Обычный 5 2 34 2 2" xfId="42118"/>
    <cellStyle name="Обычный 5 2 34 3" xfId="42119"/>
    <cellStyle name="Обычный 5 2 35" xfId="42120"/>
    <cellStyle name="Обычный 5 2 35 2" xfId="42121"/>
    <cellStyle name="Обычный 5 2 36" xfId="42122"/>
    <cellStyle name="Обычный 5 2 36 2" xfId="42123"/>
    <cellStyle name="Обычный 5 2 37" xfId="42124"/>
    <cellStyle name="Обычный 5 2 4" xfId="42125"/>
    <cellStyle name="Обычный 5 2 4 2" xfId="42126"/>
    <cellStyle name="Обычный 5 2 4 2 2" xfId="42127"/>
    <cellStyle name="Обычный 5 2 4 2 2 2" xfId="42128"/>
    <cellStyle name="Обычный 5 2 4 2 2 2 2" xfId="42129"/>
    <cellStyle name="Обычный 5 2 4 2 2 3" xfId="42130"/>
    <cellStyle name="Обычный 5 2 4 2 3" xfId="42131"/>
    <cellStyle name="Обычный 5 2 4 2 3 2" xfId="42132"/>
    <cellStyle name="Обычный 5 2 4 2 4" xfId="42133"/>
    <cellStyle name="Обычный 5 2 4 3" xfId="42134"/>
    <cellStyle name="Обычный 5 2 4 3 2" xfId="42135"/>
    <cellStyle name="Обычный 5 2 4 3 2 2" xfId="42136"/>
    <cellStyle name="Обычный 5 2 4 3 2 2 2" xfId="42137"/>
    <cellStyle name="Обычный 5 2 4 3 2 3" xfId="42138"/>
    <cellStyle name="Обычный 5 2 4 3 3" xfId="42139"/>
    <cellStyle name="Обычный 5 2 4 3 3 2" xfId="42140"/>
    <cellStyle name="Обычный 5 2 4 3 4" xfId="42141"/>
    <cellStyle name="Обычный 5 2 4 4" xfId="42142"/>
    <cellStyle name="Обычный 5 2 4 4 2" xfId="42143"/>
    <cellStyle name="Обычный 5 2 4 4 2 2" xfId="42144"/>
    <cellStyle name="Обычный 5 2 4 4 2 2 2" xfId="42145"/>
    <cellStyle name="Обычный 5 2 4 4 2 3" xfId="42146"/>
    <cellStyle name="Обычный 5 2 4 4 3" xfId="42147"/>
    <cellStyle name="Обычный 5 2 4 4 3 2" xfId="42148"/>
    <cellStyle name="Обычный 5 2 4 4 4" xfId="42149"/>
    <cellStyle name="Обычный 5 2 4 5" xfId="42150"/>
    <cellStyle name="Обычный 5 2 4 5 2" xfId="42151"/>
    <cellStyle name="Обычный 5 2 4 5 2 2" xfId="42152"/>
    <cellStyle name="Обычный 5 2 4 5 2 2 2" xfId="42153"/>
    <cellStyle name="Обычный 5 2 4 5 2 3" xfId="42154"/>
    <cellStyle name="Обычный 5 2 4 5 3" xfId="42155"/>
    <cellStyle name="Обычный 5 2 4 5 3 2" xfId="42156"/>
    <cellStyle name="Обычный 5 2 4 5 4" xfId="42157"/>
    <cellStyle name="Обычный 5 2 4 6" xfId="42158"/>
    <cellStyle name="Обычный 5 2 4 6 2" xfId="42159"/>
    <cellStyle name="Обычный 5 2 4 6 2 2" xfId="42160"/>
    <cellStyle name="Обычный 5 2 4 6 3" xfId="42161"/>
    <cellStyle name="Обычный 5 2 4 7" xfId="42162"/>
    <cellStyle name="Обычный 5 2 4 7 2" xfId="42163"/>
    <cellStyle name="Обычный 5 2 4 8" xfId="42164"/>
    <cellStyle name="Обычный 5 2 4 8 2" xfId="42165"/>
    <cellStyle name="Обычный 5 2 4 9" xfId="42166"/>
    <cellStyle name="Обычный 5 2 5" xfId="42167"/>
    <cellStyle name="Обычный 5 2 5 2" xfId="42168"/>
    <cellStyle name="Обычный 5 2 5 2 2" xfId="42169"/>
    <cellStyle name="Обычный 5 2 5 2 2 2" xfId="42170"/>
    <cellStyle name="Обычный 5 2 5 2 2 2 2" xfId="42171"/>
    <cellStyle name="Обычный 5 2 5 2 2 3" xfId="42172"/>
    <cellStyle name="Обычный 5 2 5 2 3" xfId="42173"/>
    <cellStyle name="Обычный 5 2 5 2 3 2" xfId="42174"/>
    <cellStyle name="Обычный 5 2 5 2 4" xfId="42175"/>
    <cellStyle name="Обычный 5 2 5 3" xfId="42176"/>
    <cellStyle name="Обычный 5 2 5 3 2" xfId="42177"/>
    <cellStyle name="Обычный 5 2 5 3 2 2" xfId="42178"/>
    <cellStyle name="Обычный 5 2 5 3 2 2 2" xfId="42179"/>
    <cellStyle name="Обычный 5 2 5 3 2 3" xfId="42180"/>
    <cellStyle name="Обычный 5 2 5 3 3" xfId="42181"/>
    <cellStyle name="Обычный 5 2 5 3 3 2" xfId="42182"/>
    <cellStyle name="Обычный 5 2 5 3 4" xfId="42183"/>
    <cellStyle name="Обычный 5 2 5 4" xfId="42184"/>
    <cellStyle name="Обычный 5 2 5 4 2" xfId="42185"/>
    <cellStyle name="Обычный 5 2 5 4 2 2" xfId="42186"/>
    <cellStyle name="Обычный 5 2 5 4 2 2 2" xfId="42187"/>
    <cellStyle name="Обычный 5 2 5 4 2 3" xfId="42188"/>
    <cellStyle name="Обычный 5 2 5 4 3" xfId="42189"/>
    <cellStyle name="Обычный 5 2 5 4 3 2" xfId="42190"/>
    <cellStyle name="Обычный 5 2 5 4 4" xfId="42191"/>
    <cellStyle name="Обычный 5 2 5 5" xfId="42192"/>
    <cellStyle name="Обычный 5 2 5 5 2" xfId="42193"/>
    <cellStyle name="Обычный 5 2 5 5 2 2" xfId="42194"/>
    <cellStyle name="Обычный 5 2 5 5 3" xfId="42195"/>
    <cellStyle name="Обычный 5 2 5 6" xfId="42196"/>
    <cellStyle name="Обычный 5 2 5 6 2" xfId="42197"/>
    <cellStyle name="Обычный 5 2 5 7" xfId="42198"/>
    <cellStyle name="Обычный 5 2 5 7 2" xfId="42199"/>
    <cellStyle name="Обычный 5 2 5 8" xfId="42200"/>
    <cellStyle name="Обычный 5 2 6" xfId="42201"/>
    <cellStyle name="Обычный 5 2 6 2" xfId="42202"/>
    <cellStyle name="Обычный 5 2 6 2 2" xfId="42203"/>
    <cellStyle name="Обычный 5 2 6 2 2 2" xfId="42204"/>
    <cellStyle name="Обычный 5 2 6 2 2 2 2" xfId="42205"/>
    <cellStyle name="Обычный 5 2 6 2 2 3" xfId="42206"/>
    <cellStyle name="Обычный 5 2 6 2 3" xfId="42207"/>
    <cellStyle name="Обычный 5 2 6 2 3 2" xfId="42208"/>
    <cellStyle name="Обычный 5 2 6 2 4" xfId="42209"/>
    <cellStyle name="Обычный 5 2 6 3" xfId="42210"/>
    <cellStyle name="Обычный 5 2 6 3 2" xfId="42211"/>
    <cellStyle name="Обычный 5 2 6 3 2 2" xfId="42212"/>
    <cellStyle name="Обычный 5 2 6 3 2 2 2" xfId="42213"/>
    <cellStyle name="Обычный 5 2 6 3 2 3" xfId="42214"/>
    <cellStyle name="Обычный 5 2 6 3 3" xfId="42215"/>
    <cellStyle name="Обычный 5 2 6 3 3 2" xfId="42216"/>
    <cellStyle name="Обычный 5 2 6 3 4" xfId="42217"/>
    <cellStyle name="Обычный 5 2 6 4" xfId="42218"/>
    <cellStyle name="Обычный 5 2 6 4 2" xfId="42219"/>
    <cellStyle name="Обычный 5 2 6 4 2 2" xfId="42220"/>
    <cellStyle name="Обычный 5 2 6 4 2 2 2" xfId="42221"/>
    <cellStyle name="Обычный 5 2 6 4 2 3" xfId="42222"/>
    <cellStyle name="Обычный 5 2 6 4 3" xfId="42223"/>
    <cellStyle name="Обычный 5 2 6 4 3 2" xfId="42224"/>
    <cellStyle name="Обычный 5 2 6 4 4" xfId="42225"/>
    <cellStyle name="Обычный 5 2 6 5" xfId="42226"/>
    <cellStyle name="Обычный 5 2 6 5 2" xfId="42227"/>
    <cellStyle name="Обычный 5 2 6 5 2 2" xfId="42228"/>
    <cellStyle name="Обычный 5 2 6 5 3" xfId="42229"/>
    <cellStyle name="Обычный 5 2 6 6" xfId="42230"/>
    <cellStyle name="Обычный 5 2 6 6 2" xfId="42231"/>
    <cellStyle name="Обычный 5 2 6 7" xfId="42232"/>
    <cellStyle name="Обычный 5 2 6 7 2" xfId="42233"/>
    <cellStyle name="Обычный 5 2 6 8" xfId="42234"/>
    <cellStyle name="Обычный 5 2 7" xfId="42235"/>
    <cellStyle name="Обычный 5 2 7 2" xfId="42236"/>
    <cellStyle name="Обычный 5 2 7 2 2" xfId="42237"/>
    <cellStyle name="Обычный 5 2 7 2 2 2" xfId="42238"/>
    <cellStyle name="Обычный 5 2 7 2 2 2 2" xfId="42239"/>
    <cellStyle name="Обычный 5 2 7 2 2 3" xfId="42240"/>
    <cellStyle name="Обычный 5 2 7 2 3" xfId="42241"/>
    <cellStyle name="Обычный 5 2 7 2 3 2" xfId="42242"/>
    <cellStyle name="Обычный 5 2 7 2 4" xfId="42243"/>
    <cellStyle name="Обычный 5 2 7 3" xfId="42244"/>
    <cellStyle name="Обычный 5 2 7 3 2" xfId="42245"/>
    <cellStyle name="Обычный 5 2 7 3 2 2" xfId="42246"/>
    <cellStyle name="Обычный 5 2 7 3 2 2 2" xfId="42247"/>
    <cellStyle name="Обычный 5 2 7 3 2 3" xfId="42248"/>
    <cellStyle name="Обычный 5 2 7 3 3" xfId="42249"/>
    <cellStyle name="Обычный 5 2 7 3 3 2" xfId="42250"/>
    <cellStyle name="Обычный 5 2 7 3 4" xfId="42251"/>
    <cellStyle name="Обычный 5 2 7 4" xfId="42252"/>
    <cellStyle name="Обычный 5 2 7 4 2" xfId="42253"/>
    <cellStyle name="Обычный 5 2 7 4 2 2" xfId="42254"/>
    <cellStyle name="Обычный 5 2 7 4 2 2 2" xfId="42255"/>
    <cellStyle name="Обычный 5 2 7 4 2 3" xfId="42256"/>
    <cellStyle name="Обычный 5 2 7 4 3" xfId="42257"/>
    <cellStyle name="Обычный 5 2 7 4 3 2" xfId="42258"/>
    <cellStyle name="Обычный 5 2 7 4 4" xfId="42259"/>
    <cellStyle name="Обычный 5 2 7 5" xfId="42260"/>
    <cellStyle name="Обычный 5 2 7 5 2" xfId="42261"/>
    <cellStyle name="Обычный 5 2 7 5 2 2" xfId="42262"/>
    <cellStyle name="Обычный 5 2 7 5 3" xfId="42263"/>
    <cellStyle name="Обычный 5 2 7 6" xfId="42264"/>
    <cellStyle name="Обычный 5 2 7 6 2" xfId="42265"/>
    <cellStyle name="Обычный 5 2 7 7" xfId="42266"/>
    <cellStyle name="Обычный 5 2 7 7 2" xfId="42267"/>
    <cellStyle name="Обычный 5 2 7 8" xfId="42268"/>
    <cellStyle name="Обычный 5 2 8" xfId="42269"/>
    <cellStyle name="Обычный 5 2 8 2" xfId="42270"/>
    <cellStyle name="Обычный 5 2 8 2 2" xfId="42271"/>
    <cellStyle name="Обычный 5 2 8 2 2 2" xfId="42272"/>
    <cellStyle name="Обычный 5 2 8 2 2 2 2" xfId="42273"/>
    <cellStyle name="Обычный 5 2 8 2 2 3" xfId="42274"/>
    <cellStyle name="Обычный 5 2 8 2 3" xfId="42275"/>
    <cellStyle name="Обычный 5 2 8 2 3 2" xfId="42276"/>
    <cellStyle name="Обычный 5 2 8 2 4" xfId="42277"/>
    <cellStyle name="Обычный 5 2 8 3" xfId="42278"/>
    <cellStyle name="Обычный 5 2 8 3 2" xfId="42279"/>
    <cellStyle name="Обычный 5 2 8 3 2 2" xfId="42280"/>
    <cellStyle name="Обычный 5 2 8 3 2 2 2" xfId="42281"/>
    <cellStyle name="Обычный 5 2 8 3 2 3" xfId="42282"/>
    <cellStyle name="Обычный 5 2 8 3 3" xfId="42283"/>
    <cellStyle name="Обычный 5 2 8 3 3 2" xfId="42284"/>
    <cellStyle name="Обычный 5 2 8 3 4" xfId="42285"/>
    <cellStyle name="Обычный 5 2 8 4" xfId="42286"/>
    <cellStyle name="Обычный 5 2 8 4 2" xfId="42287"/>
    <cellStyle name="Обычный 5 2 8 4 2 2" xfId="42288"/>
    <cellStyle name="Обычный 5 2 8 4 2 2 2" xfId="42289"/>
    <cellStyle name="Обычный 5 2 8 4 2 3" xfId="42290"/>
    <cellStyle name="Обычный 5 2 8 4 3" xfId="42291"/>
    <cellStyle name="Обычный 5 2 8 4 3 2" xfId="42292"/>
    <cellStyle name="Обычный 5 2 8 4 4" xfId="42293"/>
    <cellStyle name="Обычный 5 2 8 5" xfId="42294"/>
    <cellStyle name="Обычный 5 2 8 5 2" xfId="42295"/>
    <cellStyle name="Обычный 5 2 8 5 2 2" xfId="42296"/>
    <cellStyle name="Обычный 5 2 8 5 3" xfId="42297"/>
    <cellStyle name="Обычный 5 2 8 6" xfId="42298"/>
    <cellStyle name="Обычный 5 2 8 6 2" xfId="42299"/>
    <cellStyle name="Обычный 5 2 8 7" xfId="42300"/>
    <cellStyle name="Обычный 5 2 8 7 2" xfId="42301"/>
    <cellStyle name="Обычный 5 2 8 8" xfId="42302"/>
    <cellStyle name="Обычный 5 2 9" xfId="42303"/>
    <cellStyle name="Обычный 5 2 9 2" xfId="42304"/>
    <cellStyle name="Обычный 5 2 9 2 2" xfId="42305"/>
    <cellStyle name="Обычный 5 2 9 2 2 2" xfId="42306"/>
    <cellStyle name="Обычный 5 2 9 2 2 2 2" xfId="42307"/>
    <cellStyle name="Обычный 5 2 9 2 2 3" xfId="42308"/>
    <cellStyle name="Обычный 5 2 9 2 3" xfId="42309"/>
    <cellStyle name="Обычный 5 2 9 2 3 2" xfId="42310"/>
    <cellStyle name="Обычный 5 2 9 2 4" xfId="42311"/>
    <cellStyle name="Обычный 5 2 9 3" xfId="42312"/>
    <cellStyle name="Обычный 5 2 9 3 2" xfId="42313"/>
    <cellStyle name="Обычный 5 2 9 3 2 2" xfId="42314"/>
    <cellStyle name="Обычный 5 2 9 3 2 2 2" xfId="42315"/>
    <cellStyle name="Обычный 5 2 9 3 2 3" xfId="42316"/>
    <cellStyle name="Обычный 5 2 9 3 3" xfId="42317"/>
    <cellStyle name="Обычный 5 2 9 3 3 2" xfId="42318"/>
    <cellStyle name="Обычный 5 2 9 3 4" xfId="42319"/>
    <cellStyle name="Обычный 5 2 9 4" xfId="42320"/>
    <cellStyle name="Обычный 5 2 9 4 2" xfId="42321"/>
    <cellStyle name="Обычный 5 2 9 4 2 2" xfId="42322"/>
    <cellStyle name="Обычный 5 2 9 4 2 2 2" xfId="42323"/>
    <cellStyle name="Обычный 5 2 9 4 2 3" xfId="42324"/>
    <cellStyle name="Обычный 5 2 9 4 3" xfId="42325"/>
    <cellStyle name="Обычный 5 2 9 4 3 2" xfId="42326"/>
    <cellStyle name="Обычный 5 2 9 4 4" xfId="42327"/>
    <cellStyle name="Обычный 5 2 9 5" xfId="42328"/>
    <cellStyle name="Обычный 5 2 9 5 2" xfId="42329"/>
    <cellStyle name="Обычный 5 2 9 5 2 2" xfId="42330"/>
    <cellStyle name="Обычный 5 2 9 5 3" xfId="42331"/>
    <cellStyle name="Обычный 5 2 9 6" xfId="42332"/>
    <cellStyle name="Обычный 5 2 9 6 2" xfId="42333"/>
    <cellStyle name="Обычный 5 2 9 7" xfId="42334"/>
    <cellStyle name="Обычный 5 2 9 7 2" xfId="42335"/>
    <cellStyle name="Обычный 5 2 9 8" xfId="42336"/>
    <cellStyle name="Обычный 5 20" xfId="42337"/>
    <cellStyle name="Обычный 5 20 10" xfId="42338"/>
    <cellStyle name="Обычный 5 20 10 2" xfId="42339"/>
    <cellStyle name="Обычный 5 20 10 2 2" xfId="42340"/>
    <cellStyle name="Обычный 5 20 10 2 2 2" xfId="42341"/>
    <cellStyle name="Обычный 5 20 10 2 2 2 2" xfId="42342"/>
    <cellStyle name="Обычный 5 20 10 2 2 3" xfId="42343"/>
    <cellStyle name="Обычный 5 20 10 2 3" xfId="42344"/>
    <cellStyle name="Обычный 5 20 10 2 3 2" xfId="42345"/>
    <cellStyle name="Обычный 5 20 10 2 4" xfId="42346"/>
    <cellStyle name="Обычный 5 20 10 3" xfId="42347"/>
    <cellStyle name="Обычный 5 20 10 3 2" xfId="42348"/>
    <cellStyle name="Обычный 5 20 10 3 2 2" xfId="42349"/>
    <cellStyle name="Обычный 5 20 10 3 2 2 2" xfId="42350"/>
    <cellStyle name="Обычный 5 20 10 3 2 3" xfId="42351"/>
    <cellStyle name="Обычный 5 20 10 3 3" xfId="42352"/>
    <cellStyle name="Обычный 5 20 10 3 3 2" xfId="42353"/>
    <cellStyle name="Обычный 5 20 10 3 4" xfId="42354"/>
    <cellStyle name="Обычный 5 20 10 4" xfId="42355"/>
    <cellStyle name="Обычный 5 20 10 4 2" xfId="42356"/>
    <cellStyle name="Обычный 5 20 10 4 2 2" xfId="42357"/>
    <cellStyle name="Обычный 5 20 10 4 2 2 2" xfId="42358"/>
    <cellStyle name="Обычный 5 20 10 4 2 3" xfId="42359"/>
    <cellStyle name="Обычный 5 20 10 4 3" xfId="42360"/>
    <cellStyle name="Обычный 5 20 10 4 3 2" xfId="42361"/>
    <cellStyle name="Обычный 5 20 10 4 4" xfId="42362"/>
    <cellStyle name="Обычный 5 20 10 5" xfId="42363"/>
    <cellStyle name="Обычный 5 20 10 5 2" xfId="42364"/>
    <cellStyle name="Обычный 5 20 10 5 2 2" xfId="42365"/>
    <cellStyle name="Обычный 5 20 10 5 3" xfId="42366"/>
    <cellStyle name="Обычный 5 20 10 6" xfId="42367"/>
    <cellStyle name="Обычный 5 20 10 6 2" xfId="42368"/>
    <cellStyle name="Обычный 5 20 10 7" xfId="42369"/>
    <cellStyle name="Обычный 5 20 10 7 2" xfId="42370"/>
    <cellStyle name="Обычный 5 20 10 8" xfId="42371"/>
    <cellStyle name="Обычный 5 20 11" xfId="42372"/>
    <cellStyle name="Обычный 5 20 11 2" xfId="42373"/>
    <cellStyle name="Обычный 5 20 11 2 2" xfId="42374"/>
    <cellStyle name="Обычный 5 20 11 2 2 2" xfId="42375"/>
    <cellStyle name="Обычный 5 20 11 2 2 2 2" xfId="42376"/>
    <cellStyle name="Обычный 5 20 11 2 2 3" xfId="42377"/>
    <cellStyle name="Обычный 5 20 11 2 3" xfId="42378"/>
    <cellStyle name="Обычный 5 20 11 2 3 2" xfId="42379"/>
    <cellStyle name="Обычный 5 20 11 2 4" xfId="42380"/>
    <cellStyle name="Обычный 5 20 11 3" xfId="42381"/>
    <cellStyle name="Обычный 5 20 11 3 2" xfId="42382"/>
    <cellStyle name="Обычный 5 20 11 3 2 2" xfId="42383"/>
    <cellStyle name="Обычный 5 20 11 3 2 2 2" xfId="42384"/>
    <cellStyle name="Обычный 5 20 11 3 2 3" xfId="42385"/>
    <cellStyle name="Обычный 5 20 11 3 3" xfId="42386"/>
    <cellStyle name="Обычный 5 20 11 3 3 2" xfId="42387"/>
    <cellStyle name="Обычный 5 20 11 3 4" xfId="42388"/>
    <cellStyle name="Обычный 5 20 11 4" xfId="42389"/>
    <cellStyle name="Обычный 5 20 11 4 2" xfId="42390"/>
    <cellStyle name="Обычный 5 20 11 4 2 2" xfId="42391"/>
    <cellStyle name="Обычный 5 20 11 4 2 2 2" xfId="42392"/>
    <cellStyle name="Обычный 5 20 11 4 2 3" xfId="42393"/>
    <cellStyle name="Обычный 5 20 11 4 3" xfId="42394"/>
    <cellStyle name="Обычный 5 20 11 4 3 2" xfId="42395"/>
    <cellStyle name="Обычный 5 20 11 4 4" xfId="42396"/>
    <cellStyle name="Обычный 5 20 11 5" xfId="42397"/>
    <cellStyle name="Обычный 5 20 11 5 2" xfId="42398"/>
    <cellStyle name="Обычный 5 20 11 5 2 2" xfId="42399"/>
    <cellStyle name="Обычный 5 20 11 5 3" xfId="42400"/>
    <cellStyle name="Обычный 5 20 11 6" xfId="42401"/>
    <cellStyle name="Обычный 5 20 11 6 2" xfId="42402"/>
    <cellStyle name="Обычный 5 20 11 7" xfId="42403"/>
    <cellStyle name="Обычный 5 20 11 7 2" xfId="42404"/>
    <cellStyle name="Обычный 5 20 11 8" xfId="42405"/>
    <cellStyle name="Обычный 5 20 12" xfId="42406"/>
    <cellStyle name="Обычный 5 20 12 2" xfId="42407"/>
    <cellStyle name="Обычный 5 20 12 2 2" xfId="42408"/>
    <cellStyle name="Обычный 5 20 12 2 2 2" xfId="42409"/>
    <cellStyle name="Обычный 5 20 12 2 2 2 2" xfId="42410"/>
    <cellStyle name="Обычный 5 20 12 2 2 3" xfId="42411"/>
    <cellStyle name="Обычный 5 20 12 2 3" xfId="42412"/>
    <cellStyle name="Обычный 5 20 12 2 3 2" xfId="42413"/>
    <cellStyle name="Обычный 5 20 12 2 4" xfId="42414"/>
    <cellStyle name="Обычный 5 20 12 3" xfId="42415"/>
    <cellStyle name="Обычный 5 20 12 3 2" xfId="42416"/>
    <cellStyle name="Обычный 5 20 12 3 2 2" xfId="42417"/>
    <cellStyle name="Обычный 5 20 12 3 2 2 2" xfId="42418"/>
    <cellStyle name="Обычный 5 20 12 3 2 3" xfId="42419"/>
    <cellStyle name="Обычный 5 20 12 3 3" xfId="42420"/>
    <cellStyle name="Обычный 5 20 12 3 3 2" xfId="42421"/>
    <cellStyle name="Обычный 5 20 12 3 4" xfId="42422"/>
    <cellStyle name="Обычный 5 20 12 4" xfId="42423"/>
    <cellStyle name="Обычный 5 20 12 4 2" xfId="42424"/>
    <cellStyle name="Обычный 5 20 12 4 2 2" xfId="42425"/>
    <cellStyle name="Обычный 5 20 12 4 2 2 2" xfId="42426"/>
    <cellStyle name="Обычный 5 20 12 4 2 3" xfId="42427"/>
    <cellStyle name="Обычный 5 20 12 4 3" xfId="42428"/>
    <cellStyle name="Обычный 5 20 12 4 3 2" xfId="42429"/>
    <cellStyle name="Обычный 5 20 12 4 4" xfId="42430"/>
    <cellStyle name="Обычный 5 20 12 5" xfId="42431"/>
    <cellStyle name="Обычный 5 20 12 5 2" xfId="42432"/>
    <cellStyle name="Обычный 5 20 12 5 2 2" xfId="42433"/>
    <cellStyle name="Обычный 5 20 12 5 3" xfId="42434"/>
    <cellStyle name="Обычный 5 20 12 6" xfId="42435"/>
    <cellStyle name="Обычный 5 20 12 6 2" xfId="42436"/>
    <cellStyle name="Обычный 5 20 12 7" xfId="42437"/>
    <cellStyle name="Обычный 5 20 12 7 2" xfId="42438"/>
    <cellStyle name="Обычный 5 20 12 8" xfId="42439"/>
    <cellStyle name="Обычный 5 20 13" xfId="42440"/>
    <cellStyle name="Обычный 5 20 13 2" xfId="42441"/>
    <cellStyle name="Обычный 5 20 13 2 2" xfId="42442"/>
    <cellStyle name="Обычный 5 20 13 2 2 2" xfId="42443"/>
    <cellStyle name="Обычный 5 20 13 2 2 2 2" xfId="42444"/>
    <cellStyle name="Обычный 5 20 13 2 2 3" xfId="42445"/>
    <cellStyle name="Обычный 5 20 13 2 3" xfId="42446"/>
    <cellStyle name="Обычный 5 20 13 2 3 2" xfId="42447"/>
    <cellStyle name="Обычный 5 20 13 2 4" xfId="42448"/>
    <cellStyle name="Обычный 5 20 13 3" xfId="42449"/>
    <cellStyle name="Обычный 5 20 13 3 2" xfId="42450"/>
    <cellStyle name="Обычный 5 20 13 3 2 2" xfId="42451"/>
    <cellStyle name="Обычный 5 20 13 3 2 2 2" xfId="42452"/>
    <cellStyle name="Обычный 5 20 13 3 2 3" xfId="42453"/>
    <cellStyle name="Обычный 5 20 13 3 3" xfId="42454"/>
    <cellStyle name="Обычный 5 20 13 3 3 2" xfId="42455"/>
    <cellStyle name="Обычный 5 20 13 3 4" xfId="42456"/>
    <cellStyle name="Обычный 5 20 13 4" xfId="42457"/>
    <cellStyle name="Обычный 5 20 13 4 2" xfId="42458"/>
    <cellStyle name="Обычный 5 20 13 4 2 2" xfId="42459"/>
    <cellStyle name="Обычный 5 20 13 4 2 2 2" xfId="42460"/>
    <cellStyle name="Обычный 5 20 13 4 2 3" xfId="42461"/>
    <cellStyle name="Обычный 5 20 13 4 3" xfId="42462"/>
    <cellStyle name="Обычный 5 20 13 4 3 2" xfId="42463"/>
    <cellStyle name="Обычный 5 20 13 4 4" xfId="42464"/>
    <cellStyle name="Обычный 5 20 13 5" xfId="42465"/>
    <cellStyle name="Обычный 5 20 13 5 2" xfId="42466"/>
    <cellStyle name="Обычный 5 20 13 5 2 2" xfId="42467"/>
    <cellStyle name="Обычный 5 20 13 5 3" xfId="42468"/>
    <cellStyle name="Обычный 5 20 13 6" xfId="42469"/>
    <cellStyle name="Обычный 5 20 13 6 2" xfId="42470"/>
    <cellStyle name="Обычный 5 20 13 7" xfId="42471"/>
    <cellStyle name="Обычный 5 20 13 7 2" xfId="42472"/>
    <cellStyle name="Обычный 5 20 13 8" xfId="42473"/>
    <cellStyle name="Обычный 5 20 14" xfId="42474"/>
    <cellStyle name="Обычный 5 20 14 2" xfId="42475"/>
    <cellStyle name="Обычный 5 20 14 2 2" xfId="42476"/>
    <cellStyle name="Обычный 5 20 14 2 2 2" xfId="42477"/>
    <cellStyle name="Обычный 5 20 14 2 2 2 2" xfId="42478"/>
    <cellStyle name="Обычный 5 20 14 2 2 3" xfId="42479"/>
    <cellStyle name="Обычный 5 20 14 2 3" xfId="42480"/>
    <cellStyle name="Обычный 5 20 14 2 3 2" xfId="42481"/>
    <cellStyle name="Обычный 5 20 14 2 4" xfId="42482"/>
    <cellStyle name="Обычный 5 20 14 3" xfId="42483"/>
    <cellStyle name="Обычный 5 20 14 3 2" xfId="42484"/>
    <cellStyle name="Обычный 5 20 14 3 2 2" xfId="42485"/>
    <cellStyle name="Обычный 5 20 14 3 2 2 2" xfId="42486"/>
    <cellStyle name="Обычный 5 20 14 3 2 3" xfId="42487"/>
    <cellStyle name="Обычный 5 20 14 3 3" xfId="42488"/>
    <cellStyle name="Обычный 5 20 14 3 3 2" xfId="42489"/>
    <cellStyle name="Обычный 5 20 14 3 4" xfId="42490"/>
    <cellStyle name="Обычный 5 20 14 4" xfId="42491"/>
    <cellStyle name="Обычный 5 20 14 4 2" xfId="42492"/>
    <cellStyle name="Обычный 5 20 14 4 2 2" xfId="42493"/>
    <cellStyle name="Обычный 5 20 14 4 2 2 2" xfId="42494"/>
    <cellStyle name="Обычный 5 20 14 4 2 3" xfId="42495"/>
    <cellStyle name="Обычный 5 20 14 4 3" xfId="42496"/>
    <cellStyle name="Обычный 5 20 14 4 3 2" xfId="42497"/>
    <cellStyle name="Обычный 5 20 14 4 4" xfId="42498"/>
    <cellStyle name="Обычный 5 20 14 5" xfId="42499"/>
    <cellStyle name="Обычный 5 20 14 5 2" xfId="42500"/>
    <cellStyle name="Обычный 5 20 14 5 2 2" xfId="42501"/>
    <cellStyle name="Обычный 5 20 14 5 3" xfId="42502"/>
    <cellStyle name="Обычный 5 20 14 6" xfId="42503"/>
    <cellStyle name="Обычный 5 20 14 6 2" xfId="42504"/>
    <cellStyle name="Обычный 5 20 14 7" xfId="42505"/>
    <cellStyle name="Обычный 5 20 14 7 2" xfId="42506"/>
    <cellStyle name="Обычный 5 20 14 8" xfId="42507"/>
    <cellStyle name="Обычный 5 20 15" xfId="42508"/>
    <cellStyle name="Обычный 5 20 15 2" xfId="42509"/>
    <cellStyle name="Обычный 5 20 15 2 2" xfId="42510"/>
    <cellStyle name="Обычный 5 20 15 2 2 2" xfId="42511"/>
    <cellStyle name="Обычный 5 20 15 2 2 2 2" xfId="42512"/>
    <cellStyle name="Обычный 5 20 15 2 2 3" xfId="42513"/>
    <cellStyle name="Обычный 5 20 15 2 3" xfId="42514"/>
    <cellStyle name="Обычный 5 20 15 2 3 2" xfId="42515"/>
    <cellStyle name="Обычный 5 20 15 2 4" xfId="42516"/>
    <cellStyle name="Обычный 5 20 15 3" xfId="42517"/>
    <cellStyle name="Обычный 5 20 15 3 2" xfId="42518"/>
    <cellStyle name="Обычный 5 20 15 3 2 2" xfId="42519"/>
    <cellStyle name="Обычный 5 20 15 3 2 2 2" xfId="42520"/>
    <cellStyle name="Обычный 5 20 15 3 2 3" xfId="42521"/>
    <cellStyle name="Обычный 5 20 15 3 3" xfId="42522"/>
    <cellStyle name="Обычный 5 20 15 3 3 2" xfId="42523"/>
    <cellStyle name="Обычный 5 20 15 3 4" xfId="42524"/>
    <cellStyle name="Обычный 5 20 15 4" xfId="42525"/>
    <cellStyle name="Обычный 5 20 15 4 2" xfId="42526"/>
    <cellStyle name="Обычный 5 20 15 4 2 2" xfId="42527"/>
    <cellStyle name="Обычный 5 20 15 4 2 2 2" xfId="42528"/>
    <cellStyle name="Обычный 5 20 15 4 2 3" xfId="42529"/>
    <cellStyle name="Обычный 5 20 15 4 3" xfId="42530"/>
    <cellStyle name="Обычный 5 20 15 4 3 2" xfId="42531"/>
    <cellStyle name="Обычный 5 20 15 4 4" xfId="42532"/>
    <cellStyle name="Обычный 5 20 15 5" xfId="42533"/>
    <cellStyle name="Обычный 5 20 15 5 2" xfId="42534"/>
    <cellStyle name="Обычный 5 20 15 5 2 2" xfId="42535"/>
    <cellStyle name="Обычный 5 20 15 5 3" xfId="42536"/>
    <cellStyle name="Обычный 5 20 15 6" xfId="42537"/>
    <cellStyle name="Обычный 5 20 15 6 2" xfId="42538"/>
    <cellStyle name="Обычный 5 20 15 7" xfId="42539"/>
    <cellStyle name="Обычный 5 20 15 7 2" xfId="42540"/>
    <cellStyle name="Обычный 5 20 15 8" xfId="42541"/>
    <cellStyle name="Обычный 5 20 16" xfId="42542"/>
    <cellStyle name="Обычный 5 20 16 2" xfId="42543"/>
    <cellStyle name="Обычный 5 20 16 2 2" xfId="42544"/>
    <cellStyle name="Обычный 5 20 16 2 2 2" xfId="42545"/>
    <cellStyle name="Обычный 5 20 16 2 2 2 2" xfId="42546"/>
    <cellStyle name="Обычный 5 20 16 2 2 3" xfId="42547"/>
    <cellStyle name="Обычный 5 20 16 2 3" xfId="42548"/>
    <cellStyle name="Обычный 5 20 16 2 3 2" xfId="42549"/>
    <cellStyle name="Обычный 5 20 16 2 4" xfId="42550"/>
    <cellStyle name="Обычный 5 20 16 3" xfId="42551"/>
    <cellStyle name="Обычный 5 20 16 3 2" xfId="42552"/>
    <cellStyle name="Обычный 5 20 16 3 2 2" xfId="42553"/>
    <cellStyle name="Обычный 5 20 16 3 2 2 2" xfId="42554"/>
    <cellStyle name="Обычный 5 20 16 3 2 3" xfId="42555"/>
    <cellStyle name="Обычный 5 20 16 3 3" xfId="42556"/>
    <cellStyle name="Обычный 5 20 16 3 3 2" xfId="42557"/>
    <cellStyle name="Обычный 5 20 16 3 4" xfId="42558"/>
    <cellStyle name="Обычный 5 20 16 4" xfId="42559"/>
    <cellStyle name="Обычный 5 20 16 4 2" xfId="42560"/>
    <cellStyle name="Обычный 5 20 16 4 2 2" xfId="42561"/>
    <cellStyle name="Обычный 5 20 16 4 2 2 2" xfId="42562"/>
    <cellStyle name="Обычный 5 20 16 4 2 3" xfId="42563"/>
    <cellStyle name="Обычный 5 20 16 4 3" xfId="42564"/>
    <cellStyle name="Обычный 5 20 16 4 3 2" xfId="42565"/>
    <cellStyle name="Обычный 5 20 16 4 4" xfId="42566"/>
    <cellStyle name="Обычный 5 20 16 5" xfId="42567"/>
    <cellStyle name="Обычный 5 20 16 5 2" xfId="42568"/>
    <cellStyle name="Обычный 5 20 16 5 2 2" xfId="42569"/>
    <cellStyle name="Обычный 5 20 16 5 3" xfId="42570"/>
    <cellStyle name="Обычный 5 20 16 6" xfId="42571"/>
    <cellStyle name="Обычный 5 20 16 6 2" xfId="42572"/>
    <cellStyle name="Обычный 5 20 16 7" xfId="42573"/>
    <cellStyle name="Обычный 5 20 16 7 2" xfId="42574"/>
    <cellStyle name="Обычный 5 20 16 8" xfId="42575"/>
    <cellStyle name="Обычный 5 20 17" xfId="42576"/>
    <cellStyle name="Обычный 5 20 17 2" xfId="42577"/>
    <cellStyle name="Обычный 5 20 17 2 2" xfId="42578"/>
    <cellStyle name="Обычный 5 20 17 2 2 2" xfId="42579"/>
    <cellStyle name="Обычный 5 20 17 2 2 2 2" xfId="42580"/>
    <cellStyle name="Обычный 5 20 17 2 2 3" xfId="42581"/>
    <cellStyle name="Обычный 5 20 17 2 3" xfId="42582"/>
    <cellStyle name="Обычный 5 20 17 2 3 2" xfId="42583"/>
    <cellStyle name="Обычный 5 20 17 2 4" xfId="42584"/>
    <cellStyle name="Обычный 5 20 17 3" xfId="42585"/>
    <cellStyle name="Обычный 5 20 17 3 2" xfId="42586"/>
    <cellStyle name="Обычный 5 20 17 3 2 2" xfId="42587"/>
    <cellStyle name="Обычный 5 20 17 3 2 2 2" xfId="42588"/>
    <cellStyle name="Обычный 5 20 17 3 2 3" xfId="42589"/>
    <cellStyle name="Обычный 5 20 17 3 3" xfId="42590"/>
    <cellStyle name="Обычный 5 20 17 3 3 2" xfId="42591"/>
    <cellStyle name="Обычный 5 20 17 3 4" xfId="42592"/>
    <cellStyle name="Обычный 5 20 17 4" xfId="42593"/>
    <cellStyle name="Обычный 5 20 17 4 2" xfId="42594"/>
    <cellStyle name="Обычный 5 20 17 4 2 2" xfId="42595"/>
    <cellStyle name="Обычный 5 20 17 4 2 2 2" xfId="42596"/>
    <cellStyle name="Обычный 5 20 17 4 2 3" xfId="42597"/>
    <cellStyle name="Обычный 5 20 17 4 3" xfId="42598"/>
    <cellStyle name="Обычный 5 20 17 4 3 2" xfId="42599"/>
    <cellStyle name="Обычный 5 20 17 4 4" xfId="42600"/>
    <cellStyle name="Обычный 5 20 17 5" xfId="42601"/>
    <cellStyle name="Обычный 5 20 17 5 2" xfId="42602"/>
    <cellStyle name="Обычный 5 20 17 5 2 2" xfId="42603"/>
    <cellStyle name="Обычный 5 20 17 5 3" xfId="42604"/>
    <cellStyle name="Обычный 5 20 17 6" xfId="42605"/>
    <cellStyle name="Обычный 5 20 17 6 2" xfId="42606"/>
    <cellStyle name="Обычный 5 20 17 7" xfId="42607"/>
    <cellStyle name="Обычный 5 20 17 7 2" xfId="42608"/>
    <cellStyle name="Обычный 5 20 17 8" xfId="42609"/>
    <cellStyle name="Обычный 5 20 18" xfId="42610"/>
    <cellStyle name="Обычный 5 20 18 2" xfId="42611"/>
    <cellStyle name="Обычный 5 20 18 2 2" xfId="42612"/>
    <cellStyle name="Обычный 5 20 18 2 2 2" xfId="42613"/>
    <cellStyle name="Обычный 5 20 18 2 2 2 2" xfId="42614"/>
    <cellStyle name="Обычный 5 20 18 2 2 3" xfId="42615"/>
    <cellStyle name="Обычный 5 20 18 2 3" xfId="42616"/>
    <cellStyle name="Обычный 5 20 18 2 3 2" xfId="42617"/>
    <cellStyle name="Обычный 5 20 18 2 4" xfId="42618"/>
    <cellStyle name="Обычный 5 20 18 3" xfId="42619"/>
    <cellStyle name="Обычный 5 20 18 3 2" xfId="42620"/>
    <cellStyle name="Обычный 5 20 18 3 2 2" xfId="42621"/>
    <cellStyle name="Обычный 5 20 18 3 2 2 2" xfId="42622"/>
    <cellStyle name="Обычный 5 20 18 3 2 3" xfId="42623"/>
    <cellStyle name="Обычный 5 20 18 3 3" xfId="42624"/>
    <cellStyle name="Обычный 5 20 18 3 3 2" xfId="42625"/>
    <cellStyle name="Обычный 5 20 18 3 4" xfId="42626"/>
    <cellStyle name="Обычный 5 20 18 4" xfId="42627"/>
    <cellStyle name="Обычный 5 20 18 4 2" xfId="42628"/>
    <cellStyle name="Обычный 5 20 18 4 2 2" xfId="42629"/>
    <cellStyle name="Обычный 5 20 18 4 2 2 2" xfId="42630"/>
    <cellStyle name="Обычный 5 20 18 4 2 3" xfId="42631"/>
    <cellStyle name="Обычный 5 20 18 4 3" xfId="42632"/>
    <cellStyle name="Обычный 5 20 18 4 3 2" xfId="42633"/>
    <cellStyle name="Обычный 5 20 18 4 4" xfId="42634"/>
    <cellStyle name="Обычный 5 20 18 5" xfId="42635"/>
    <cellStyle name="Обычный 5 20 18 5 2" xfId="42636"/>
    <cellStyle name="Обычный 5 20 18 5 2 2" xfId="42637"/>
    <cellStyle name="Обычный 5 20 18 5 3" xfId="42638"/>
    <cellStyle name="Обычный 5 20 18 6" xfId="42639"/>
    <cellStyle name="Обычный 5 20 18 6 2" xfId="42640"/>
    <cellStyle name="Обычный 5 20 18 7" xfId="42641"/>
    <cellStyle name="Обычный 5 20 18 7 2" xfId="42642"/>
    <cellStyle name="Обычный 5 20 18 8" xfId="42643"/>
    <cellStyle name="Обычный 5 20 19" xfId="42644"/>
    <cellStyle name="Обычный 5 20 19 2" xfId="42645"/>
    <cellStyle name="Обычный 5 20 19 2 2" xfId="42646"/>
    <cellStyle name="Обычный 5 20 19 2 2 2" xfId="42647"/>
    <cellStyle name="Обычный 5 20 19 2 2 2 2" xfId="42648"/>
    <cellStyle name="Обычный 5 20 19 2 2 3" xfId="42649"/>
    <cellStyle name="Обычный 5 20 19 2 3" xfId="42650"/>
    <cellStyle name="Обычный 5 20 19 2 3 2" xfId="42651"/>
    <cellStyle name="Обычный 5 20 19 2 4" xfId="42652"/>
    <cellStyle name="Обычный 5 20 19 3" xfId="42653"/>
    <cellStyle name="Обычный 5 20 19 3 2" xfId="42654"/>
    <cellStyle name="Обычный 5 20 19 3 2 2" xfId="42655"/>
    <cellStyle name="Обычный 5 20 19 3 2 2 2" xfId="42656"/>
    <cellStyle name="Обычный 5 20 19 3 2 3" xfId="42657"/>
    <cellStyle name="Обычный 5 20 19 3 3" xfId="42658"/>
    <cellStyle name="Обычный 5 20 19 3 3 2" xfId="42659"/>
    <cellStyle name="Обычный 5 20 19 3 4" xfId="42660"/>
    <cellStyle name="Обычный 5 20 19 4" xfId="42661"/>
    <cellStyle name="Обычный 5 20 19 4 2" xfId="42662"/>
    <cellStyle name="Обычный 5 20 19 4 2 2" xfId="42663"/>
    <cellStyle name="Обычный 5 20 19 4 2 2 2" xfId="42664"/>
    <cellStyle name="Обычный 5 20 19 4 2 3" xfId="42665"/>
    <cellStyle name="Обычный 5 20 19 4 3" xfId="42666"/>
    <cellStyle name="Обычный 5 20 19 4 3 2" xfId="42667"/>
    <cellStyle name="Обычный 5 20 19 4 4" xfId="42668"/>
    <cellStyle name="Обычный 5 20 19 5" xfId="42669"/>
    <cellStyle name="Обычный 5 20 19 5 2" xfId="42670"/>
    <cellStyle name="Обычный 5 20 19 5 2 2" xfId="42671"/>
    <cellStyle name="Обычный 5 20 19 5 3" xfId="42672"/>
    <cellStyle name="Обычный 5 20 19 6" xfId="42673"/>
    <cellStyle name="Обычный 5 20 19 6 2" xfId="42674"/>
    <cellStyle name="Обычный 5 20 19 7" xfId="42675"/>
    <cellStyle name="Обычный 5 20 19 7 2" xfId="42676"/>
    <cellStyle name="Обычный 5 20 19 8" xfId="42677"/>
    <cellStyle name="Обычный 5 20 2" xfId="42678"/>
    <cellStyle name="Обычный 5 20 2 2" xfId="42679"/>
    <cellStyle name="Обычный 5 20 2 2 2" xfId="42680"/>
    <cellStyle name="Обычный 5 20 2 2 2 2" xfId="42681"/>
    <cellStyle name="Обычный 5 20 2 2 2 2 2" xfId="42682"/>
    <cellStyle name="Обычный 5 20 2 2 2 3" xfId="42683"/>
    <cellStyle name="Обычный 5 20 2 2 3" xfId="42684"/>
    <cellStyle name="Обычный 5 20 2 2 3 2" xfId="42685"/>
    <cellStyle name="Обычный 5 20 2 2 4" xfId="42686"/>
    <cellStyle name="Обычный 5 20 2 3" xfId="42687"/>
    <cellStyle name="Обычный 5 20 2 3 2" xfId="42688"/>
    <cellStyle name="Обычный 5 20 2 3 2 2" xfId="42689"/>
    <cellStyle name="Обычный 5 20 2 3 2 2 2" xfId="42690"/>
    <cellStyle name="Обычный 5 20 2 3 2 3" xfId="42691"/>
    <cellStyle name="Обычный 5 20 2 3 3" xfId="42692"/>
    <cellStyle name="Обычный 5 20 2 3 3 2" xfId="42693"/>
    <cellStyle name="Обычный 5 20 2 3 4" xfId="42694"/>
    <cellStyle name="Обычный 5 20 2 4" xfId="42695"/>
    <cellStyle name="Обычный 5 20 2 4 2" xfId="42696"/>
    <cellStyle name="Обычный 5 20 2 4 2 2" xfId="42697"/>
    <cellStyle name="Обычный 5 20 2 4 2 2 2" xfId="42698"/>
    <cellStyle name="Обычный 5 20 2 4 2 3" xfId="42699"/>
    <cellStyle name="Обычный 5 20 2 4 3" xfId="42700"/>
    <cellStyle name="Обычный 5 20 2 4 3 2" xfId="42701"/>
    <cellStyle name="Обычный 5 20 2 4 4" xfId="42702"/>
    <cellStyle name="Обычный 5 20 2 5" xfId="42703"/>
    <cellStyle name="Обычный 5 20 2 5 2" xfId="42704"/>
    <cellStyle name="Обычный 5 20 2 5 2 2" xfId="42705"/>
    <cellStyle name="Обычный 5 20 2 5 3" xfId="42706"/>
    <cellStyle name="Обычный 5 20 2 6" xfId="42707"/>
    <cellStyle name="Обычный 5 20 2 6 2" xfId="42708"/>
    <cellStyle name="Обычный 5 20 2 7" xfId="42709"/>
    <cellStyle name="Обычный 5 20 2 7 2" xfId="42710"/>
    <cellStyle name="Обычный 5 20 2 8" xfId="42711"/>
    <cellStyle name="Обычный 5 20 20" xfId="42712"/>
    <cellStyle name="Обычный 5 20 20 2" xfId="42713"/>
    <cellStyle name="Обычный 5 20 20 2 2" xfId="42714"/>
    <cellStyle name="Обычный 5 20 20 2 2 2" xfId="42715"/>
    <cellStyle name="Обычный 5 20 20 2 2 2 2" xfId="42716"/>
    <cellStyle name="Обычный 5 20 20 2 2 3" xfId="42717"/>
    <cellStyle name="Обычный 5 20 20 2 3" xfId="42718"/>
    <cellStyle name="Обычный 5 20 20 2 3 2" xfId="42719"/>
    <cellStyle name="Обычный 5 20 20 2 4" xfId="42720"/>
    <cellStyle name="Обычный 5 20 20 3" xfId="42721"/>
    <cellStyle name="Обычный 5 20 20 3 2" xfId="42722"/>
    <cellStyle name="Обычный 5 20 20 3 2 2" xfId="42723"/>
    <cellStyle name="Обычный 5 20 20 3 2 2 2" xfId="42724"/>
    <cellStyle name="Обычный 5 20 20 3 2 3" xfId="42725"/>
    <cellStyle name="Обычный 5 20 20 3 3" xfId="42726"/>
    <cellStyle name="Обычный 5 20 20 3 3 2" xfId="42727"/>
    <cellStyle name="Обычный 5 20 20 3 4" xfId="42728"/>
    <cellStyle name="Обычный 5 20 20 4" xfId="42729"/>
    <cellStyle name="Обычный 5 20 20 4 2" xfId="42730"/>
    <cellStyle name="Обычный 5 20 20 4 2 2" xfId="42731"/>
    <cellStyle name="Обычный 5 20 20 4 2 2 2" xfId="42732"/>
    <cellStyle name="Обычный 5 20 20 4 2 3" xfId="42733"/>
    <cellStyle name="Обычный 5 20 20 4 3" xfId="42734"/>
    <cellStyle name="Обычный 5 20 20 4 3 2" xfId="42735"/>
    <cellStyle name="Обычный 5 20 20 4 4" xfId="42736"/>
    <cellStyle name="Обычный 5 20 20 5" xfId="42737"/>
    <cellStyle name="Обычный 5 20 20 5 2" xfId="42738"/>
    <cellStyle name="Обычный 5 20 20 5 2 2" xfId="42739"/>
    <cellStyle name="Обычный 5 20 20 5 3" xfId="42740"/>
    <cellStyle name="Обычный 5 20 20 6" xfId="42741"/>
    <cellStyle name="Обычный 5 20 20 6 2" xfId="42742"/>
    <cellStyle name="Обычный 5 20 20 7" xfId="42743"/>
    <cellStyle name="Обычный 5 20 20 7 2" xfId="42744"/>
    <cellStyle name="Обычный 5 20 20 8" xfId="42745"/>
    <cellStyle name="Обычный 5 20 21" xfId="42746"/>
    <cellStyle name="Обычный 5 20 21 2" xfId="42747"/>
    <cellStyle name="Обычный 5 20 21 2 2" xfId="42748"/>
    <cellStyle name="Обычный 5 20 21 2 2 2" xfId="42749"/>
    <cellStyle name="Обычный 5 20 21 2 2 2 2" xfId="42750"/>
    <cellStyle name="Обычный 5 20 21 2 2 3" xfId="42751"/>
    <cellStyle name="Обычный 5 20 21 2 3" xfId="42752"/>
    <cellStyle name="Обычный 5 20 21 2 3 2" xfId="42753"/>
    <cellStyle name="Обычный 5 20 21 2 4" xfId="42754"/>
    <cellStyle name="Обычный 5 20 21 3" xfId="42755"/>
    <cellStyle name="Обычный 5 20 21 3 2" xfId="42756"/>
    <cellStyle name="Обычный 5 20 21 3 2 2" xfId="42757"/>
    <cellStyle name="Обычный 5 20 21 3 2 2 2" xfId="42758"/>
    <cellStyle name="Обычный 5 20 21 3 2 3" xfId="42759"/>
    <cellStyle name="Обычный 5 20 21 3 3" xfId="42760"/>
    <cellStyle name="Обычный 5 20 21 3 3 2" xfId="42761"/>
    <cellStyle name="Обычный 5 20 21 3 4" xfId="42762"/>
    <cellStyle name="Обычный 5 20 21 4" xfId="42763"/>
    <cellStyle name="Обычный 5 20 21 4 2" xfId="42764"/>
    <cellStyle name="Обычный 5 20 21 4 2 2" xfId="42765"/>
    <cellStyle name="Обычный 5 20 21 4 2 2 2" xfId="42766"/>
    <cellStyle name="Обычный 5 20 21 4 2 3" xfId="42767"/>
    <cellStyle name="Обычный 5 20 21 4 3" xfId="42768"/>
    <cellStyle name="Обычный 5 20 21 4 3 2" xfId="42769"/>
    <cellStyle name="Обычный 5 20 21 4 4" xfId="42770"/>
    <cellStyle name="Обычный 5 20 21 5" xfId="42771"/>
    <cellStyle name="Обычный 5 20 21 5 2" xfId="42772"/>
    <cellStyle name="Обычный 5 20 21 5 2 2" xfId="42773"/>
    <cellStyle name="Обычный 5 20 21 5 3" xfId="42774"/>
    <cellStyle name="Обычный 5 20 21 6" xfId="42775"/>
    <cellStyle name="Обычный 5 20 21 6 2" xfId="42776"/>
    <cellStyle name="Обычный 5 20 21 7" xfId="42777"/>
    <cellStyle name="Обычный 5 20 21 7 2" xfId="42778"/>
    <cellStyle name="Обычный 5 20 21 8" xfId="42779"/>
    <cellStyle name="Обычный 5 20 22" xfId="42780"/>
    <cellStyle name="Обычный 5 20 22 2" xfId="42781"/>
    <cellStyle name="Обычный 5 20 22 2 2" xfId="42782"/>
    <cellStyle name="Обычный 5 20 22 2 2 2" xfId="42783"/>
    <cellStyle name="Обычный 5 20 22 2 2 2 2" xfId="42784"/>
    <cellStyle name="Обычный 5 20 22 2 2 3" xfId="42785"/>
    <cellStyle name="Обычный 5 20 22 2 3" xfId="42786"/>
    <cellStyle name="Обычный 5 20 22 2 3 2" xfId="42787"/>
    <cellStyle name="Обычный 5 20 22 2 4" xfId="42788"/>
    <cellStyle name="Обычный 5 20 22 3" xfId="42789"/>
    <cellStyle name="Обычный 5 20 22 3 2" xfId="42790"/>
    <cellStyle name="Обычный 5 20 22 3 2 2" xfId="42791"/>
    <cellStyle name="Обычный 5 20 22 3 2 2 2" xfId="42792"/>
    <cellStyle name="Обычный 5 20 22 3 2 3" xfId="42793"/>
    <cellStyle name="Обычный 5 20 22 3 3" xfId="42794"/>
    <cellStyle name="Обычный 5 20 22 3 3 2" xfId="42795"/>
    <cellStyle name="Обычный 5 20 22 3 4" xfId="42796"/>
    <cellStyle name="Обычный 5 20 22 4" xfId="42797"/>
    <cellStyle name="Обычный 5 20 22 4 2" xfId="42798"/>
    <cellStyle name="Обычный 5 20 22 4 2 2" xfId="42799"/>
    <cellStyle name="Обычный 5 20 22 4 2 2 2" xfId="42800"/>
    <cellStyle name="Обычный 5 20 22 4 2 3" xfId="42801"/>
    <cellStyle name="Обычный 5 20 22 4 3" xfId="42802"/>
    <cellStyle name="Обычный 5 20 22 4 3 2" xfId="42803"/>
    <cellStyle name="Обычный 5 20 22 4 4" xfId="42804"/>
    <cellStyle name="Обычный 5 20 22 5" xfId="42805"/>
    <cellStyle name="Обычный 5 20 22 5 2" xfId="42806"/>
    <cellStyle name="Обычный 5 20 22 5 2 2" xfId="42807"/>
    <cellStyle name="Обычный 5 20 22 5 3" xfId="42808"/>
    <cellStyle name="Обычный 5 20 22 6" xfId="42809"/>
    <cellStyle name="Обычный 5 20 22 6 2" xfId="42810"/>
    <cellStyle name="Обычный 5 20 22 7" xfId="42811"/>
    <cellStyle name="Обычный 5 20 22 7 2" xfId="42812"/>
    <cellStyle name="Обычный 5 20 22 8" xfId="42813"/>
    <cellStyle name="Обычный 5 20 23" xfId="42814"/>
    <cellStyle name="Обычный 5 20 23 2" xfId="42815"/>
    <cellStyle name="Обычный 5 20 23 2 2" xfId="42816"/>
    <cellStyle name="Обычный 5 20 23 2 2 2" xfId="42817"/>
    <cellStyle name="Обычный 5 20 23 2 2 2 2" xfId="42818"/>
    <cellStyle name="Обычный 5 20 23 2 2 3" xfId="42819"/>
    <cellStyle name="Обычный 5 20 23 2 3" xfId="42820"/>
    <cellStyle name="Обычный 5 20 23 2 3 2" xfId="42821"/>
    <cellStyle name="Обычный 5 20 23 2 4" xfId="42822"/>
    <cellStyle name="Обычный 5 20 23 3" xfId="42823"/>
    <cellStyle name="Обычный 5 20 23 3 2" xfId="42824"/>
    <cellStyle name="Обычный 5 20 23 3 2 2" xfId="42825"/>
    <cellStyle name="Обычный 5 20 23 3 2 2 2" xfId="42826"/>
    <cellStyle name="Обычный 5 20 23 3 2 3" xfId="42827"/>
    <cellStyle name="Обычный 5 20 23 3 3" xfId="42828"/>
    <cellStyle name="Обычный 5 20 23 3 3 2" xfId="42829"/>
    <cellStyle name="Обычный 5 20 23 3 4" xfId="42830"/>
    <cellStyle name="Обычный 5 20 23 4" xfId="42831"/>
    <cellStyle name="Обычный 5 20 23 4 2" xfId="42832"/>
    <cellStyle name="Обычный 5 20 23 4 2 2" xfId="42833"/>
    <cellStyle name="Обычный 5 20 23 4 2 2 2" xfId="42834"/>
    <cellStyle name="Обычный 5 20 23 4 2 3" xfId="42835"/>
    <cellStyle name="Обычный 5 20 23 4 3" xfId="42836"/>
    <cellStyle name="Обычный 5 20 23 4 3 2" xfId="42837"/>
    <cellStyle name="Обычный 5 20 23 4 4" xfId="42838"/>
    <cellStyle name="Обычный 5 20 23 5" xfId="42839"/>
    <cellStyle name="Обычный 5 20 23 5 2" xfId="42840"/>
    <cellStyle name="Обычный 5 20 23 5 2 2" xfId="42841"/>
    <cellStyle name="Обычный 5 20 23 5 3" xfId="42842"/>
    <cellStyle name="Обычный 5 20 23 6" xfId="42843"/>
    <cellStyle name="Обычный 5 20 23 6 2" xfId="42844"/>
    <cellStyle name="Обычный 5 20 23 7" xfId="42845"/>
    <cellStyle name="Обычный 5 20 23 7 2" xfId="42846"/>
    <cellStyle name="Обычный 5 20 23 8" xfId="42847"/>
    <cellStyle name="Обычный 5 20 24" xfId="42848"/>
    <cellStyle name="Обычный 5 20 24 2" xfId="42849"/>
    <cellStyle name="Обычный 5 20 24 2 2" xfId="42850"/>
    <cellStyle name="Обычный 5 20 24 2 2 2" xfId="42851"/>
    <cellStyle name="Обычный 5 20 24 2 2 2 2" xfId="42852"/>
    <cellStyle name="Обычный 5 20 24 2 2 3" xfId="42853"/>
    <cellStyle name="Обычный 5 20 24 2 3" xfId="42854"/>
    <cellStyle name="Обычный 5 20 24 2 3 2" xfId="42855"/>
    <cellStyle name="Обычный 5 20 24 2 4" xfId="42856"/>
    <cellStyle name="Обычный 5 20 24 3" xfId="42857"/>
    <cellStyle name="Обычный 5 20 24 3 2" xfId="42858"/>
    <cellStyle name="Обычный 5 20 24 3 2 2" xfId="42859"/>
    <cellStyle name="Обычный 5 20 24 3 2 2 2" xfId="42860"/>
    <cellStyle name="Обычный 5 20 24 3 2 3" xfId="42861"/>
    <cellStyle name="Обычный 5 20 24 3 3" xfId="42862"/>
    <cellStyle name="Обычный 5 20 24 3 3 2" xfId="42863"/>
    <cellStyle name="Обычный 5 20 24 3 4" xfId="42864"/>
    <cellStyle name="Обычный 5 20 24 4" xfId="42865"/>
    <cellStyle name="Обычный 5 20 24 4 2" xfId="42866"/>
    <cellStyle name="Обычный 5 20 24 4 2 2" xfId="42867"/>
    <cellStyle name="Обычный 5 20 24 4 2 2 2" xfId="42868"/>
    <cellStyle name="Обычный 5 20 24 4 2 3" xfId="42869"/>
    <cellStyle name="Обычный 5 20 24 4 3" xfId="42870"/>
    <cellStyle name="Обычный 5 20 24 4 3 2" xfId="42871"/>
    <cellStyle name="Обычный 5 20 24 4 4" xfId="42872"/>
    <cellStyle name="Обычный 5 20 24 5" xfId="42873"/>
    <cellStyle name="Обычный 5 20 24 5 2" xfId="42874"/>
    <cellStyle name="Обычный 5 20 24 5 2 2" xfId="42875"/>
    <cellStyle name="Обычный 5 20 24 5 3" xfId="42876"/>
    <cellStyle name="Обычный 5 20 24 6" xfId="42877"/>
    <cellStyle name="Обычный 5 20 24 6 2" xfId="42878"/>
    <cellStyle name="Обычный 5 20 24 7" xfId="42879"/>
    <cellStyle name="Обычный 5 20 24 7 2" xfId="42880"/>
    <cellStyle name="Обычный 5 20 24 8" xfId="42881"/>
    <cellStyle name="Обычный 5 20 25" xfId="42882"/>
    <cellStyle name="Обычный 5 20 25 2" xfId="42883"/>
    <cellStyle name="Обычный 5 20 25 2 2" xfId="42884"/>
    <cellStyle name="Обычный 5 20 25 2 2 2" xfId="42885"/>
    <cellStyle name="Обычный 5 20 25 2 2 2 2" xfId="42886"/>
    <cellStyle name="Обычный 5 20 25 2 2 3" xfId="42887"/>
    <cellStyle name="Обычный 5 20 25 2 3" xfId="42888"/>
    <cellStyle name="Обычный 5 20 25 2 3 2" xfId="42889"/>
    <cellStyle name="Обычный 5 20 25 2 4" xfId="42890"/>
    <cellStyle name="Обычный 5 20 25 3" xfId="42891"/>
    <cellStyle name="Обычный 5 20 25 3 2" xfId="42892"/>
    <cellStyle name="Обычный 5 20 25 3 2 2" xfId="42893"/>
    <cellStyle name="Обычный 5 20 25 3 2 2 2" xfId="42894"/>
    <cellStyle name="Обычный 5 20 25 3 2 3" xfId="42895"/>
    <cellStyle name="Обычный 5 20 25 3 3" xfId="42896"/>
    <cellStyle name="Обычный 5 20 25 3 3 2" xfId="42897"/>
    <cellStyle name="Обычный 5 20 25 3 4" xfId="42898"/>
    <cellStyle name="Обычный 5 20 25 4" xfId="42899"/>
    <cellStyle name="Обычный 5 20 25 4 2" xfId="42900"/>
    <cellStyle name="Обычный 5 20 25 4 2 2" xfId="42901"/>
    <cellStyle name="Обычный 5 20 25 4 2 2 2" xfId="42902"/>
    <cellStyle name="Обычный 5 20 25 4 2 3" xfId="42903"/>
    <cellStyle name="Обычный 5 20 25 4 3" xfId="42904"/>
    <cellStyle name="Обычный 5 20 25 4 3 2" xfId="42905"/>
    <cellStyle name="Обычный 5 20 25 4 4" xfId="42906"/>
    <cellStyle name="Обычный 5 20 25 5" xfId="42907"/>
    <cellStyle name="Обычный 5 20 25 5 2" xfId="42908"/>
    <cellStyle name="Обычный 5 20 25 5 2 2" xfId="42909"/>
    <cellStyle name="Обычный 5 20 25 5 3" xfId="42910"/>
    <cellStyle name="Обычный 5 20 25 6" xfId="42911"/>
    <cellStyle name="Обычный 5 20 25 6 2" xfId="42912"/>
    <cellStyle name="Обычный 5 20 25 7" xfId="42913"/>
    <cellStyle name="Обычный 5 20 25 7 2" xfId="42914"/>
    <cellStyle name="Обычный 5 20 25 8" xfId="42915"/>
    <cellStyle name="Обычный 5 20 26" xfId="42916"/>
    <cellStyle name="Обычный 5 20 26 2" xfId="42917"/>
    <cellStyle name="Обычный 5 20 26 2 2" xfId="42918"/>
    <cellStyle name="Обычный 5 20 26 2 2 2" xfId="42919"/>
    <cellStyle name="Обычный 5 20 26 2 2 2 2" xfId="42920"/>
    <cellStyle name="Обычный 5 20 26 2 2 3" xfId="42921"/>
    <cellStyle name="Обычный 5 20 26 2 3" xfId="42922"/>
    <cellStyle name="Обычный 5 20 26 2 3 2" xfId="42923"/>
    <cellStyle name="Обычный 5 20 26 2 4" xfId="42924"/>
    <cellStyle name="Обычный 5 20 26 3" xfId="42925"/>
    <cellStyle name="Обычный 5 20 26 3 2" xfId="42926"/>
    <cellStyle name="Обычный 5 20 26 3 2 2" xfId="42927"/>
    <cellStyle name="Обычный 5 20 26 3 2 2 2" xfId="42928"/>
    <cellStyle name="Обычный 5 20 26 3 2 3" xfId="42929"/>
    <cellStyle name="Обычный 5 20 26 3 3" xfId="42930"/>
    <cellStyle name="Обычный 5 20 26 3 3 2" xfId="42931"/>
    <cellStyle name="Обычный 5 20 26 3 4" xfId="42932"/>
    <cellStyle name="Обычный 5 20 26 4" xfId="42933"/>
    <cellStyle name="Обычный 5 20 26 4 2" xfId="42934"/>
    <cellStyle name="Обычный 5 20 26 4 2 2" xfId="42935"/>
    <cellStyle name="Обычный 5 20 26 4 2 2 2" xfId="42936"/>
    <cellStyle name="Обычный 5 20 26 4 2 3" xfId="42937"/>
    <cellStyle name="Обычный 5 20 26 4 3" xfId="42938"/>
    <cellStyle name="Обычный 5 20 26 4 3 2" xfId="42939"/>
    <cellStyle name="Обычный 5 20 26 4 4" xfId="42940"/>
    <cellStyle name="Обычный 5 20 26 5" xfId="42941"/>
    <cellStyle name="Обычный 5 20 26 5 2" xfId="42942"/>
    <cellStyle name="Обычный 5 20 26 5 2 2" xfId="42943"/>
    <cellStyle name="Обычный 5 20 26 5 3" xfId="42944"/>
    <cellStyle name="Обычный 5 20 26 6" xfId="42945"/>
    <cellStyle name="Обычный 5 20 26 6 2" xfId="42946"/>
    <cellStyle name="Обычный 5 20 26 7" xfId="42947"/>
    <cellStyle name="Обычный 5 20 26 7 2" xfId="42948"/>
    <cellStyle name="Обычный 5 20 26 8" xfId="42949"/>
    <cellStyle name="Обычный 5 20 27" xfId="42950"/>
    <cellStyle name="Обычный 5 20 27 2" xfId="42951"/>
    <cellStyle name="Обычный 5 20 27 2 2" xfId="42952"/>
    <cellStyle name="Обычный 5 20 27 2 2 2" xfId="42953"/>
    <cellStyle name="Обычный 5 20 27 2 2 2 2" xfId="42954"/>
    <cellStyle name="Обычный 5 20 27 2 2 3" xfId="42955"/>
    <cellStyle name="Обычный 5 20 27 2 3" xfId="42956"/>
    <cellStyle name="Обычный 5 20 27 2 3 2" xfId="42957"/>
    <cellStyle name="Обычный 5 20 27 2 4" xfId="42958"/>
    <cellStyle name="Обычный 5 20 27 3" xfId="42959"/>
    <cellStyle name="Обычный 5 20 27 3 2" xfId="42960"/>
    <cellStyle name="Обычный 5 20 27 3 2 2" xfId="42961"/>
    <cellStyle name="Обычный 5 20 27 3 2 2 2" xfId="42962"/>
    <cellStyle name="Обычный 5 20 27 3 2 3" xfId="42963"/>
    <cellStyle name="Обычный 5 20 27 3 3" xfId="42964"/>
    <cellStyle name="Обычный 5 20 27 3 3 2" xfId="42965"/>
    <cellStyle name="Обычный 5 20 27 3 4" xfId="42966"/>
    <cellStyle name="Обычный 5 20 27 4" xfId="42967"/>
    <cellStyle name="Обычный 5 20 27 4 2" xfId="42968"/>
    <cellStyle name="Обычный 5 20 27 4 2 2" xfId="42969"/>
    <cellStyle name="Обычный 5 20 27 4 2 2 2" xfId="42970"/>
    <cellStyle name="Обычный 5 20 27 4 2 3" xfId="42971"/>
    <cellStyle name="Обычный 5 20 27 4 3" xfId="42972"/>
    <cellStyle name="Обычный 5 20 27 4 3 2" xfId="42973"/>
    <cellStyle name="Обычный 5 20 27 4 4" xfId="42974"/>
    <cellStyle name="Обычный 5 20 27 5" xfId="42975"/>
    <cellStyle name="Обычный 5 20 27 5 2" xfId="42976"/>
    <cellStyle name="Обычный 5 20 27 5 2 2" xfId="42977"/>
    <cellStyle name="Обычный 5 20 27 5 3" xfId="42978"/>
    <cellStyle name="Обычный 5 20 27 6" xfId="42979"/>
    <cellStyle name="Обычный 5 20 27 6 2" xfId="42980"/>
    <cellStyle name="Обычный 5 20 27 7" xfId="42981"/>
    <cellStyle name="Обычный 5 20 27 7 2" xfId="42982"/>
    <cellStyle name="Обычный 5 20 27 8" xfId="42983"/>
    <cellStyle name="Обычный 5 20 28" xfId="42984"/>
    <cellStyle name="Обычный 5 20 28 2" xfId="42985"/>
    <cellStyle name="Обычный 5 20 28 2 2" xfId="42986"/>
    <cellStyle name="Обычный 5 20 28 2 2 2" xfId="42987"/>
    <cellStyle name="Обычный 5 20 28 2 2 2 2" xfId="42988"/>
    <cellStyle name="Обычный 5 20 28 2 2 3" xfId="42989"/>
    <cellStyle name="Обычный 5 20 28 2 3" xfId="42990"/>
    <cellStyle name="Обычный 5 20 28 2 3 2" xfId="42991"/>
    <cellStyle name="Обычный 5 20 28 2 4" xfId="42992"/>
    <cellStyle name="Обычный 5 20 28 3" xfId="42993"/>
    <cellStyle name="Обычный 5 20 28 3 2" xfId="42994"/>
    <cellStyle name="Обычный 5 20 28 3 2 2" xfId="42995"/>
    <cellStyle name="Обычный 5 20 28 3 2 2 2" xfId="42996"/>
    <cellStyle name="Обычный 5 20 28 3 2 3" xfId="42997"/>
    <cellStyle name="Обычный 5 20 28 3 3" xfId="42998"/>
    <cellStyle name="Обычный 5 20 28 3 3 2" xfId="42999"/>
    <cellStyle name="Обычный 5 20 28 3 4" xfId="43000"/>
    <cellStyle name="Обычный 5 20 28 4" xfId="43001"/>
    <cellStyle name="Обычный 5 20 28 4 2" xfId="43002"/>
    <cellStyle name="Обычный 5 20 28 4 2 2" xfId="43003"/>
    <cellStyle name="Обычный 5 20 28 4 2 2 2" xfId="43004"/>
    <cellStyle name="Обычный 5 20 28 4 2 3" xfId="43005"/>
    <cellStyle name="Обычный 5 20 28 4 3" xfId="43006"/>
    <cellStyle name="Обычный 5 20 28 4 3 2" xfId="43007"/>
    <cellStyle name="Обычный 5 20 28 4 4" xfId="43008"/>
    <cellStyle name="Обычный 5 20 28 5" xfId="43009"/>
    <cellStyle name="Обычный 5 20 28 5 2" xfId="43010"/>
    <cellStyle name="Обычный 5 20 28 5 2 2" xfId="43011"/>
    <cellStyle name="Обычный 5 20 28 5 3" xfId="43012"/>
    <cellStyle name="Обычный 5 20 28 6" xfId="43013"/>
    <cellStyle name="Обычный 5 20 28 6 2" xfId="43014"/>
    <cellStyle name="Обычный 5 20 28 7" xfId="43015"/>
    <cellStyle name="Обычный 5 20 28 7 2" xfId="43016"/>
    <cellStyle name="Обычный 5 20 28 8" xfId="43017"/>
    <cellStyle name="Обычный 5 20 29" xfId="43018"/>
    <cellStyle name="Обычный 5 20 29 2" xfId="43019"/>
    <cellStyle name="Обычный 5 20 29 2 2" xfId="43020"/>
    <cellStyle name="Обычный 5 20 29 2 2 2" xfId="43021"/>
    <cellStyle name="Обычный 5 20 29 2 2 2 2" xfId="43022"/>
    <cellStyle name="Обычный 5 20 29 2 2 3" xfId="43023"/>
    <cellStyle name="Обычный 5 20 29 2 3" xfId="43024"/>
    <cellStyle name="Обычный 5 20 29 2 3 2" xfId="43025"/>
    <cellStyle name="Обычный 5 20 29 2 4" xfId="43026"/>
    <cellStyle name="Обычный 5 20 29 3" xfId="43027"/>
    <cellStyle name="Обычный 5 20 29 3 2" xfId="43028"/>
    <cellStyle name="Обычный 5 20 29 3 2 2" xfId="43029"/>
    <cellStyle name="Обычный 5 20 29 3 2 2 2" xfId="43030"/>
    <cellStyle name="Обычный 5 20 29 3 2 3" xfId="43031"/>
    <cellStyle name="Обычный 5 20 29 3 3" xfId="43032"/>
    <cellStyle name="Обычный 5 20 29 3 3 2" xfId="43033"/>
    <cellStyle name="Обычный 5 20 29 3 4" xfId="43034"/>
    <cellStyle name="Обычный 5 20 29 4" xfId="43035"/>
    <cellStyle name="Обычный 5 20 29 4 2" xfId="43036"/>
    <cellStyle name="Обычный 5 20 29 4 2 2" xfId="43037"/>
    <cellStyle name="Обычный 5 20 29 4 2 2 2" xfId="43038"/>
    <cellStyle name="Обычный 5 20 29 4 2 3" xfId="43039"/>
    <cellStyle name="Обычный 5 20 29 4 3" xfId="43040"/>
    <cellStyle name="Обычный 5 20 29 4 3 2" xfId="43041"/>
    <cellStyle name="Обычный 5 20 29 4 4" xfId="43042"/>
    <cellStyle name="Обычный 5 20 29 5" xfId="43043"/>
    <cellStyle name="Обычный 5 20 29 5 2" xfId="43044"/>
    <cellStyle name="Обычный 5 20 29 5 2 2" xfId="43045"/>
    <cellStyle name="Обычный 5 20 29 5 3" xfId="43046"/>
    <cellStyle name="Обычный 5 20 29 6" xfId="43047"/>
    <cellStyle name="Обычный 5 20 29 6 2" xfId="43048"/>
    <cellStyle name="Обычный 5 20 29 7" xfId="43049"/>
    <cellStyle name="Обычный 5 20 29 7 2" xfId="43050"/>
    <cellStyle name="Обычный 5 20 29 8" xfId="43051"/>
    <cellStyle name="Обычный 5 20 3" xfId="43052"/>
    <cellStyle name="Обычный 5 20 3 2" xfId="43053"/>
    <cellStyle name="Обычный 5 20 3 2 2" xfId="43054"/>
    <cellStyle name="Обычный 5 20 3 2 2 2" xfId="43055"/>
    <cellStyle name="Обычный 5 20 3 2 2 2 2" xfId="43056"/>
    <cellStyle name="Обычный 5 20 3 2 2 3" xfId="43057"/>
    <cellStyle name="Обычный 5 20 3 2 3" xfId="43058"/>
    <cellStyle name="Обычный 5 20 3 2 3 2" xfId="43059"/>
    <cellStyle name="Обычный 5 20 3 2 4" xfId="43060"/>
    <cellStyle name="Обычный 5 20 3 3" xfId="43061"/>
    <cellStyle name="Обычный 5 20 3 3 2" xfId="43062"/>
    <cellStyle name="Обычный 5 20 3 3 2 2" xfId="43063"/>
    <cellStyle name="Обычный 5 20 3 3 2 2 2" xfId="43064"/>
    <cellStyle name="Обычный 5 20 3 3 2 3" xfId="43065"/>
    <cellStyle name="Обычный 5 20 3 3 3" xfId="43066"/>
    <cellStyle name="Обычный 5 20 3 3 3 2" xfId="43067"/>
    <cellStyle name="Обычный 5 20 3 3 4" xfId="43068"/>
    <cellStyle name="Обычный 5 20 3 4" xfId="43069"/>
    <cellStyle name="Обычный 5 20 3 4 2" xfId="43070"/>
    <cellStyle name="Обычный 5 20 3 4 2 2" xfId="43071"/>
    <cellStyle name="Обычный 5 20 3 4 2 2 2" xfId="43072"/>
    <cellStyle name="Обычный 5 20 3 4 2 3" xfId="43073"/>
    <cellStyle name="Обычный 5 20 3 4 3" xfId="43074"/>
    <cellStyle name="Обычный 5 20 3 4 3 2" xfId="43075"/>
    <cellStyle name="Обычный 5 20 3 4 4" xfId="43076"/>
    <cellStyle name="Обычный 5 20 3 5" xfId="43077"/>
    <cellStyle name="Обычный 5 20 3 5 2" xfId="43078"/>
    <cellStyle name="Обычный 5 20 3 5 2 2" xfId="43079"/>
    <cellStyle name="Обычный 5 20 3 5 3" xfId="43080"/>
    <cellStyle name="Обычный 5 20 3 6" xfId="43081"/>
    <cellStyle name="Обычный 5 20 3 6 2" xfId="43082"/>
    <cellStyle name="Обычный 5 20 3 7" xfId="43083"/>
    <cellStyle name="Обычный 5 20 3 7 2" xfId="43084"/>
    <cellStyle name="Обычный 5 20 3 8" xfId="43085"/>
    <cellStyle name="Обычный 5 20 30" xfId="43086"/>
    <cellStyle name="Обычный 5 20 30 2" xfId="43087"/>
    <cellStyle name="Обычный 5 20 30 2 2" xfId="43088"/>
    <cellStyle name="Обычный 5 20 30 2 2 2" xfId="43089"/>
    <cellStyle name="Обычный 5 20 30 2 3" xfId="43090"/>
    <cellStyle name="Обычный 5 20 30 3" xfId="43091"/>
    <cellStyle name="Обычный 5 20 30 3 2" xfId="43092"/>
    <cellStyle name="Обычный 5 20 30 4" xfId="43093"/>
    <cellStyle name="Обычный 5 20 31" xfId="43094"/>
    <cellStyle name="Обычный 5 20 31 2" xfId="43095"/>
    <cellStyle name="Обычный 5 20 31 2 2" xfId="43096"/>
    <cellStyle name="Обычный 5 20 31 2 2 2" xfId="43097"/>
    <cellStyle name="Обычный 5 20 31 2 3" xfId="43098"/>
    <cellStyle name="Обычный 5 20 31 3" xfId="43099"/>
    <cellStyle name="Обычный 5 20 31 3 2" xfId="43100"/>
    <cellStyle name="Обычный 5 20 31 4" xfId="43101"/>
    <cellStyle name="Обычный 5 20 32" xfId="43102"/>
    <cellStyle name="Обычный 5 20 32 2" xfId="43103"/>
    <cellStyle name="Обычный 5 20 32 2 2" xfId="43104"/>
    <cellStyle name="Обычный 5 20 32 2 2 2" xfId="43105"/>
    <cellStyle name="Обычный 5 20 32 2 3" xfId="43106"/>
    <cellStyle name="Обычный 5 20 32 3" xfId="43107"/>
    <cellStyle name="Обычный 5 20 32 3 2" xfId="43108"/>
    <cellStyle name="Обычный 5 20 32 4" xfId="43109"/>
    <cellStyle name="Обычный 5 20 33" xfId="43110"/>
    <cellStyle name="Обычный 5 20 33 2" xfId="43111"/>
    <cellStyle name="Обычный 5 20 33 2 2" xfId="43112"/>
    <cellStyle name="Обычный 5 20 33 3" xfId="43113"/>
    <cellStyle name="Обычный 5 20 34" xfId="43114"/>
    <cellStyle name="Обычный 5 20 34 2" xfId="43115"/>
    <cellStyle name="Обычный 5 20 35" xfId="43116"/>
    <cellStyle name="Обычный 5 20 35 2" xfId="43117"/>
    <cellStyle name="Обычный 5 20 36" xfId="43118"/>
    <cellStyle name="Обычный 5 20 4" xfId="43119"/>
    <cellStyle name="Обычный 5 20 4 2" xfId="43120"/>
    <cellStyle name="Обычный 5 20 4 2 2" xfId="43121"/>
    <cellStyle name="Обычный 5 20 4 2 2 2" xfId="43122"/>
    <cellStyle name="Обычный 5 20 4 2 2 2 2" xfId="43123"/>
    <cellStyle name="Обычный 5 20 4 2 2 3" xfId="43124"/>
    <cellStyle name="Обычный 5 20 4 2 3" xfId="43125"/>
    <cellStyle name="Обычный 5 20 4 2 3 2" xfId="43126"/>
    <cellStyle name="Обычный 5 20 4 2 4" xfId="43127"/>
    <cellStyle name="Обычный 5 20 4 3" xfId="43128"/>
    <cellStyle name="Обычный 5 20 4 3 2" xfId="43129"/>
    <cellStyle name="Обычный 5 20 4 3 2 2" xfId="43130"/>
    <cellStyle name="Обычный 5 20 4 3 2 2 2" xfId="43131"/>
    <cellStyle name="Обычный 5 20 4 3 2 3" xfId="43132"/>
    <cellStyle name="Обычный 5 20 4 3 3" xfId="43133"/>
    <cellStyle name="Обычный 5 20 4 3 3 2" xfId="43134"/>
    <cellStyle name="Обычный 5 20 4 3 4" xfId="43135"/>
    <cellStyle name="Обычный 5 20 4 4" xfId="43136"/>
    <cellStyle name="Обычный 5 20 4 4 2" xfId="43137"/>
    <cellStyle name="Обычный 5 20 4 4 2 2" xfId="43138"/>
    <cellStyle name="Обычный 5 20 4 4 2 2 2" xfId="43139"/>
    <cellStyle name="Обычный 5 20 4 4 2 3" xfId="43140"/>
    <cellStyle name="Обычный 5 20 4 4 3" xfId="43141"/>
    <cellStyle name="Обычный 5 20 4 4 3 2" xfId="43142"/>
    <cellStyle name="Обычный 5 20 4 4 4" xfId="43143"/>
    <cellStyle name="Обычный 5 20 4 5" xfId="43144"/>
    <cellStyle name="Обычный 5 20 4 5 2" xfId="43145"/>
    <cellStyle name="Обычный 5 20 4 5 2 2" xfId="43146"/>
    <cellStyle name="Обычный 5 20 4 5 3" xfId="43147"/>
    <cellStyle name="Обычный 5 20 4 6" xfId="43148"/>
    <cellStyle name="Обычный 5 20 4 6 2" xfId="43149"/>
    <cellStyle name="Обычный 5 20 4 7" xfId="43150"/>
    <cellStyle name="Обычный 5 20 4 7 2" xfId="43151"/>
    <cellStyle name="Обычный 5 20 4 8" xfId="43152"/>
    <cellStyle name="Обычный 5 20 5" xfId="43153"/>
    <cellStyle name="Обычный 5 20 5 2" xfId="43154"/>
    <cellStyle name="Обычный 5 20 5 2 2" xfId="43155"/>
    <cellStyle name="Обычный 5 20 5 2 2 2" xfId="43156"/>
    <cellStyle name="Обычный 5 20 5 2 2 2 2" xfId="43157"/>
    <cellStyle name="Обычный 5 20 5 2 2 3" xfId="43158"/>
    <cellStyle name="Обычный 5 20 5 2 3" xfId="43159"/>
    <cellStyle name="Обычный 5 20 5 2 3 2" xfId="43160"/>
    <cellStyle name="Обычный 5 20 5 2 4" xfId="43161"/>
    <cellStyle name="Обычный 5 20 5 3" xfId="43162"/>
    <cellStyle name="Обычный 5 20 5 3 2" xfId="43163"/>
    <cellStyle name="Обычный 5 20 5 3 2 2" xfId="43164"/>
    <cellStyle name="Обычный 5 20 5 3 2 2 2" xfId="43165"/>
    <cellStyle name="Обычный 5 20 5 3 2 3" xfId="43166"/>
    <cellStyle name="Обычный 5 20 5 3 3" xfId="43167"/>
    <cellStyle name="Обычный 5 20 5 3 3 2" xfId="43168"/>
    <cellStyle name="Обычный 5 20 5 3 4" xfId="43169"/>
    <cellStyle name="Обычный 5 20 5 4" xfId="43170"/>
    <cellStyle name="Обычный 5 20 5 4 2" xfId="43171"/>
    <cellStyle name="Обычный 5 20 5 4 2 2" xfId="43172"/>
    <cellStyle name="Обычный 5 20 5 4 2 2 2" xfId="43173"/>
    <cellStyle name="Обычный 5 20 5 4 2 3" xfId="43174"/>
    <cellStyle name="Обычный 5 20 5 4 3" xfId="43175"/>
    <cellStyle name="Обычный 5 20 5 4 3 2" xfId="43176"/>
    <cellStyle name="Обычный 5 20 5 4 4" xfId="43177"/>
    <cellStyle name="Обычный 5 20 5 5" xfId="43178"/>
    <cellStyle name="Обычный 5 20 5 5 2" xfId="43179"/>
    <cellStyle name="Обычный 5 20 5 5 2 2" xfId="43180"/>
    <cellStyle name="Обычный 5 20 5 5 3" xfId="43181"/>
    <cellStyle name="Обычный 5 20 5 6" xfId="43182"/>
    <cellStyle name="Обычный 5 20 5 6 2" xfId="43183"/>
    <cellStyle name="Обычный 5 20 5 7" xfId="43184"/>
    <cellStyle name="Обычный 5 20 5 7 2" xfId="43185"/>
    <cellStyle name="Обычный 5 20 5 8" xfId="43186"/>
    <cellStyle name="Обычный 5 20 6" xfId="43187"/>
    <cellStyle name="Обычный 5 20 6 2" xfId="43188"/>
    <cellStyle name="Обычный 5 20 6 2 2" xfId="43189"/>
    <cellStyle name="Обычный 5 20 6 2 2 2" xfId="43190"/>
    <cellStyle name="Обычный 5 20 6 2 2 2 2" xfId="43191"/>
    <cellStyle name="Обычный 5 20 6 2 2 3" xfId="43192"/>
    <cellStyle name="Обычный 5 20 6 2 3" xfId="43193"/>
    <cellStyle name="Обычный 5 20 6 2 3 2" xfId="43194"/>
    <cellStyle name="Обычный 5 20 6 2 4" xfId="43195"/>
    <cellStyle name="Обычный 5 20 6 3" xfId="43196"/>
    <cellStyle name="Обычный 5 20 6 3 2" xfId="43197"/>
    <cellStyle name="Обычный 5 20 6 3 2 2" xfId="43198"/>
    <cellStyle name="Обычный 5 20 6 3 2 2 2" xfId="43199"/>
    <cellStyle name="Обычный 5 20 6 3 2 3" xfId="43200"/>
    <cellStyle name="Обычный 5 20 6 3 3" xfId="43201"/>
    <cellStyle name="Обычный 5 20 6 3 3 2" xfId="43202"/>
    <cellStyle name="Обычный 5 20 6 3 4" xfId="43203"/>
    <cellStyle name="Обычный 5 20 6 4" xfId="43204"/>
    <cellStyle name="Обычный 5 20 6 4 2" xfId="43205"/>
    <cellStyle name="Обычный 5 20 6 4 2 2" xfId="43206"/>
    <cellStyle name="Обычный 5 20 6 4 2 2 2" xfId="43207"/>
    <cellStyle name="Обычный 5 20 6 4 2 3" xfId="43208"/>
    <cellStyle name="Обычный 5 20 6 4 3" xfId="43209"/>
    <cellStyle name="Обычный 5 20 6 4 3 2" xfId="43210"/>
    <cellStyle name="Обычный 5 20 6 4 4" xfId="43211"/>
    <cellStyle name="Обычный 5 20 6 5" xfId="43212"/>
    <cellStyle name="Обычный 5 20 6 5 2" xfId="43213"/>
    <cellStyle name="Обычный 5 20 6 5 2 2" xfId="43214"/>
    <cellStyle name="Обычный 5 20 6 5 3" xfId="43215"/>
    <cellStyle name="Обычный 5 20 6 6" xfId="43216"/>
    <cellStyle name="Обычный 5 20 6 6 2" xfId="43217"/>
    <cellStyle name="Обычный 5 20 6 7" xfId="43218"/>
    <cellStyle name="Обычный 5 20 6 7 2" xfId="43219"/>
    <cellStyle name="Обычный 5 20 6 8" xfId="43220"/>
    <cellStyle name="Обычный 5 20 7" xfId="43221"/>
    <cellStyle name="Обычный 5 20 7 2" xfId="43222"/>
    <cellStyle name="Обычный 5 20 7 2 2" xfId="43223"/>
    <cellStyle name="Обычный 5 20 7 2 2 2" xfId="43224"/>
    <cellStyle name="Обычный 5 20 7 2 2 2 2" xfId="43225"/>
    <cellStyle name="Обычный 5 20 7 2 2 3" xfId="43226"/>
    <cellStyle name="Обычный 5 20 7 2 3" xfId="43227"/>
    <cellStyle name="Обычный 5 20 7 2 3 2" xfId="43228"/>
    <cellStyle name="Обычный 5 20 7 2 4" xfId="43229"/>
    <cellStyle name="Обычный 5 20 7 3" xfId="43230"/>
    <cellStyle name="Обычный 5 20 7 3 2" xfId="43231"/>
    <cellStyle name="Обычный 5 20 7 3 2 2" xfId="43232"/>
    <cellStyle name="Обычный 5 20 7 3 2 2 2" xfId="43233"/>
    <cellStyle name="Обычный 5 20 7 3 2 3" xfId="43234"/>
    <cellStyle name="Обычный 5 20 7 3 3" xfId="43235"/>
    <cellStyle name="Обычный 5 20 7 3 3 2" xfId="43236"/>
    <cellStyle name="Обычный 5 20 7 3 4" xfId="43237"/>
    <cellStyle name="Обычный 5 20 7 4" xfId="43238"/>
    <cellStyle name="Обычный 5 20 7 4 2" xfId="43239"/>
    <cellStyle name="Обычный 5 20 7 4 2 2" xfId="43240"/>
    <cellStyle name="Обычный 5 20 7 4 2 2 2" xfId="43241"/>
    <cellStyle name="Обычный 5 20 7 4 2 3" xfId="43242"/>
    <cellStyle name="Обычный 5 20 7 4 3" xfId="43243"/>
    <cellStyle name="Обычный 5 20 7 4 3 2" xfId="43244"/>
    <cellStyle name="Обычный 5 20 7 4 4" xfId="43245"/>
    <cellStyle name="Обычный 5 20 7 5" xfId="43246"/>
    <cellStyle name="Обычный 5 20 7 5 2" xfId="43247"/>
    <cellStyle name="Обычный 5 20 7 5 2 2" xfId="43248"/>
    <cellStyle name="Обычный 5 20 7 5 3" xfId="43249"/>
    <cellStyle name="Обычный 5 20 7 6" xfId="43250"/>
    <cellStyle name="Обычный 5 20 7 6 2" xfId="43251"/>
    <cellStyle name="Обычный 5 20 7 7" xfId="43252"/>
    <cellStyle name="Обычный 5 20 7 7 2" xfId="43253"/>
    <cellStyle name="Обычный 5 20 7 8" xfId="43254"/>
    <cellStyle name="Обычный 5 20 8" xfId="43255"/>
    <cellStyle name="Обычный 5 20 8 2" xfId="43256"/>
    <cellStyle name="Обычный 5 20 8 2 2" xfId="43257"/>
    <cellStyle name="Обычный 5 20 8 2 2 2" xfId="43258"/>
    <cellStyle name="Обычный 5 20 8 2 2 2 2" xfId="43259"/>
    <cellStyle name="Обычный 5 20 8 2 2 3" xfId="43260"/>
    <cellStyle name="Обычный 5 20 8 2 3" xfId="43261"/>
    <cellStyle name="Обычный 5 20 8 2 3 2" xfId="43262"/>
    <cellStyle name="Обычный 5 20 8 2 4" xfId="43263"/>
    <cellStyle name="Обычный 5 20 8 3" xfId="43264"/>
    <cellStyle name="Обычный 5 20 8 3 2" xfId="43265"/>
    <cellStyle name="Обычный 5 20 8 3 2 2" xfId="43266"/>
    <cellStyle name="Обычный 5 20 8 3 2 2 2" xfId="43267"/>
    <cellStyle name="Обычный 5 20 8 3 2 3" xfId="43268"/>
    <cellStyle name="Обычный 5 20 8 3 3" xfId="43269"/>
    <cellStyle name="Обычный 5 20 8 3 3 2" xfId="43270"/>
    <cellStyle name="Обычный 5 20 8 3 4" xfId="43271"/>
    <cellStyle name="Обычный 5 20 8 4" xfId="43272"/>
    <cellStyle name="Обычный 5 20 8 4 2" xfId="43273"/>
    <cellStyle name="Обычный 5 20 8 4 2 2" xfId="43274"/>
    <cellStyle name="Обычный 5 20 8 4 2 2 2" xfId="43275"/>
    <cellStyle name="Обычный 5 20 8 4 2 3" xfId="43276"/>
    <cellStyle name="Обычный 5 20 8 4 3" xfId="43277"/>
    <cellStyle name="Обычный 5 20 8 4 3 2" xfId="43278"/>
    <cellStyle name="Обычный 5 20 8 4 4" xfId="43279"/>
    <cellStyle name="Обычный 5 20 8 5" xfId="43280"/>
    <cellStyle name="Обычный 5 20 8 5 2" xfId="43281"/>
    <cellStyle name="Обычный 5 20 8 5 2 2" xfId="43282"/>
    <cellStyle name="Обычный 5 20 8 5 3" xfId="43283"/>
    <cellStyle name="Обычный 5 20 8 6" xfId="43284"/>
    <cellStyle name="Обычный 5 20 8 6 2" xfId="43285"/>
    <cellStyle name="Обычный 5 20 8 7" xfId="43286"/>
    <cellStyle name="Обычный 5 20 8 7 2" xfId="43287"/>
    <cellStyle name="Обычный 5 20 8 8" xfId="43288"/>
    <cellStyle name="Обычный 5 20 9" xfId="43289"/>
    <cellStyle name="Обычный 5 20 9 2" xfId="43290"/>
    <cellStyle name="Обычный 5 20 9 2 2" xfId="43291"/>
    <cellStyle name="Обычный 5 20 9 2 2 2" xfId="43292"/>
    <cellStyle name="Обычный 5 20 9 2 2 2 2" xfId="43293"/>
    <cellStyle name="Обычный 5 20 9 2 2 3" xfId="43294"/>
    <cellStyle name="Обычный 5 20 9 2 3" xfId="43295"/>
    <cellStyle name="Обычный 5 20 9 2 3 2" xfId="43296"/>
    <cellStyle name="Обычный 5 20 9 2 4" xfId="43297"/>
    <cellStyle name="Обычный 5 20 9 3" xfId="43298"/>
    <cellStyle name="Обычный 5 20 9 3 2" xfId="43299"/>
    <cellStyle name="Обычный 5 20 9 3 2 2" xfId="43300"/>
    <cellStyle name="Обычный 5 20 9 3 2 2 2" xfId="43301"/>
    <cellStyle name="Обычный 5 20 9 3 2 3" xfId="43302"/>
    <cellStyle name="Обычный 5 20 9 3 3" xfId="43303"/>
    <cellStyle name="Обычный 5 20 9 3 3 2" xfId="43304"/>
    <cellStyle name="Обычный 5 20 9 3 4" xfId="43305"/>
    <cellStyle name="Обычный 5 20 9 4" xfId="43306"/>
    <cellStyle name="Обычный 5 20 9 4 2" xfId="43307"/>
    <cellStyle name="Обычный 5 20 9 4 2 2" xfId="43308"/>
    <cellStyle name="Обычный 5 20 9 4 2 2 2" xfId="43309"/>
    <cellStyle name="Обычный 5 20 9 4 2 3" xfId="43310"/>
    <cellStyle name="Обычный 5 20 9 4 3" xfId="43311"/>
    <cellStyle name="Обычный 5 20 9 4 3 2" xfId="43312"/>
    <cellStyle name="Обычный 5 20 9 4 4" xfId="43313"/>
    <cellStyle name="Обычный 5 20 9 5" xfId="43314"/>
    <cellStyle name="Обычный 5 20 9 5 2" xfId="43315"/>
    <cellStyle name="Обычный 5 20 9 5 2 2" xfId="43316"/>
    <cellStyle name="Обычный 5 20 9 5 3" xfId="43317"/>
    <cellStyle name="Обычный 5 20 9 6" xfId="43318"/>
    <cellStyle name="Обычный 5 20 9 6 2" xfId="43319"/>
    <cellStyle name="Обычный 5 20 9 7" xfId="43320"/>
    <cellStyle name="Обычный 5 20 9 7 2" xfId="43321"/>
    <cellStyle name="Обычный 5 20 9 8" xfId="43322"/>
    <cellStyle name="Обычный 5 21" xfId="43323"/>
    <cellStyle name="Обычный 5 21 10" xfId="43324"/>
    <cellStyle name="Обычный 5 21 10 2" xfId="43325"/>
    <cellStyle name="Обычный 5 21 10 2 2" xfId="43326"/>
    <cellStyle name="Обычный 5 21 10 2 2 2" xfId="43327"/>
    <cellStyle name="Обычный 5 21 10 2 2 2 2" xfId="43328"/>
    <cellStyle name="Обычный 5 21 10 2 2 3" xfId="43329"/>
    <cellStyle name="Обычный 5 21 10 2 3" xfId="43330"/>
    <cellStyle name="Обычный 5 21 10 2 3 2" xfId="43331"/>
    <cellStyle name="Обычный 5 21 10 2 4" xfId="43332"/>
    <cellStyle name="Обычный 5 21 10 3" xfId="43333"/>
    <cellStyle name="Обычный 5 21 10 3 2" xfId="43334"/>
    <cellStyle name="Обычный 5 21 10 3 2 2" xfId="43335"/>
    <cellStyle name="Обычный 5 21 10 3 2 2 2" xfId="43336"/>
    <cellStyle name="Обычный 5 21 10 3 2 3" xfId="43337"/>
    <cellStyle name="Обычный 5 21 10 3 3" xfId="43338"/>
    <cellStyle name="Обычный 5 21 10 3 3 2" xfId="43339"/>
    <cellStyle name="Обычный 5 21 10 3 4" xfId="43340"/>
    <cellStyle name="Обычный 5 21 10 4" xfId="43341"/>
    <cellStyle name="Обычный 5 21 10 4 2" xfId="43342"/>
    <cellStyle name="Обычный 5 21 10 4 2 2" xfId="43343"/>
    <cellStyle name="Обычный 5 21 10 4 2 2 2" xfId="43344"/>
    <cellStyle name="Обычный 5 21 10 4 2 3" xfId="43345"/>
    <cellStyle name="Обычный 5 21 10 4 3" xfId="43346"/>
    <cellStyle name="Обычный 5 21 10 4 3 2" xfId="43347"/>
    <cellStyle name="Обычный 5 21 10 4 4" xfId="43348"/>
    <cellStyle name="Обычный 5 21 10 5" xfId="43349"/>
    <cellStyle name="Обычный 5 21 10 5 2" xfId="43350"/>
    <cellStyle name="Обычный 5 21 10 5 2 2" xfId="43351"/>
    <cellStyle name="Обычный 5 21 10 5 3" xfId="43352"/>
    <cellStyle name="Обычный 5 21 10 6" xfId="43353"/>
    <cellStyle name="Обычный 5 21 10 6 2" xfId="43354"/>
    <cellStyle name="Обычный 5 21 10 7" xfId="43355"/>
    <cellStyle name="Обычный 5 21 10 7 2" xfId="43356"/>
    <cellStyle name="Обычный 5 21 10 8" xfId="43357"/>
    <cellStyle name="Обычный 5 21 11" xfId="43358"/>
    <cellStyle name="Обычный 5 21 11 2" xfId="43359"/>
    <cellStyle name="Обычный 5 21 11 2 2" xfId="43360"/>
    <cellStyle name="Обычный 5 21 11 2 2 2" xfId="43361"/>
    <cellStyle name="Обычный 5 21 11 2 2 2 2" xfId="43362"/>
    <cellStyle name="Обычный 5 21 11 2 2 3" xfId="43363"/>
    <cellStyle name="Обычный 5 21 11 2 3" xfId="43364"/>
    <cellStyle name="Обычный 5 21 11 2 3 2" xfId="43365"/>
    <cellStyle name="Обычный 5 21 11 2 4" xfId="43366"/>
    <cellStyle name="Обычный 5 21 11 3" xfId="43367"/>
    <cellStyle name="Обычный 5 21 11 3 2" xfId="43368"/>
    <cellStyle name="Обычный 5 21 11 3 2 2" xfId="43369"/>
    <cellStyle name="Обычный 5 21 11 3 2 2 2" xfId="43370"/>
    <cellStyle name="Обычный 5 21 11 3 2 3" xfId="43371"/>
    <cellStyle name="Обычный 5 21 11 3 3" xfId="43372"/>
    <cellStyle name="Обычный 5 21 11 3 3 2" xfId="43373"/>
    <cellStyle name="Обычный 5 21 11 3 4" xfId="43374"/>
    <cellStyle name="Обычный 5 21 11 4" xfId="43375"/>
    <cellStyle name="Обычный 5 21 11 4 2" xfId="43376"/>
    <cellStyle name="Обычный 5 21 11 4 2 2" xfId="43377"/>
    <cellStyle name="Обычный 5 21 11 4 2 2 2" xfId="43378"/>
    <cellStyle name="Обычный 5 21 11 4 2 3" xfId="43379"/>
    <cellStyle name="Обычный 5 21 11 4 3" xfId="43380"/>
    <cellStyle name="Обычный 5 21 11 4 3 2" xfId="43381"/>
    <cellStyle name="Обычный 5 21 11 4 4" xfId="43382"/>
    <cellStyle name="Обычный 5 21 11 5" xfId="43383"/>
    <cellStyle name="Обычный 5 21 11 5 2" xfId="43384"/>
    <cellStyle name="Обычный 5 21 11 5 2 2" xfId="43385"/>
    <cellStyle name="Обычный 5 21 11 5 3" xfId="43386"/>
    <cellStyle name="Обычный 5 21 11 6" xfId="43387"/>
    <cellStyle name="Обычный 5 21 11 6 2" xfId="43388"/>
    <cellStyle name="Обычный 5 21 11 7" xfId="43389"/>
    <cellStyle name="Обычный 5 21 11 7 2" xfId="43390"/>
    <cellStyle name="Обычный 5 21 11 8" xfId="43391"/>
    <cellStyle name="Обычный 5 21 12" xfId="43392"/>
    <cellStyle name="Обычный 5 21 12 2" xfId="43393"/>
    <cellStyle name="Обычный 5 21 12 2 2" xfId="43394"/>
    <cellStyle name="Обычный 5 21 12 2 2 2" xfId="43395"/>
    <cellStyle name="Обычный 5 21 12 2 2 2 2" xfId="43396"/>
    <cellStyle name="Обычный 5 21 12 2 2 3" xfId="43397"/>
    <cellStyle name="Обычный 5 21 12 2 3" xfId="43398"/>
    <cellStyle name="Обычный 5 21 12 2 3 2" xfId="43399"/>
    <cellStyle name="Обычный 5 21 12 2 4" xfId="43400"/>
    <cellStyle name="Обычный 5 21 12 3" xfId="43401"/>
    <cellStyle name="Обычный 5 21 12 3 2" xfId="43402"/>
    <cellStyle name="Обычный 5 21 12 3 2 2" xfId="43403"/>
    <cellStyle name="Обычный 5 21 12 3 2 2 2" xfId="43404"/>
    <cellStyle name="Обычный 5 21 12 3 2 3" xfId="43405"/>
    <cellStyle name="Обычный 5 21 12 3 3" xfId="43406"/>
    <cellStyle name="Обычный 5 21 12 3 3 2" xfId="43407"/>
    <cellStyle name="Обычный 5 21 12 3 4" xfId="43408"/>
    <cellStyle name="Обычный 5 21 12 4" xfId="43409"/>
    <cellStyle name="Обычный 5 21 12 4 2" xfId="43410"/>
    <cellStyle name="Обычный 5 21 12 4 2 2" xfId="43411"/>
    <cellStyle name="Обычный 5 21 12 4 2 2 2" xfId="43412"/>
    <cellStyle name="Обычный 5 21 12 4 2 3" xfId="43413"/>
    <cellStyle name="Обычный 5 21 12 4 3" xfId="43414"/>
    <cellStyle name="Обычный 5 21 12 4 3 2" xfId="43415"/>
    <cellStyle name="Обычный 5 21 12 4 4" xfId="43416"/>
    <cellStyle name="Обычный 5 21 12 5" xfId="43417"/>
    <cellStyle name="Обычный 5 21 12 5 2" xfId="43418"/>
    <cellStyle name="Обычный 5 21 12 5 2 2" xfId="43419"/>
    <cellStyle name="Обычный 5 21 12 5 3" xfId="43420"/>
    <cellStyle name="Обычный 5 21 12 6" xfId="43421"/>
    <cellStyle name="Обычный 5 21 12 6 2" xfId="43422"/>
    <cellStyle name="Обычный 5 21 12 7" xfId="43423"/>
    <cellStyle name="Обычный 5 21 12 7 2" xfId="43424"/>
    <cellStyle name="Обычный 5 21 12 8" xfId="43425"/>
    <cellStyle name="Обычный 5 21 13" xfId="43426"/>
    <cellStyle name="Обычный 5 21 13 2" xfId="43427"/>
    <cellStyle name="Обычный 5 21 13 2 2" xfId="43428"/>
    <cellStyle name="Обычный 5 21 13 2 2 2" xfId="43429"/>
    <cellStyle name="Обычный 5 21 13 2 2 2 2" xfId="43430"/>
    <cellStyle name="Обычный 5 21 13 2 2 3" xfId="43431"/>
    <cellStyle name="Обычный 5 21 13 2 3" xfId="43432"/>
    <cellStyle name="Обычный 5 21 13 2 3 2" xfId="43433"/>
    <cellStyle name="Обычный 5 21 13 2 4" xfId="43434"/>
    <cellStyle name="Обычный 5 21 13 3" xfId="43435"/>
    <cellStyle name="Обычный 5 21 13 3 2" xfId="43436"/>
    <cellStyle name="Обычный 5 21 13 3 2 2" xfId="43437"/>
    <cellStyle name="Обычный 5 21 13 3 2 2 2" xfId="43438"/>
    <cellStyle name="Обычный 5 21 13 3 2 3" xfId="43439"/>
    <cellStyle name="Обычный 5 21 13 3 3" xfId="43440"/>
    <cellStyle name="Обычный 5 21 13 3 3 2" xfId="43441"/>
    <cellStyle name="Обычный 5 21 13 3 4" xfId="43442"/>
    <cellStyle name="Обычный 5 21 13 4" xfId="43443"/>
    <cellStyle name="Обычный 5 21 13 4 2" xfId="43444"/>
    <cellStyle name="Обычный 5 21 13 4 2 2" xfId="43445"/>
    <cellStyle name="Обычный 5 21 13 4 2 2 2" xfId="43446"/>
    <cellStyle name="Обычный 5 21 13 4 2 3" xfId="43447"/>
    <cellStyle name="Обычный 5 21 13 4 3" xfId="43448"/>
    <cellStyle name="Обычный 5 21 13 4 3 2" xfId="43449"/>
    <cellStyle name="Обычный 5 21 13 4 4" xfId="43450"/>
    <cellStyle name="Обычный 5 21 13 5" xfId="43451"/>
    <cellStyle name="Обычный 5 21 13 5 2" xfId="43452"/>
    <cellStyle name="Обычный 5 21 13 5 2 2" xfId="43453"/>
    <cellStyle name="Обычный 5 21 13 5 3" xfId="43454"/>
    <cellStyle name="Обычный 5 21 13 6" xfId="43455"/>
    <cellStyle name="Обычный 5 21 13 6 2" xfId="43456"/>
    <cellStyle name="Обычный 5 21 13 7" xfId="43457"/>
    <cellStyle name="Обычный 5 21 13 7 2" xfId="43458"/>
    <cellStyle name="Обычный 5 21 13 8" xfId="43459"/>
    <cellStyle name="Обычный 5 21 14" xfId="43460"/>
    <cellStyle name="Обычный 5 21 14 2" xfId="43461"/>
    <cellStyle name="Обычный 5 21 14 2 2" xfId="43462"/>
    <cellStyle name="Обычный 5 21 14 2 2 2" xfId="43463"/>
    <cellStyle name="Обычный 5 21 14 2 2 2 2" xfId="43464"/>
    <cellStyle name="Обычный 5 21 14 2 2 3" xfId="43465"/>
    <cellStyle name="Обычный 5 21 14 2 3" xfId="43466"/>
    <cellStyle name="Обычный 5 21 14 2 3 2" xfId="43467"/>
    <cellStyle name="Обычный 5 21 14 2 4" xfId="43468"/>
    <cellStyle name="Обычный 5 21 14 3" xfId="43469"/>
    <cellStyle name="Обычный 5 21 14 3 2" xfId="43470"/>
    <cellStyle name="Обычный 5 21 14 3 2 2" xfId="43471"/>
    <cellStyle name="Обычный 5 21 14 3 2 2 2" xfId="43472"/>
    <cellStyle name="Обычный 5 21 14 3 2 3" xfId="43473"/>
    <cellStyle name="Обычный 5 21 14 3 3" xfId="43474"/>
    <cellStyle name="Обычный 5 21 14 3 3 2" xfId="43475"/>
    <cellStyle name="Обычный 5 21 14 3 4" xfId="43476"/>
    <cellStyle name="Обычный 5 21 14 4" xfId="43477"/>
    <cellStyle name="Обычный 5 21 14 4 2" xfId="43478"/>
    <cellStyle name="Обычный 5 21 14 4 2 2" xfId="43479"/>
    <cellStyle name="Обычный 5 21 14 4 2 2 2" xfId="43480"/>
    <cellStyle name="Обычный 5 21 14 4 2 3" xfId="43481"/>
    <cellStyle name="Обычный 5 21 14 4 3" xfId="43482"/>
    <cellStyle name="Обычный 5 21 14 4 3 2" xfId="43483"/>
    <cellStyle name="Обычный 5 21 14 4 4" xfId="43484"/>
    <cellStyle name="Обычный 5 21 14 5" xfId="43485"/>
    <cellStyle name="Обычный 5 21 14 5 2" xfId="43486"/>
    <cellStyle name="Обычный 5 21 14 5 2 2" xfId="43487"/>
    <cellStyle name="Обычный 5 21 14 5 3" xfId="43488"/>
    <cellStyle name="Обычный 5 21 14 6" xfId="43489"/>
    <cellStyle name="Обычный 5 21 14 6 2" xfId="43490"/>
    <cellStyle name="Обычный 5 21 14 7" xfId="43491"/>
    <cellStyle name="Обычный 5 21 14 7 2" xfId="43492"/>
    <cellStyle name="Обычный 5 21 14 8" xfId="43493"/>
    <cellStyle name="Обычный 5 21 15" xfId="43494"/>
    <cellStyle name="Обычный 5 21 15 2" xfId="43495"/>
    <cellStyle name="Обычный 5 21 15 2 2" xfId="43496"/>
    <cellStyle name="Обычный 5 21 15 2 2 2" xfId="43497"/>
    <cellStyle name="Обычный 5 21 15 2 2 2 2" xfId="43498"/>
    <cellStyle name="Обычный 5 21 15 2 2 3" xfId="43499"/>
    <cellStyle name="Обычный 5 21 15 2 3" xfId="43500"/>
    <cellStyle name="Обычный 5 21 15 2 3 2" xfId="43501"/>
    <cellStyle name="Обычный 5 21 15 2 4" xfId="43502"/>
    <cellStyle name="Обычный 5 21 15 3" xfId="43503"/>
    <cellStyle name="Обычный 5 21 15 3 2" xfId="43504"/>
    <cellStyle name="Обычный 5 21 15 3 2 2" xfId="43505"/>
    <cellStyle name="Обычный 5 21 15 3 2 2 2" xfId="43506"/>
    <cellStyle name="Обычный 5 21 15 3 2 3" xfId="43507"/>
    <cellStyle name="Обычный 5 21 15 3 3" xfId="43508"/>
    <cellStyle name="Обычный 5 21 15 3 3 2" xfId="43509"/>
    <cellStyle name="Обычный 5 21 15 3 4" xfId="43510"/>
    <cellStyle name="Обычный 5 21 15 4" xfId="43511"/>
    <cellStyle name="Обычный 5 21 15 4 2" xfId="43512"/>
    <cellStyle name="Обычный 5 21 15 4 2 2" xfId="43513"/>
    <cellStyle name="Обычный 5 21 15 4 2 2 2" xfId="43514"/>
    <cellStyle name="Обычный 5 21 15 4 2 3" xfId="43515"/>
    <cellStyle name="Обычный 5 21 15 4 3" xfId="43516"/>
    <cellStyle name="Обычный 5 21 15 4 3 2" xfId="43517"/>
    <cellStyle name="Обычный 5 21 15 4 4" xfId="43518"/>
    <cellStyle name="Обычный 5 21 15 5" xfId="43519"/>
    <cellStyle name="Обычный 5 21 15 5 2" xfId="43520"/>
    <cellStyle name="Обычный 5 21 15 5 2 2" xfId="43521"/>
    <cellStyle name="Обычный 5 21 15 5 3" xfId="43522"/>
    <cellStyle name="Обычный 5 21 15 6" xfId="43523"/>
    <cellStyle name="Обычный 5 21 15 6 2" xfId="43524"/>
    <cellStyle name="Обычный 5 21 15 7" xfId="43525"/>
    <cellStyle name="Обычный 5 21 15 7 2" xfId="43526"/>
    <cellStyle name="Обычный 5 21 15 8" xfId="43527"/>
    <cellStyle name="Обычный 5 21 16" xfId="43528"/>
    <cellStyle name="Обычный 5 21 16 2" xfId="43529"/>
    <cellStyle name="Обычный 5 21 16 2 2" xfId="43530"/>
    <cellStyle name="Обычный 5 21 16 2 2 2" xfId="43531"/>
    <cellStyle name="Обычный 5 21 16 2 2 2 2" xfId="43532"/>
    <cellStyle name="Обычный 5 21 16 2 2 3" xfId="43533"/>
    <cellStyle name="Обычный 5 21 16 2 3" xfId="43534"/>
    <cellStyle name="Обычный 5 21 16 2 3 2" xfId="43535"/>
    <cellStyle name="Обычный 5 21 16 2 4" xfId="43536"/>
    <cellStyle name="Обычный 5 21 16 3" xfId="43537"/>
    <cellStyle name="Обычный 5 21 16 3 2" xfId="43538"/>
    <cellStyle name="Обычный 5 21 16 3 2 2" xfId="43539"/>
    <cellStyle name="Обычный 5 21 16 3 2 2 2" xfId="43540"/>
    <cellStyle name="Обычный 5 21 16 3 2 3" xfId="43541"/>
    <cellStyle name="Обычный 5 21 16 3 3" xfId="43542"/>
    <cellStyle name="Обычный 5 21 16 3 3 2" xfId="43543"/>
    <cellStyle name="Обычный 5 21 16 3 4" xfId="43544"/>
    <cellStyle name="Обычный 5 21 16 4" xfId="43545"/>
    <cellStyle name="Обычный 5 21 16 4 2" xfId="43546"/>
    <cellStyle name="Обычный 5 21 16 4 2 2" xfId="43547"/>
    <cellStyle name="Обычный 5 21 16 4 2 2 2" xfId="43548"/>
    <cellStyle name="Обычный 5 21 16 4 2 3" xfId="43549"/>
    <cellStyle name="Обычный 5 21 16 4 3" xfId="43550"/>
    <cellStyle name="Обычный 5 21 16 4 3 2" xfId="43551"/>
    <cellStyle name="Обычный 5 21 16 4 4" xfId="43552"/>
    <cellStyle name="Обычный 5 21 16 5" xfId="43553"/>
    <cellStyle name="Обычный 5 21 16 5 2" xfId="43554"/>
    <cellStyle name="Обычный 5 21 16 5 2 2" xfId="43555"/>
    <cellStyle name="Обычный 5 21 16 5 3" xfId="43556"/>
    <cellStyle name="Обычный 5 21 16 6" xfId="43557"/>
    <cellStyle name="Обычный 5 21 16 6 2" xfId="43558"/>
    <cellStyle name="Обычный 5 21 16 7" xfId="43559"/>
    <cellStyle name="Обычный 5 21 16 7 2" xfId="43560"/>
    <cellStyle name="Обычный 5 21 16 8" xfId="43561"/>
    <cellStyle name="Обычный 5 21 17" xfId="43562"/>
    <cellStyle name="Обычный 5 21 17 2" xfId="43563"/>
    <cellStyle name="Обычный 5 21 17 2 2" xfId="43564"/>
    <cellStyle name="Обычный 5 21 17 2 2 2" xfId="43565"/>
    <cellStyle name="Обычный 5 21 17 2 2 2 2" xfId="43566"/>
    <cellStyle name="Обычный 5 21 17 2 2 3" xfId="43567"/>
    <cellStyle name="Обычный 5 21 17 2 3" xfId="43568"/>
    <cellStyle name="Обычный 5 21 17 2 3 2" xfId="43569"/>
    <cellStyle name="Обычный 5 21 17 2 4" xfId="43570"/>
    <cellStyle name="Обычный 5 21 17 3" xfId="43571"/>
    <cellStyle name="Обычный 5 21 17 3 2" xfId="43572"/>
    <cellStyle name="Обычный 5 21 17 3 2 2" xfId="43573"/>
    <cellStyle name="Обычный 5 21 17 3 2 2 2" xfId="43574"/>
    <cellStyle name="Обычный 5 21 17 3 2 3" xfId="43575"/>
    <cellStyle name="Обычный 5 21 17 3 3" xfId="43576"/>
    <cellStyle name="Обычный 5 21 17 3 3 2" xfId="43577"/>
    <cellStyle name="Обычный 5 21 17 3 4" xfId="43578"/>
    <cellStyle name="Обычный 5 21 17 4" xfId="43579"/>
    <cellStyle name="Обычный 5 21 17 4 2" xfId="43580"/>
    <cellStyle name="Обычный 5 21 17 4 2 2" xfId="43581"/>
    <cellStyle name="Обычный 5 21 17 4 2 2 2" xfId="43582"/>
    <cellStyle name="Обычный 5 21 17 4 2 3" xfId="43583"/>
    <cellStyle name="Обычный 5 21 17 4 3" xfId="43584"/>
    <cellStyle name="Обычный 5 21 17 4 3 2" xfId="43585"/>
    <cellStyle name="Обычный 5 21 17 4 4" xfId="43586"/>
    <cellStyle name="Обычный 5 21 17 5" xfId="43587"/>
    <cellStyle name="Обычный 5 21 17 5 2" xfId="43588"/>
    <cellStyle name="Обычный 5 21 17 5 2 2" xfId="43589"/>
    <cellStyle name="Обычный 5 21 17 5 3" xfId="43590"/>
    <cellStyle name="Обычный 5 21 17 6" xfId="43591"/>
    <cellStyle name="Обычный 5 21 17 6 2" xfId="43592"/>
    <cellStyle name="Обычный 5 21 17 7" xfId="43593"/>
    <cellStyle name="Обычный 5 21 17 7 2" xfId="43594"/>
    <cellStyle name="Обычный 5 21 17 8" xfId="43595"/>
    <cellStyle name="Обычный 5 21 18" xfId="43596"/>
    <cellStyle name="Обычный 5 21 18 2" xfId="43597"/>
    <cellStyle name="Обычный 5 21 18 2 2" xfId="43598"/>
    <cellStyle name="Обычный 5 21 18 2 2 2" xfId="43599"/>
    <cellStyle name="Обычный 5 21 18 2 2 2 2" xfId="43600"/>
    <cellStyle name="Обычный 5 21 18 2 2 3" xfId="43601"/>
    <cellStyle name="Обычный 5 21 18 2 3" xfId="43602"/>
    <cellStyle name="Обычный 5 21 18 2 3 2" xfId="43603"/>
    <cellStyle name="Обычный 5 21 18 2 4" xfId="43604"/>
    <cellStyle name="Обычный 5 21 18 3" xfId="43605"/>
    <cellStyle name="Обычный 5 21 18 3 2" xfId="43606"/>
    <cellStyle name="Обычный 5 21 18 3 2 2" xfId="43607"/>
    <cellStyle name="Обычный 5 21 18 3 2 2 2" xfId="43608"/>
    <cellStyle name="Обычный 5 21 18 3 2 3" xfId="43609"/>
    <cellStyle name="Обычный 5 21 18 3 3" xfId="43610"/>
    <cellStyle name="Обычный 5 21 18 3 3 2" xfId="43611"/>
    <cellStyle name="Обычный 5 21 18 3 4" xfId="43612"/>
    <cellStyle name="Обычный 5 21 18 4" xfId="43613"/>
    <cellStyle name="Обычный 5 21 18 4 2" xfId="43614"/>
    <cellStyle name="Обычный 5 21 18 4 2 2" xfId="43615"/>
    <cellStyle name="Обычный 5 21 18 4 2 2 2" xfId="43616"/>
    <cellStyle name="Обычный 5 21 18 4 2 3" xfId="43617"/>
    <cellStyle name="Обычный 5 21 18 4 3" xfId="43618"/>
    <cellStyle name="Обычный 5 21 18 4 3 2" xfId="43619"/>
    <cellStyle name="Обычный 5 21 18 4 4" xfId="43620"/>
    <cellStyle name="Обычный 5 21 18 5" xfId="43621"/>
    <cellStyle name="Обычный 5 21 18 5 2" xfId="43622"/>
    <cellStyle name="Обычный 5 21 18 5 2 2" xfId="43623"/>
    <cellStyle name="Обычный 5 21 18 5 3" xfId="43624"/>
    <cellStyle name="Обычный 5 21 18 6" xfId="43625"/>
    <cellStyle name="Обычный 5 21 18 6 2" xfId="43626"/>
    <cellStyle name="Обычный 5 21 18 7" xfId="43627"/>
    <cellStyle name="Обычный 5 21 18 7 2" xfId="43628"/>
    <cellStyle name="Обычный 5 21 18 8" xfId="43629"/>
    <cellStyle name="Обычный 5 21 19" xfId="43630"/>
    <cellStyle name="Обычный 5 21 19 2" xfId="43631"/>
    <cellStyle name="Обычный 5 21 19 2 2" xfId="43632"/>
    <cellStyle name="Обычный 5 21 19 2 2 2" xfId="43633"/>
    <cellStyle name="Обычный 5 21 19 2 2 2 2" xfId="43634"/>
    <cellStyle name="Обычный 5 21 19 2 2 3" xfId="43635"/>
    <cellStyle name="Обычный 5 21 19 2 3" xfId="43636"/>
    <cellStyle name="Обычный 5 21 19 2 3 2" xfId="43637"/>
    <cellStyle name="Обычный 5 21 19 2 4" xfId="43638"/>
    <cellStyle name="Обычный 5 21 19 3" xfId="43639"/>
    <cellStyle name="Обычный 5 21 19 3 2" xfId="43640"/>
    <cellStyle name="Обычный 5 21 19 3 2 2" xfId="43641"/>
    <cellStyle name="Обычный 5 21 19 3 2 2 2" xfId="43642"/>
    <cellStyle name="Обычный 5 21 19 3 2 3" xfId="43643"/>
    <cellStyle name="Обычный 5 21 19 3 3" xfId="43644"/>
    <cellStyle name="Обычный 5 21 19 3 3 2" xfId="43645"/>
    <cellStyle name="Обычный 5 21 19 3 4" xfId="43646"/>
    <cellStyle name="Обычный 5 21 19 4" xfId="43647"/>
    <cellStyle name="Обычный 5 21 19 4 2" xfId="43648"/>
    <cellStyle name="Обычный 5 21 19 4 2 2" xfId="43649"/>
    <cellStyle name="Обычный 5 21 19 4 2 2 2" xfId="43650"/>
    <cellStyle name="Обычный 5 21 19 4 2 3" xfId="43651"/>
    <cellStyle name="Обычный 5 21 19 4 3" xfId="43652"/>
    <cellStyle name="Обычный 5 21 19 4 3 2" xfId="43653"/>
    <cellStyle name="Обычный 5 21 19 4 4" xfId="43654"/>
    <cellStyle name="Обычный 5 21 19 5" xfId="43655"/>
    <cellStyle name="Обычный 5 21 19 5 2" xfId="43656"/>
    <cellStyle name="Обычный 5 21 19 5 2 2" xfId="43657"/>
    <cellStyle name="Обычный 5 21 19 5 3" xfId="43658"/>
    <cellStyle name="Обычный 5 21 19 6" xfId="43659"/>
    <cellStyle name="Обычный 5 21 19 6 2" xfId="43660"/>
    <cellStyle name="Обычный 5 21 19 7" xfId="43661"/>
    <cellStyle name="Обычный 5 21 19 7 2" xfId="43662"/>
    <cellStyle name="Обычный 5 21 19 8" xfId="43663"/>
    <cellStyle name="Обычный 5 21 2" xfId="43664"/>
    <cellStyle name="Обычный 5 21 2 2" xfId="43665"/>
    <cellStyle name="Обычный 5 21 2 2 2" xfId="43666"/>
    <cellStyle name="Обычный 5 21 2 2 2 2" xfId="43667"/>
    <cellStyle name="Обычный 5 21 2 2 2 2 2" xfId="43668"/>
    <cellStyle name="Обычный 5 21 2 2 2 3" xfId="43669"/>
    <cellStyle name="Обычный 5 21 2 2 3" xfId="43670"/>
    <cellStyle name="Обычный 5 21 2 2 3 2" xfId="43671"/>
    <cellStyle name="Обычный 5 21 2 2 4" xfId="43672"/>
    <cellStyle name="Обычный 5 21 2 3" xfId="43673"/>
    <cellStyle name="Обычный 5 21 2 3 2" xfId="43674"/>
    <cellStyle name="Обычный 5 21 2 3 2 2" xfId="43675"/>
    <cellStyle name="Обычный 5 21 2 3 2 2 2" xfId="43676"/>
    <cellStyle name="Обычный 5 21 2 3 2 3" xfId="43677"/>
    <cellStyle name="Обычный 5 21 2 3 3" xfId="43678"/>
    <cellStyle name="Обычный 5 21 2 3 3 2" xfId="43679"/>
    <cellStyle name="Обычный 5 21 2 3 4" xfId="43680"/>
    <cellStyle name="Обычный 5 21 2 4" xfId="43681"/>
    <cellStyle name="Обычный 5 21 2 4 2" xfId="43682"/>
    <cellStyle name="Обычный 5 21 2 4 2 2" xfId="43683"/>
    <cellStyle name="Обычный 5 21 2 4 2 2 2" xfId="43684"/>
    <cellStyle name="Обычный 5 21 2 4 2 3" xfId="43685"/>
    <cellStyle name="Обычный 5 21 2 4 3" xfId="43686"/>
    <cellStyle name="Обычный 5 21 2 4 3 2" xfId="43687"/>
    <cellStyle name="Обычный 5 21 2 4 4" xfId="43688"/>
    <cellStyle name="Обычный 5 21 2 5" xfId="43689"/>
    <cellStyle name="Обычный 5 21 2 5 2" xfId="43690"/>
    <cellStyle name="Обычный 5 21 2 5 2 2" xfId="43691"/>
    <cellStyle name="Обычный 5 21 2 5 3" xfId="43692"/>
    <cellStyle name="Обычный 5 21 2 6" xfId="43693"/>
    <cellStyle name="Обычный 5 21 2 6 2" xfId="43694"/>
    <cellStyle name="Обычный 5 21 2 7" xfId="43695"/>
    <cellStyle name="Обычный 5 21 2 7 2" xfId="43696"/>
    <cellStyle name="Обычный 5 21 2 8" xfId="43697"/>
    <cellStyle name="Обычный 5 21 20" xfId="43698"/>
    <cellStyle name="Обычный 5 21 20 2" xfId="43699"/>
    <cellStyle name="Обычный 5 21 20 2 2" xfId="43700"/>
    <cellStyle name="Обычный 5 21 20 2 2 2" xfId="43701"/>
    <cellStyle name="Обычный 5 21 20 2 2 2 2" xfId="43702"/>
    <cellStyle name="Обычный 5 21 20 2 2 3" xfId="43703"/>
    <cellStyle name="Обычный 5 21 20 2 3" xfId="43704"/>
    <cellStyle name="Обычный 5 21 20 2 3 2" xfId="43705"/>
    <cellStyle name="Обычный 5 21 20 2 4" xfId="43706"/>
    <cellStyle name="Обычный 5 21 20 3" xfId="43707"/>
    <cellStyle name="Обычный 5 21 20 3 2" xfId="43708"/>
    <cellStyle name="Обычный 5 21 20 3 2 2" xfId="43709"/>
    <cellStyle name="Обычный 5 21 20 3 2 2 2" xfId="43710"/>
    <cellStyle name="Обычный 5 21 20 3 2 3" xfId="43711"/>
    <cellStyle name="Обычный 5 21 20 3 3" xfId="43712"/>
    <cellStyle name="Обычный 5 21 20 3 3 2" xfId="43713"/>
    <cellStyle name="Обычный 5 21 20 3 4" xfId="43714"/>
    <cellStyle name="Обычный 5 21 20 4" xfId="43715"/>
    <cellStyle name="Обычный 5 21 20 4 2" xfId="43716"/>
    <cellStyle name="Обычный 5 21 20 4 2 2" xfId="43717"/>
    <cellStyle name="Обычный 5 21 20 4 2 2 2" xfId="43718"/>
    <cellStyle name="Обычный 5 21 20 4 2 3" xfId="43719"/>
    <cellStyle name="Обычный 5 21 20 4 3" xfId="43720"/>
    <cellStyle name="Обычный 5 21 20 4 3 2" xfId="43721"/>
    <cellStyle name="Обычный 5 21 20 4 4" xfId="43722"/>
    <cellStyle name="Обычный 5 21 20 5" xfId="43723"/>
    <cellStyle name="Обычный 5 21 20 5 2" xfId="43724"/>
    <cellStyle name="Обычный 5 21 20 5 2 2" xfId="43725"/>
    <cellStyle name="Обычный 5 21 20 5 3" xfId="43726"/>
    <cellStyle name="Обычный 5 21 20 6" xfId="43727"/>
    <cellStyle name="Обычный 5 21 20 6 2" xfId="43728"/>
    <cellStyle name="Обычный 5 21 20 7" xfId="43729"/>
    <cellStyle name="Обычный 5 21 20 7 2" xfId="43730"/>
    <cellStyle name="Обычный 5 21 20 8" xfId="43731"/>
    <cellStyle name="Обычный 5 21 21" xfId="43732"/>
    <cellStyle name="Обычный 5 21 21 2" xfId="43733"/>
    <cellStyle name="Обычный 5 21 21 2 2" xfId="43734"/>
    <cellStyle name="Обычный 5 21 21 2 2 2" xfId="43735"/>
    <cellStyle name="Обычный 5 21 21 2 2 2 2" xfId="43736"/>
    <cellStyle name="Обычный 5 21 21 2 2 3" xfId="43737"/>
    <cellStyle name="Обычный 5 21 21 2 3" xfId="43738"/>
    <cellStyle name="Обычный 5 21 21 2 3 2" xfId="43739"/>
    <cellStyle name="Обычный 5 21 21 2 4" xfId="43740"/>
    <cellStyle name="Обычный 5 21 21 3" xfId="43741"/>
    <cellStyle name="Обычный 5 21 21 3 2" xfId="43742"/>
    <cellStyle name="Обычный 5 21 21 3 2 2" xfId="43743"/>
    <cellStyle name="Обычный 5 21 21 3 2 2 2" xfId="43744"/>
    <cellStyle name="Обычный 5 21 21 3 2 3" xfId="43745"/>
    <cellStyle name="Обычный 5 21 21 3 3" xfId="43746"/>
    <cellStyle name="Обычный 5 21 21 3 3 2" xfId="43747"/>
    <cellStyle name="Обычный 5 21 21 3 4" xfId="43748"/>
    <cellStyle name="Обычный 5 21 21 4" xfId="43749"/>
    <cellStyle name="Обычный 5 21 21 4 2" xfId="43750"/>
    <cellStyle name="Обычный 5 21 21 4 2 2" xfId="43751"/>
    <cellStyle name="Обычный 5 21 21 4 2 2 2" xfId="43752"/>
    <cellStyle name="Обычный 5 21 21 4 2 3" xfId="43753"/>
    <cellStyle name="Обычный 5 21 21 4 3" xfId="43754"/>
    <cellStyle name="Обычный 5 21 21 4 3 2" xfId="43755"/>
    <cellStyle name="Обычный 5 21 21 4 4" xfId="43756"/>
    <cellStyle name="Обычный 5 21 21 5" xfId="43757"/>
    <cellStyle name="Обычный 5 21 21 5 2" xfId="43758"/>
    <cellStyle name="Обычный 5 21 21 5 2 2" xfId="43759"/>
    <cellStyle name="Обычный 5 21 21 5 3" xfId="43760"/>
    <cellStyle name="Обычный 5 21 21 6" xfId="43761"/>
    <cellStyle name="Обычный 5 21 21 6 2" xfId="43762"/>
    <cellStyle name="Обычный 5 21 21 7" xfId="43763"/>
    <cellStyle name="Обычный 5 21 21 7 2" xfId="43764"/>
    <cellStyle name="Обычный 5 21 21 8" xfId="43765"/>
    <cellStyle name="Обычный 5 21 22" xfId="43766"/>
    <cellStyle name="Обычный 5 21 22 2" xfId="43767"/>
    <cellStyle name="Обычный 5 21 22 2 2" xfId="43768"/>
    <cellStyle name="Обычный 5 21 22 2 2 2" xfId="43769"/>
    <cellStyle name="Обычный 5 21 22 2 2 2 2" xfId="43770"/>
    <cellStyle name="Обычный 5 21 22 2 2 3" xfId="43771"/>
    <cellStyle name="Обычный 5 21 22 2 3" xfId="43772"/>
    <cellStyle name="Обычный 5 21 22 2 3 2" xfId="43773"/>
    <cellStyle name="Обычный 5 21 22 2 4" xfId="43774"/>
    <cellStyle name="Обычный 5 21 22 3" xfId="43775"/>
    <cellStyle name="Обычный 5 21 22 3 2" xfId="43776"/>
    <cellStyle name="Обычный 5 21 22 3 2 2" xfId="43777"/>
    <cellStyle name="Обычный 5 21 22 3 2 2 2" xfId="43778"/>
    <cellStyle name="Обычный 5 21 22 3 2 3" xfId="43779"/>
    <cellStyle name="Обычный 5 21 22 3 3" xfId="43780"/>
    <cellStyle name="Обычный 5 21 22 3 3 2" xfId="43781"/>
    <cellStyle name="Обычный 5 21 22 3 4" xfId="43782"/>
    <cellStyle name="Обычный 5 21 22 4" xfId="43783"/>
    <cellStyle name="Обычный 5 21 22 4 2" xfId="43784"/>
    <cellStyle name="Обычный 5 21 22 4 2 2" xfId="43785"/>
    <cellStyle name="Обычный 5 21 22 4 2 2 2" xfId="43786"/>
    <cellStyle name="Обычный 5 21 22 4 2 3" xfId="43787"/>
    <cellStyle name="Обычный 5 21 22 4 3" xfId="43788"/>
    <cellStyle name="Обычный 5 21 22 4 3 2" xfId="43789"/>
    <cellStyle name="Обычный 5 21 22 4 4" xfId="43790"/>
    <cellStyle name="Обычный 5 21 22 5" xfId="43791"/>
    <cellStyle name="Обычный 5 21 22 5 2" xfId="43792"/>
    <cellStyle name="Обычный 5 21 22 5 2 2" xfId="43793"/>
    <cellStyle name="Обычный 5 21 22 5 3" xfId="43794"/>
    <cellStyle name="Обычный 5 21 22 6" xfId="43795"/>
    <cellStyle name="Обычный 5 21 22 6 2" xfId="43796"/>
    <cellStyle name="Обычный 5 21 22 7" xfId="43797"/>
    <cellStyle name="Обычный 5 21 22 7 2" xfId="43798"/>
    <cellStyle name="Обычный 5 21 22 8" xfId="43799"/>
    <cellStyle name="Обычный 5 21 23" xfId="43800"/>
    <cellStyle name="Обычный 5 21 23 2" xfId="43801"/>
    <cellStyle name="Обычный 5 21 23 2 2" xfId="43802"/>
    <cellStyle name="Обычный 5 21 23 2 2 2" xfId="43803"/>
    <cellStyle name="Обычный 5 21 23 2 2 2 2" xfId="43804"/>
    <cellStyle name="Обычный 5 21 23 2 2 3" xfId="43805"/>
    <cellStyle name="Обычный 5 21 23 2 3" xfId="43806"/>
    <cellStyle name="Обычный 5 21 23 2 3 2" xfId="43807"/>
    <cellStyle name="Обычный 5 21 23 2 4" xfId="43808"/>
    <cellStyle name="Обычный 5 21 23 3" xfId="43809"/>
    <cellStyle name="Обычный 5 21 23 3 2" xfId="43810"/>
    <cellStyle name="Обычный 5 21 23 3 2 2" xfId="43811"/>
    <cellStyle name="Обычный 5 21 23 3 2 2 2" xfId="43812"/>
    <cellStyle name="Обычный 5 21 23 3 2 3" xfId="43813"/>
    <cellStyle name="Обычный 5 21 23 3 3" xfId="43814"/>
    <cellStyle name="Обычный 5 21 23 3 3 2" xfId="43815"/>
    <cellStyle name="Обычный 5 21 23 3 4" xfId="43816"/>
    <cellStyle name="Обычный 5 21 23 4" xfId="43817"/>
    <cellStyle name="Обычный 5 21 23 4 2" xfId="43818"/>
    <cellStyle name="Обычный 5 21 23 4 2 2" xfId="43819"/>
    <cellStyle name="Обычный 5 21 23 4 2 2 2" xfId="43820"/>
    <cellStyle name="Обычный 5 21 23 4 2 3" xfId="43821"/>
    <cellStyle name="Обычный 5 21 23 4 3" xfId="43822"/>
    <cellStyle name="Обычный 5 21 23 4 3 2" xfId="43823"/>
    <cellStyle name="Обычный 5 21 23 4 4" xfId="43824"/>
    <cellStyle name="Обычный 5 21 23 5" xfId="43825"/>
    <cellStyle name="Обычный 5 21 23 5 2" xfId="43826"/>
    <cellStyle name="Обычный 5 21 23 5 2 2" xfId="43827"/>
    <cellStyle name="Обычный 5 21 23 5 3" xfId="43828"/>
    <cellStyle name="Обычный 5 21 23 6" xfId="43829"/>
    <cellStyle name="Обычный 5 21 23 6 2" xfId="43830"/>
    <cellStyle name="Обычный 5 21 23 7" xfId="43831"/>
    <cellStyle name="Обычный 5 21 23 7 2" xfId="43832"/>
    <cellStyle name="Обычный 5 21 23 8" xfId="43833"/>
    <cellStyle name="Обычный 5 21 24" xfId="43834"/>
    <cellStyle name="Обычный 5 21 24 2" xfId="43835"/>
    <cellStyle name="Обычный 5 21 24 2 2" xfId="43836"/>
    <cellStyle name="Обычный 5 21 24 2 2 2" xfId="43837"/>
    <cellStyle name="Обычный 5 21 24 2 2 2 2" xfId="43838"/>
    <cellStyle name="Обычный 5 21 24 2 2 3" xfId="43839"/>
    <cellStyle name="Обычный 5 21 24 2 3" xfId="43840"/>
    <cellStyle name="Обычный 5 21 24 2 3 2" xfId="43841"/>
    <cellStyle name="Обычный 5 21 24 2 4" xfId="43842"/>
    <cellStyle name="Обычный 5 21 24 3" xfId="43843"/>
    <cellStyle name="Обычный 5 21 24 3 2" xfId="43844"/>
    <cellStyle name="Обычный 5 21 24 3 2 2" xfId="43845"/>
    <cellStyle name="Обычный 5 21 24 3 2 2 2" xfId="43846"/>
    <cellStyle name="Обычный 5 21 24 3 2 3" xfId="43847"/>
    <cellStyle name="Обычный 5 21 24 3 3" xfId="43848"/>
    <cellStyle name="Обычный 5 21 24 3 3 2" xfId="43849"/>
    <cellStyle name="Обычный 5 21 24 3 4" xfId="43850"/>
    <cellStyle name="Обычный 5 21 24 4" xfId="43851"/>
    <cellStyle name="Обычный 5 21 24 4 2" xfId="43852"/>
    <cellStyle name="Обычный 5 21 24 4 2 2" xfId="43853"/>
    <cellStyle name="Обычный 5 21 24 4 2 2 2" xfId="43854"/>
    <cellStyle name="Обычный 5 21 24 4 2 3" xfId="43855"/>
    <cellStyle name="Обычный 5 21 24 4 3" xfId="43856"/>
    <cellStyle name="Обычный 5 21 24 4 3 2" xfId="43857"/>
    <cellStyle name="Обычный 5 21 24 4 4" xfId="43858"/>
    <cellStyle name="Обычный 5 21 24 5" xfId="43859"/>
    <cellStyle name="Обычный 5 21 24 5 2" xfId="43860"/>
    <cellStyle name="Обычный 5 21 24 5 2 2" xfId="43861"/>
    <cellStyle name="Обычный 5 21 24 5 3" xfId="43862"/>
    <cellStyle name="Обычный 5 21 24 6" xfId="43863"/>
    <cellStyle name="Обычный 5 21 24 6 2" xfId="43864"/>
    <cellStyle name="Обычный 5 21 24 7" xfId="43865"/>
    <cellStyle name="Обычный 5 21 24 7 2" xfId="43866"/>
    <cellStyle name="Обычный 5 21 24 8" xfId="43867"/>
    <cellStyle name="Обычный 5 21 25" xfId="43868"/>
    <cellStyle name="Обычный 5 21 25 2" xfId="43869"/>
    <cellStyle name="Обычный 5 21 25 2 2" xfId="43870"/>
    <cellStyle name="Обычный 5 21 25 2 2 2" xfId="43871"/>
    <cellStyle name="Обычный 5 21 25 2 2 2 2" xfId="43872"/>
    <cellStyle name="Обычный 5 21 25 2 2 3" xfId="43873"/>
    <cellStyle name="Обычный 5 21 25 2 3" xfId="43874"/>
    <cellStyle name="Обычный 5 21 25 2 3 2" xfId="43875"/>
    <cellStyle name="Обычный 5 21 25 2 4" xfId="43876"/>
    <cellStyle name="Обычный 5 21 25 3" xfId="43877"/>
    <cellStyle name="Обычный 5 21 25 3 2" xfId="43878"/>
    <cellStyle name="Обычный 5 21 25 3 2 2" xfId="43879"/>
    <cellStyle name="Обычный 5 21 25 3 2 2 2" xfId="43880"/>
    <cellStyle name="Обычный 5 21 25 3 2 3" xfId="43881"/>
    <cellStyle name="Обычный 5 21 25 3 3" xfId="43882"/>
    <cellStyle name="Обычный 5 21 25 3 3 2" xfId="43883"/>
    <cellStyle name="Обычный 5 21 25 3 4" xfId="43884"/>
    <cellStyle name="Обычный 5 21 25 4" xfId="43885"/>
    <cellStyle name="Обычный 5 21 25 4 2" xfId="43886"/>
    <cellStyle name="Обычный 5 21 25 4 2 2" xfId="43887"/>
    <cellStyle name="Обычный 5 21 25 4 2 2 2" xfId="43888"/>
    <cellStyle name="Обычный 5 21 25 4 2 3" xfId="43889"/>
    <cellStyle name="Обычный 5 21 25 4 3" xfId="43890"/>
    <cellStyle name="Обычный 5 21 25 4 3 2" xfId="43891"/>
    <cellStyle name="Обычный 5 21 25 4 4" xfId="43892"/>
    <cellStyle name="Обычный 5 21 25 5" xfId="43893"/>
    <cellStyle name="Обычный 5 21 25 5 2" xfId="43894"/>
    <cellStyle name="Обычный 5 21 25 5 2 2" xfId="43895"/>
    <cellStyle name="Обычный 5 21 25 5 3" xfId="43896"/>
    <cellStyle name="Обычный 5 21 25 6" xfId="43897"/>
    <cellStyle name="Обычный 5 21 25 6 2" xfId="43898"/>
    <cellStyle name="Обычный 5 21 25 7" xfId="43899"/>
    <cellStyle name="Обычный 5 21 25 7 2" xfId="43900"/>
    <cellStyle name="Обычный 5 21 25 8" xfId="43901"/>
    <cellStyle name="Обычный 5 21 26" xfId="43902"/>
    <cellStyle name="Обычный 5 21 26 2" xfId="43903"/>
    <cellStyle name="Обычный 5 21 26 2 2" xfId="43904"/>
    <cellStyle name="Обычный 5 21 26 2 2 2" xfId="43905"/>
    <cellStyle name="Обычный 5 21 26 2 2 2 2" xfId="43906"/>
    <cellStyle name="Обычный 5 21 26 2 2 3" xfId="43907"/>
    <cellStyle name="Обычный 5 21 26 2 3" xfId="43908"/>
    <cellStyle name="Обычный 5 21 26 2 3 2" xfId="43909"/>
    <cellStyle name="Обычный 5 21 26 2 4" xfId="43910"/>
    <cellStyle name="Обычный 5 21 26 3" xfId="43911"/>
    <cellStyle name="Обычный 5 21 26 3 2" xfId="43912"/>
    <cellStyle name="Обычный 5 21 26 3 2 2" xfId="43913"/>
    <cellStyle name="Обычный 5 21 26 3 2 2 2" xfId="43914"/>
    <cellStyle name="Обычный 5 21 26 3 2 3" xfId="43915"/>
    <cellStyle name="Обычный 5 21 26 3 3" xfId="43916"/>
    <cellStyle name="Обычный 5 21 26 3 3 2" xfId="43917"/>
    <cellStyle name="Обычный 5 21 26 3 4" xfId="43918"/>
    <cellStyle name="Обычный 5 21 26 4" xfId="43919"/>
    <cellStyle name="Обычный 5 21 26 4 2" xfId="43920"/>
    <cellStyle name="Обычный 5 21 26 4 2 2" xfId="43921"/>
    <cellStyle name="Обычный 5 21 26 4 2 2 2" xfId="43922"/>
    <cellStyle name="Обычный 5 21 26 4 2 3" xfId="43923"/>
    <cellStyle name="Обычный 5 21 26 4 3" xfId="43924"/>
    <cellStyle name="Обычный 5 21 26 4 3 2" xfId="43925"/>
    <cellStyle name="Обычный 5 21 26 4 4" xfId="43926"/>
    <cellStyle name="Обычный 5 21 26 5" xfId="43927"/>
    <cellStyle name="Обычный 5 21 26 5 2" xfId="43928"/>
    <cellStyle name="Обычный 5 21 26 5 2 2" xfId="43929"/>
    <cellStyle name="Обычный 5 21 26 5 3" xfId="43930"/>
    <cellStyle name="Обычный 5 21 26 6" xfId="43931"/>
    <cellStyle name="Обычный 5 21 26 6 2" xfId="43932"/>
    <cellStyle name="Обычный 5 21 26 7" xfId="43933"/>
    <cellStyle name="Обычный 5 21 26 7 2" xfId="43934"/>
    <cellStyle name="Обычный 5 21 26 8" xfId="43935"/>
    <cellStyle name="Обычный 5 21 27" xfId="43936"/>
    <cellStyle name="Обычный 5 21 27 2" xfId="43937"/>
    <cellStyle name="Обычный 5 21 27 2 2" xfId="43938"/>
    <cellStyle name="Обычный 5 21 27 2 2 2" xfId="43939"/>
    <cellStyle name="Обычный 5 21 27 2 2 2 2" xfId="43940"/>
    <cellStyle name="Обычный 5 21 27 2 2 3" xfId="43941"/>
    <cellStyle name="Обычный 5 21 27 2 3" xfId="43942"/>
    <cellStyle name="Обычный 5 21 27 2 3 2" xfId="43943"/>
    <cellStyle name="Обычный 5 21 27 2 4" xfId="43944"/>
    <cellStyle name="Обычный 5 21 27 3" xfId="43945"/>
    <cellStyle name="Обычный 5 21 27 3 2" xfId="43946"/>
    <cellStyle name="Обычный 5 21 27 3 2 2" xfId="43947"/>
    <cellStyle name="Обычный 5 21 27 3 2 2 2" xfId="43948"/>
    <cellStyle name="Обычный 5 21 27 3 2 3" xfId="43949"/>
    <cellStyle name="Обычный 5 21 27 3 3" xfId="43950"/>
    <cellStyle name="Обычный 5 21 27 3 3 2" xfId="43951"/>
    <cellStyle name="Обычный 5 21 27 3 4" xfId="43952"/>
    <cellStyle name="Обычный 5 21 27 4" xfId="43953"/>
    <cellStyle name="Обычный 5 21 27 4 2" xfId="43954"/>
    <cellStyle name="Обычный 5 21 27 4 2 2" xfId="43955"/>
    <cellStyle name="Обычный 5 21 27 4 2 2 2" xfId="43956"/>
    <cellStyle name="Обычный 5 21 27 4 2 3" xfId="43957"/>
    <cellStyle name="Обычный 5 21 27 4 3" xfId="43958"/>
    <cellStyle name="Обычный 5 21 27 4 3 2" xfId="43959"/>
    <cellStyle name="Обычный 5 21 27 4 4" xfId="43960"/>
    <cellStyle name="Обычный 5 21 27 5" xfId="43961"/>
    <cellStyle name="Обычный 5 21 27 5 2" xfId="43962"/>
    <cellStyle name="Обычный 5 21 27 5 2 2" xfId="43963"/>
    <cellStyle name="Обычный 5 21 27 5 3" xfId="43964"/>
    <cellStyle name="Обычный 5 21 27 6" xfId="43965"/>
    <cellStyle name="Обычный 5 21 27 6 2" xfId="43966"/>
    <cellStyle name="Обычный 5 21 27 7" xfId="43967"/>
    <cellStyle name="Обычный 5 21 27 7 2" xfId="43968"/>
    <cellStyle name="Обычный 5 21 27 8" xfId="43969"/>
    <cellStyle name="Обычный 5 21 28" xfId="43970"/>
    <cellStyle name="Обычный 5 21 28 2" xfId="43971"/>
    <cellStyle name="Обычный 5 21 28 2 2" xfId="43972"/>
    <cellStyle name="Обычный 5 21 28 2 2 2" xfId="43973"/>
    <cellStyle name="Обычный 5 21 28 2 2 2 2" xfId="43974"/>
    <cellStyle name="Обычный 5 21 28 2 2 3" xfId="43975"/>
    <cellStyle name="Обычный 5 21 28 2 3" xfId="43976"/>
    <cellStyle name="Обычный 5 21 28 2 3 2" xfId="43977"/>
    <cellStyle name="Обычный 5 21 28 2 4" xfId="43978"/>
    <cellStyle name="Обычный 5 21 28 3" xfId="43979"/>
    <cellStyle name="Обычный 5 21 28 3 2" xfId="43980"/>
    <cellStyle name="Обычный 5 21 28 3 2 2" xfId="43981"/>
    <cellStyle name="Обычный 5 21 28 3 2 2 2" xfId="43982"/>
    <cellStyle name="Обычный 5 21 28 3 2 3" xfId="43983"/>
    <cellStyle name="Обычный 5 21 28 3 3" xfId="43984"/>
    <cellStyle name="Обычный 5 21 28 3 3 2" xfId="43985"/>
    <cellStyle name="Обычный 5 21 28 3 4" xfId="43986"/>
    <cellStyle name="Обычный 5 21 28 4" xfId="43987"/>
    <cellStyle name="Обычный 5 21 28 4 2" xfId="43988"/>
    <cellStyle name="Обычный 5 21 28 4 2 2" xfId="43989"/>
    <cellStyle name="Обычный 5 21 28 4 2 2 2" xfId="43990"/>
    <cellStyle name="Обычный 5 21 28 4 2 3" xfId="43991"/>
    <cellStyle name="Обычный 5 21 28 4 3" xfId="43992"/>
    <cellStyle name="Обычный 5 21 28 4 3 2" xfId="43993"/>
    <cellStyle name="Обычный 5 21 28 4 4" xfId="43994"/>
    <cellStyle name="Обычный 5 21 28 5" xfId="43995"/>
    <cellStyle name="Обычный 5 21 28 5 2" xfId="43996"/>
    <cellStyle name="Обычный 5 21 28 5 2 2" xfId="43997"/>
    <cellStyle name="Обычный 5 21 28 5 3" xfId="43998"/>
    <cellStyle name="Обычный 5 21 28 6" xfId="43999"/>
    <cellStyle name="Обычный 5 21 28 6 2" xfId="44000"/>
    <cellStyle name="Обычный 5 21 28 7" xfId="44001"/>
    <cellStyle name="Обычный 5 21 28 7 2" xfId="44002"/>
    <cellStyle name="Обычный 5 21 28 8" xfId="44003"/>
    <cellStyle name="Обычный 5 21 29" xfId="44004"/>
    <cellStyle name="Обычный 5 21 29 2" xfId="44005"/>
    <cellStyle name="Обычный 5 21 29 2 2" xfId="44006"/>
    <cellStyle name="Обычный 5 21 29 2 2 2" xfId="44007"/>
    <cellStyle name="Обычный 5 21 29 2 2 2 2" xfId="44008"/>
    <cellStyle name="Обычный 5 21 29 2 2 3" xfId="44009"/>
    <cellStyle name="Обычный 5 21 29 2 3" xfId="44010"/>
    <cellStyle name="Обычный 5 21 29 2 3 2" xfId="44011"/>
    <cellStyle name="Обычный 5 21 29 2 4" xfId="44012"/>
    <cellStyle name="Обычный 5 21 29 3" xfId="44013"/>
    <cellStyle name="Обычный 5 21 29 3 2" xfId="44014"/>
    <cellStyle name="Обычный 5 21 29 3 2 2" xfId="44015"/>
    <cellStyle name="Обычный 5 21 29 3 2 2 2" xfId="44016"/>
    <cellStyle name="Обычный 5 21 29 3 2 3" xfId="44017"/>
    <cellStyle name="Обычный 5 21 29 3 3" xfId="44018"/>
    <cellStyle name="Обычный 5 21 29 3 3 2" xfId="44019"/>
    <cellStyle name="Обычный 5 21 29 3 4" xfId="44020"/>
    <cellStyle name="Обычный 5 21 29 4" xfId="44021"/>
    <cellStyle name="Обычный 5 21 29 4 2" xfId="44022"/>
    <cellStyle name="Обычный 5 21 29 4 2 2" xfId="44023"/>
    <cellStyle name="Обычный 5 21 29 4 2 2 2" xfId="44024"/>
    <cellStyle name="Обычный 5 21 29 4 2 3" xfId="44025"/>
    <cellStyle name="Обычный 5 21 29 4 3" xfId="44026"/>
    <cellStyle name="Обычный 5 21 29 4 3 2" xfId="44027"/>
    <cellStyle name="Обычный 5 21 29 4 4" xfId="44028"/>
    <cellStyle name="Обычный 5 21 29 5" xfId="44029"/>
    <cellStyle name="Обычный 5 21 29 5 2" xfId="44030"/>
    <cellStyle name="Обычный 5 21 29 5 2 2" xfId="44031"/>
    <cellStyle name="Обычный 5 21 29 5 3" xfId="44032"/>
    <cellStyle name="Обычный 5 21 29 6" xfId="44033"/>
    <cellStyle name="Обычный 5 21 29 6 2" xfId="44034"/>
    <cellStyle name="Обычный 5 21 29 7" xfId="44035"/>
    <cellStyle name="Обычный 5 21 29 7 2" xfId="44036"/>
    <cellStyle name="Обычный 5 21 29 8" xfId="44037"/>
    <cellStyle name="Обычный 5 21 3" xfId="44038"/>
    <cellStyle name="Обычный 5 21 3 2" xfId="44039"/>
    <cellStyle name="Обычный 5 21 3 2 2" xfId="44040"/>
    <cellStyle name="Обычный 5 21 3 2 2 2" xfId="44041"/>
    <cellStyle name="Обычный 5 21 3 2 2 2 2" xfId="44042"/>
    <cellStyle name="Обычный 5 21 3 2 2 3" xfId="44043"/>
    <cellStyle name="Обычный 5 21 3 2 3" xfId="44044"/>
    <cellStyle name="Обычный 5 21 3 2 3 2" xfId="44045"/>
    <cellStyle name="Обычный 5 21 3 2 4" xfId="44046"/>
    <cellStyle name="Обычный 5 21 3 3" xfId="44047"/>
    <cellStyle name="Обычный 5 21 3 3 2" xfId="44048"/>
    <cellStyle name="Обычный 5 21 3 3 2 2" xfId="44049"/>
    <cellStyle name="Обычный 5 21 3 3 2 2 2" xfId="44050"/>
    <cellStyle name="Обычный 5 21 3 3 2 3" xfId="44051"/>
    <cellStyle name="Обычный 5 21 3 3 3" xfId="44052"/>
    <cellStyle name="Обычный 5 21 3 3 3 2" xfId="44053"/>
    <cellStyle name="Обычный 5 21 3 3 4" xfId="44054"/>
    <cellStyle name="Обычный 5 21 3 4" xfId="44055"/>
    <cellStyle name="Обычный 5 21 3 4 2" xfId="44056"/>
    <cellStyle name="Обычный 5 21 3 4 2 2" xfId="44057"/>
    <cellStyle name="Обычный 5 21 3 4 2 2 2" xfId="44058"/>
    <cellStyle name="Обычный 5 21 3 4 2 3" xfId="44059"/>
    <cellStyle name="Обычный 5 21 3 4 3" xfId="44060"/>
    <cellStyle name="Обычный 5 21 3 4 3 2" xfId="44061"/>
    <cellStyle name="Обычный 5 21 3 4 4" xfId="44062"/>
    <cellStyle name="Обычный 5 21 3 5" xfId="44063"/>
    <cellStyle name="Обычный 5 21 3 5 2" xfId="44064"/>
    <cellStyle name="Обычный 5 21 3 5 2 2" xfId="44065"/>
    <cellStyle name="Обычный 5 21 3 5 3" xfId="44066"/>
    <cellStyle name="Обычный 5 21 3 6" xfId="44067"/>
    <cellStyle name="Обычный 5 21 3 6 2" xfId="44068"/>
    <cellStyle name="Обычный 5 21 3 7" xfId="44069"/>
    <cellStyle name="Обычный 5 21 3 7 2" xfId="44070"/>
    <cellStyle name="Обычный 5 21 3 8" xfId="44071"/>
    <cellStyle name="Обычный 5 21 30" xfId="44072"/>
    <cellStyle name="Обычный 5 21 30 2" xfId="44073"/>
    <cellStyle name="Обычный 5 21 30 2 2" xfId="44074"/>
    <cellStyle name="Обычный 5 21 30 2 2 2" xfId="44075"/>
    <cellStyle name="Обычный 5 21 30 2 3" xfId="44076"/>
    <cellStyle name="Обычный 5 21 30 3" xfId="44077"/>
    <cellStyle name="Обычный 5 21 30 3 2" xfId="44078"/>
    <cellStyle name="Обычный 5 21 30 4" xfId="44079"/>
    <cellStyle name="Обычный 5 21 31" xfId="44080"/>
    <cellStyle name="Обычный 5 21 31 2" xfId="44081"/>
    <cellStyle name="Обычный 5 21 31 2 2" xfId="44082"/>
    <cellStyle name="Обычный 5 21 31 2 2 2" xfId="44083"/>
    <cellStyle name="Обычный 5 21 31 2 3" xfId="44084"/>
    <cellStyle name="Обычный 5 21 31 3" xfId="44085"/>
    <cellStyle name="Обычный 5 21 31 3 2" xfId="44086"/>
    <cellStyle name="Обычный 5 21 31 4" xfId="44087"/>
    <cellStyle name="Обычный 5 21 32" xfId="44088"/>
    <cellStyle name="Обычный 5 21 32 2" xfId="44089"/>
    <cellStyle name="Обычный 5 21 32 2 2" xfId="44090"/>
    <cellStyle name="Обычный 5 21 32 2 2 2" xfId="44091"/>
    <cellStyle name="Обычный 5 21 32 2 3" xfId="44092"/>
    <cellStyle name="Обычный 5 21 32 3" xfId="44093"/>
    <cellStyle name="Обычный 5 21 32 3 2" xfId="44094"/>
    <cellStyle name="Обычный 5 21 32 4" xfId="44095"/>
    <cellStyle name="Обычный 5 21 33" xfId="44096"/>
    <cellStyle name="Обычный 5 21 33 2" xfId="44097"/>
    <cellStyle name="Обычный 5 21 33 2 2" xfId="44098"/>
    <cellStyle name="Обычный 5 21 33 3" xfId="44099"/>
    <cellStyle name="Обычный 5 21 34" xfId="44100"/>
    <cellStyle name="Обычный 5 21 34 2" xfId="44101"/>
    <cellStyle name="Обычный 5 21 35" xfId="44102"/>
    <cellStyle name="Обычный 5 21 35 2" xfId="44103"/>
    <cellStyle name="Обычный 5 21 36" xfId="44104"/>
    <cellStyle name="Обычный 5 21 4" xfId="44105"/>
    <cellStyle name="Обычный 5 21 4 2" xfId="44106"/>
    <cellStyle name="Обычный 5 21 4 2 2" xfId="44107"/>
    <cellStyle name="Обычный 5 21 4 2 2 2" xfId="44108"/>
    <cellStyle name="Обычный 5 21 4 2 2 2 2" xfId="44109"/>
    <cellStyle name="Обычный 5 21 4 2 2 3" xfId="44110"/>
    <cellStyle name="Обычный 5 21 4 2 3" xfId="44111"/>
    <cellStyle name="Обычный 5 21 4 2 3 2" xfId="44112"/>
    <cellStyle name="Обычный 5 21 4 2 4" xfId="44113"/>
    <cellStyle name="Обычный 5 21 4 3" xfId="44114"/>
    <cellStyle name="Обычный 5 21 4 3 2" xfId="44115"/>
    <cellStyle name="Обычный 5 21 4 3 2 2" xfId="44116"/>
    <cellStyle name="Обычный 5 21 4 3 2 2 2" xfId="44117"/>
    <cellStyle name="Обычный 5 21 4 3 2 3" xfId="44118"/>
    <cellStyle name="Обычный 5 21 4 3 3" xfId="44119"/>
    <cellStyle name="Обычный 5 21 4 3 3 2" xfId="44120"/>
    <cellStyle name="Обычный 5 21 4 3 4" xfId="44121"/>
    <cellStyle name="Обычный 5 21 4 4" xfId="44122"/>
    <cellStyle name="Обычный 5 21 4 4 2" xfId="44123"/>
    <cellStyle name="Обычный 5 21 4 4 2 2" xfId="44124"/>
    <cellStyle name="Обычный 5 21 4 4 2 2 2" xfId="44125"/>
    <cellStyle name="Обычный 5 21 4 4 2 3" xfId="44126"/>
    <cellStyle name="Обычный 5 21 4 4 3" xfId="44127"/>
    <cellStyle name="Обычный 5 21 4 4 3 2" xfId="44128"/>
    <cellStyle name="Обычный 5 21 4 4 4" xfId="44129"/>
    <cellStyle name="Обычный 5 21 4 5" xfId="44130"/>
    <cellStyle name="Обычный 5 21 4 5 2" xfId="44131"/>
    <cellStyle name="Обычный 5 21 4 5 2 2" xfId="44132"/>
    <cellStyle name="Обычный 5 21 4 5 3" xfId="44133"/>
    <cellStyle name="Обычный 5 21 4 6" xfId="44134"/>
    <cellStyle name="Обычный 5 21 4 6 2" xfId="44135"/>
    <cellStyle name="Обычный 5 21 4 7" xfId="44136"/>
    <cellStyle name="Обычный 5 21 4 7 2" xfId="44137"/>
    <cellStyle name="Обычный 5 21 4 8" xfId="44138"/>
    <cellStyle name="Обычный 5 21 5" xfId="44139"/>
    <cellStyle name="Обычный 5 21 5 2" xfId="44140"/>
    <cellStyle name="Обычный 5 21 5 2 2" xfId="44141"/>
    <cellStyle name="Обычный 5 21 5 2 2 2" xfId="44142"/>
    <cellStyle name="Обычный 5 21 5 2 2 2 2" xfId="44143"/>
    <cellStyle name="Обычный 5 21 5 2 2 3" xfId="44144"/>
    <cellStyle name="Обычный 5 21 5 2 3" xfId="44145"/>
    <cellStyle name="Обычный 5 21 5 2 3 2" xfId="44146"/>
    <cellStyle name="Обычный 5 21 5 2 4" xfId="44147"/>
    <cellStyle name="Обычный 5 21 5 3" xfId="44148"/>
    <cellStyle name="Обычный 5 21 5 3 2" xfId="44149"/>
    <cellStyle name="Обычный 5 21 5 3 2 2" xfId="44150"/>
    <cellStyle name="Обычный 5 21 5 3 2 2 2" xfId="44151"/>
    <cellStyle name="Обычный 5 21 5 3 2 3" xfId="44152"/>
    <cellStyle name="Обычный 5 21 5 3 3" xfId="44153"/>
    <cellStyle name="Обычный 5 21 5 3 3 2" xfId="44154"/>
    <cellStyle name="Обычный 5 21 5 3 4" xfId="44155"/>
    <cellStyle name="Обычный 5 21 5 4" xfId="44156"/>
    <cellStyle name="Обычный 5 21 5 4 2" xfId="44157"/>
    <cellStyle name="Обычный 5 21 5 4 2 2" xfId="44158"/>
    <cellStyle name="Обычный 5 21 5 4 2 2 2" xfId="44159"/>
    <cellStyle name="Обычный 5 21 5 4 2 3" xfId="44160"/>
    <cellStyle name="Обычный 5 21 5 4 3" xfId="44161"/>
    <cellStyle name="Обычный 5 21 5 4 3 2" xfId="44162"/>
    <cellStyle name="Обычный 5 21 5 4 4" xfId="44163"/>
    <cellStyle name="Обычный 5 21 5 5" xfId="44164"/>
    <cellStyle name="Обычный 5 21 5 5 2" xfId="44165"/>
    <cellStyle name="Обычный 5 21 5 5 2 2" xfId="44166"/>
    <cellStyle name="Обычный 5 21 5 5 3" xfId="44167"/>
    <cellStyle name="Обычный 5 21 5 6" xfId="44168"/>
    <cellStyle name="Обычный 5 21 5 6 2" xfId="44169"/>
    <cellStyle name="Обычный 5 21 5 7" xfId="44170"/>
    <cellStyle name="Обычный 5 21 5 7 2" xfId="44171"/>
    <cellStyle name="Обычный 5 21 5 8" xfId="44172"/>
    <cellStyle name="Обычный 5 21 6" xfId="44173"/>
    <cellStyle name="Обычный 5 21 6 2" xfId="44174"/>
    <cellStyle name="Обычный 5 21 6 2 2" xfId="44175"/>
    <cellStyle name="Обычный 5 21 6 2 2 2" xfId="44176"/>
    <cellStyle name="Обычный 5 21 6 2 2 2 2" xfId="44177"/>
    <cellStyle name="Обычный 5 21 6 2 2 3" xfId="44178"/>
    <cellStyle name="Обычный 5 21 6 2 3" xfId="44179"/>
    <cellStyle name="Обычный 5 21 6 2 3 2" xfId="44180"/>
    <cellStyle name="Обычный 5 21 6 2 4" xfId="44181"/>
    <cellStyle name="Обычный 5 21 6 3" xfId="44182"/>
    <cellStyle name="Обычный 5 21 6 3 2" xfId="44183"/>
    <cellStyle name="Обычный 5 21 6 3 2 2" xfId="44184"/>
    <cellStyle name="Обычный 5 21 6 3 2 2 2" xfId="44185"/>
    <cellStyle name="Обычный 5 21 6 3 2 3" xfId="44186"/>
    <cellStyle name="Обычный 5 21 6 3 3" xfId="44187"/>
    <cellStyle name="Обычный 5 21 6 3 3 2" xfId="44188"/>
    <cellStyle name="Обычный 5 21 6 3 4" xfId="44189"/>
    <cellStyle name="Обычный 5 21 6 4" xfId="44190"/>
    <cellStyle name="Обычный 5 21 6 4 2" xfId="44191"/>
    <cellStyle name="Обычный 5 21 6 4 2 2" xfId="44192"/>
    <cellStyle name="Обычный 5 21 6 4 2 2 2" xfId="44193"/>
    <cellStyle name="Обычный 5 21 6 4 2 3" xfId="44194"/>
    <cellStyle name="Обычный 5 21 6 4 3" xfId="44195"/>
    <cellStyle name="Обычный 5 21 6 4 3 2" xfId="44196"/>
    <cellStyle name="Обычный 5 21 6 4 4" xfId="44197"/>
    <cellStyle name="Обычный 5 21 6 5" xfId="44198"/>
    <cellStyle name="Обычный 5 21 6 5 2" xfId="44199"/>
    <cellStyle name="Обычный 5 21 6 5 2 2" xfId="44200"/>
    <cellStyle name="Обычный 5 21 6 5 3" xfId="44201"/>
    <cellStyle name="Обычный 5 21 6 6" xfId="44202"/>
    <cellStyle name="Обычный 5 21 6 6 2" xfId="44203"/>
    <cellStyle name="Обычный 5 21 6 7" xfId="44204"/>
    <cellStyle name="Обычный 5 21 6 7 2" xfId="44205"/>
    <cellStyle name="Обычный 5 21 6 8" xfId="44206"/>
    <cellStyle name="Обычный 5 21 7" xfId="44207"/>
    <cellStyle name="Обычный 5 21 7 2" xfId="44208"/>
    <cellStyle name="Обычный 5 21 7 2 2" xfId="44209"/>
    <cellStyle name="Обычный 5 21 7 2 2 2" xfId="44210"/>
    <cellStyle name="Обычный 5 21 7 2 2 2 2" xfId="44211"/>
    <cellStyle name="Обычный 5 21 7 2 2 3" xfId="44212"/>
    <cellStyle name="Обычный 5 21 7 2 3" xfId="44213"/>
    <cellStyle name="Обычный 5 21 7 2 3 2" xfId="44214"/>
    <cellStyle name="Обычный 5 21 7 2 4" xfId="44215"/>
    <cellStyle name="Обычный 5 21 7 3" xfId="44216"/>
    <cellStyle name="Обычный 5 21 7 3 2" xfId="44217"/>
    <cellStyle name="Обычный 5 21 7 3 2 2" xfId="44218"/>
    <cellStyle name="Обычный 5 21 7 3 2 2 2" xfId="44219"/>
    <cellStyle name="Обычный 5 21 7 3 2 3" xfId="44220"/>
    <cellStyle name="Обычный 5 21 7 3 3" xfId="44221"/>
    <cellStyle name="Обычный 5 21 7 3 3 2" xfId="44222"/>
    <cellStyle name="Обычный 5 21 7 3 4" xfId="44223"/>
    <cellStyle name="Обычный 5 21 7 4" xfId="44224"/>
    <cellStyle name="Обычный 5 21 7 4 2" xfId="44225"/>
    <cellStyle name="Обычный 5 21 7 4 2 2" xfId="44226"/>
    <cellStyle name="Обычный 5 21 7 4 2 2 2" xfId="44227"/>
    <cellStyle name="Обычный 5 21 7 4 2 3" xfId="44228"/>
    <cellStyle name="Обычный 5 21 7 4 3" xfId="44229"/>
    <cellStyle name="Обычный 5 21 7 4 3 2" xfId="44230"/>
    <cellStyle name="Обычный 5 21 7 4 4" xfId="44231"/>
    <cellStyle name="Обычный 5 21 7 5" xfId="44232"/>
    <cellStyle name="Обычный 5 21 7 5 2" xfId="44233"/>
    <cellStyle name="Обычный 5 21 7 5 2 2" xfId="44234"/>
    <cellStyle name="Обычный 5 21 7 5 3" xfId="44235"/>
    <cellStyle name="Обычный 5 21 7 6" xfId="44236"/>
    <cellStyle name="Обычный 5 21 7 6 2" xfId="44237"/>
    <cellStyle name="Обычный 5 21 7 7" xfId="44238"/>
    <cellStyle name="Обычный 5 21 7 7 2" xfId="44239"/>
    <cellStyle name="Обычный 5 21 7 8" xfId="44240"/>
    <cellStyle name="Обычный 5 21 8" xfId="44241"/>
    <cellStyle name="Обычный 5 21 8 2" xfId="44242"/>
    <cellStyle name="Обычный 5 21 8 2 2" xfId="44243"/>
    <cellStyle name="Обычный 5 21 8 2 2 2" xfId="44244"/>
    <cellStyle name="Обычный 5 21 8 2 2 2 2" xfId="44245"/>
    <cellStyle name="Обычный 5 21 8 2 2 3" xfId="44246"/>
    <cellStyle name="Обычный 5 21 8 2 3" xfId="44247"/>
    <cellStyle name="Обычный 5 21 8 2 3 2" xfId="44248"/>
    <cellStyle name="Обычный 5 21 8 2 4" xfId="44249"/>
    <cellStyle name="Обычный 5 21 8 3" xfId="44250"/>
    <cellStyle name="Обычный 5 21 8 3 2" xfId="44251"/>
    <cellStyle name="Обычный 5 21 8 3 2 2" xfId="44252"/>
    <cellStyle name="Обычный 5 21 8 3 2 2 2" xfId="44253"/>
    <cellStyle name="Обычный 5 21 8 3 2 3" xfId="44254"/>
    <cellStyle name="Обычный 5 21 8 3 3" xfId="44255"/>
    <cellStyle name="Обычный 5 21 8 3 3 2" xfId="44256"/>
    <cellStyle name="Обычный 5 21 8 3 4" xfId="44257"/>
    <cellStyle name="Обычный 5 21 8 4" xfId="44258"/>
    <cellStyle name="Обычный 5 21 8 4 2" xfId="44259"/>
    <cellStyle name="Обычный 5 21 8 4 2 2" xfId="44260"/>
    <cellStyle name="Обычный 5 21 8 4 2 2 2" xfId="44261"/>
    <cellStyle name="Обычный 5 21 8 4 2 3" xfId="44262"/>
    <cellStyle name="Обычный 5 21 8 4 3" xfId="44263"/>
    <cellStyle name="Обычный 5 21 8 4 3 2" xfId="44264"/>
    <cellStyle name="Обычный 5 21 8 4 4" xfId="44265"/>
    <cellStyle name="Обычный 5 21 8 5" xfId="44266"/>
    <cellStyle name="Обычный 5 21 8 5 2" xfId="44267"/>
    <cellStyle name="Обычный 5 21 8 5 2 2" xfId="44268"/>
    <cellStyle name="Обычный 5 21 8 5 3" xfId="44269"/>
    <cellStyle name="Обычный 5 21 8 6" xfId="44270"/>
    <cellStyle name="Обычный 5 21 8 6 2" xfId="44271"/>
    <cellStyle name="Обычный 5 21 8 7" xfId="44272"/>
    <cellStyle name="Обычный 5 21 8 7 2" xfId="44273"/>
    <cellStyle name="Обычный 5 21 8 8" xfId="44274"/>
    <cellStyle name="Обычный 5 21 9" xfId="44275"/>
    <cellStyle name="Обычный 5 21 9 2" xfId="44276"/>
    <cellStyle name="Обычный 5 21 9 2 2" xfId="44277"/>
    <cellStyle name="Обычный 5 21 9 2 2 2" xfId="44278"/>
    <cellStyle name="Обычный 5 21 9 2 2 2 2" xfId="44279"/>
    <cellStyle name="Обычный 5 21 9 2 2 3" xfId="44280"/>
    <cellStyle name="Обычный 5 21 9 2 3" xfId="44281"/>
    <cellStyle name="Обычный 5 21 9 2 3 2" xfId="44282"/>
    <cellStyle name="Обычный 5 21 9 2 4" xfId="44283"/>
    <cellStyle name="Обычный 5 21 9 3" xfId="44284"/>
    <cellStyle name="Обычный 5 21 9 3 2" xfId="44285"/>
    <cellStyle name="Обычный 5 21 9 3 2 2" xfId="44286"/>
    <cellStyle name="Обычный 5 21 9 3 2 2 2" xfId="44287"/>
    <cellStyle name="Обычный 5 21 9 3 2 3" xfId="44288"/>
    <cellStyle name="Обычный 5 21 9 3 3" xfId="44289"/>
    <cellStyle name="Обычный 5 21 9 3 3 2" xfId="44290"/>
    <cellStyle name="Обычный 5 21 9 3 4" xfId="44291"/>
    <cellStyle name="Обычный 5 21 9 4" xfId="44292"/>
    <cellStyle name="Обычный 5 21 9 4 2" xfId="44293"/>
    <cellStyle name="Обычный 5 21 9 4 2 2" xfId="44294"/>
    <cellStyle name="Обычный 5 21 9 4 2 2 2" xfId="44295"/>
    <cellStyle name="Обычный 5 21 9 4 2 3" xfId="44296"/>
    <cellStyle name="Обычный 5 21 9 4 3" xfId="44297"/>
    <cellStyle name="Обычный 5 21 9 4 3 2" xfId="44298"/>
    <cellStyle name="Обычный 5 21 9 4 4" xfId="44299"/>
    <cellStyle name="Обычный 5 21 9 5" xfId="44300"/>
    <cellStyle name="Обычный 5 21 9 5 2" xfId="44301"/>
    <cellStyle name="Обычный 5 21 9 5 2 2" xfId="44302"/>
    <cellStyle name="Обычный 5 21 9 5 3" xfId="44303"/>
    <cellStyle name="Обычный 5 21 9 6" xfId="44304"/>
    <cellStyle name="Обычный 5 21 9 6 2" xfId="44305"/>
    <cellStyle name="Обычный 5 21 9 7" xfId="44306"/>
    <cellStyle name="Обычный 5 21 9 7 2" xfId="44307"/>
    <cellStyle name="Обычный 5 21 9 8" xfId="44308"/>
    <cellStyle name="Обычный 5 22" xfId="44309"/>
    <cellStyle name="Обычный 5 22 10" xfId="44310"/>
    <cellStyle name="Обычный 5 22 10 2" xfId="44311"/>
    <cellStyle name="Обычный 5 22 10 2 2" xfId="44312"/>
    <cellStyle name="Обычный 5 22 10 2 2 2" xfId="44313"/>
    <cellStyle name="Обычный 5 22 10 2 2 2 2" xfId="44314"/>
    <cellStyle name="Обычный 5 22 10 2 2 3" xfId="44315"/>
    <cellStyle name="Обычный 5 22 10 2 3" xfId="44316"/>
    <cellStyle name="Обычный 5 22 10 2 3 2" xfId="44317"/>
    <cellStyle name="Обычный 5 22 10 2 4" xfId="44318"/>
    <cellStyle name="Обычный 5 22 10 3" xfId="44319"/>
    <cellStyle name="Обычный 5 22 10 3 2" xfId="44320"/>
    <cellStyle name="Обычный 5 22 10 3 2 2" xfId="44321"/>
    <cellStyle name="Обычный 5 22 10 3 2 2 2" xfId="44322"/>
    <cellStyle name="Обычный 5 22 10 3 2 3" xfId="44323"/>
    <cellStyle name="Обычный 5 22 10 3 3" xfId="44324"/>
    <cellStyle name="Обычный 5 22 10 3 3 2" xfId="44325"/>
    <cellStyle name="Обычный 5 22 10 3 4" xfId="44326"/>
    <cellStyle name="Обычный 5 22 10 4" xfId="44327"/>
    <cellStyle name="Обычный 5 22 10 4 2" xfId="44328"/>
    <cellStyle name="Обычный 5 22 10 4 2 2" xfId="44329"/>
    <cellStyle name="Обычный 5 22 10 4 2 2 2" xfId="44330"/>
    <cellStyle name="Обычный 5 22 10 4 2 3" xfId="44331"/>
    <cellStyle name="Обычный 5 22 10 4 3" xfId="44332"/>
    <cellStyle name="Обычный 5 22 10 4 3 2" xfId="44333"/>
    <cellStyle name="Обычный 5 22 10 4 4" xfId="44334"/>
    <cellStyle name="Обычный 5 22 10 5" xfId="44335"/>
    <cellStyle name="Обычный 5 22 10 5 2" xfId="44336"/>
    <cellStyle name="Обычный 5 22 10 5 2 2" xfId="44337"/>
    <cellStyle name="Обычный 5 22 10 5 3" xfId="44338"/>
    <cellStyle name="Обычный 5 22 10 6" xfId="44339"/>
    <cellStyle name="Обычный 5 22 10 6 2" xfId="44340"/>
    <cellStyle name="Обычный 5 22 10 7" xfId="44341"/>
    <cellStyle name="Обычный 5 22 10 7 2" xfId="44342"/>
    <cellStyle name="Обычный 5 22 10 8" xfId="44343"/>
    <cellStyle name="Обычный 5 22 11" xfId="44344"/>
    <cellStyle name="Обычный 5 22 11 2" xfId="44345"/>
    <cellStyle name="Обычный 5 22 11 2 2" xfId="44346"/>
    <cellStyle name="Обычный 5 22 11 2 2 2" xfId="44347"/>
    <cellStyle name="Обычный 5 22 11 2 2 2 2" xfId="44348"/>
    <cellStyle name="Обычный 5 22 11 2 2 3" xfId="44349"/>
    <cellStyle name="Обычный 5 22 11 2 3" xfId="44350"/>
    <cellStyle name="Обычный 5 22 11 2 3 2" xfId="44351"/>
    <cellStyle name="Обычный 5 22 11 2 4" xfId="44352"/>
    <cellStyle name="Обычный 5 22 11 3" xfId="44353"/>
    <cellStyle name="Обычный 5 22 11 3 2" xfId="44354"/>
    <cellStyle name="Обычный 5 22 11 3 2 2" xfId="44355"/>
    <cellStyle name="Обычный 5 22 11 3 2 2 2" xfId="44356"/>
    <cellStyle name="Обычный 5 22 11 3 2 3" xfId="44357"/>
    <cellStyle name="Обычный 5 22 11 3 3" xfId="44358"/>
    <cellStyle name="Обычный 5 22 11 3 3 2" xfId="44359"/>
    <cellStyle name="Обычный 5 22 11 3 4" xfId="44360"/>
    <cellStyle name="Обычный 5 22 11 4" xfId="44361"/>
    <cellStyle name="Обычный 5 22 11 4 2" xfId="44362"/>
    <cellStyle name="Обычный 5 22 11 4 2 2" xfId="44363"/>
    <cellStyle name="Обычный 5 22 11 4 2 2 2" xfId="44364"/>
    <cellStyle name="Обычный 5 22 11 4 2 3" xfId="44365"/>
    <cellStyle name="Обычный 5 22 11 4 3" xfId="44366"/>
    <cellStyle name="Обычный 5 22 11 4 3 2" xfId="44367"/>
    <cellStyle name="Обычный 5 22 11 4 4" xfId="44368"/>
    <cellStyle name="Обычный 5 22 11 5" xfId="44369"/>
    <cellStyle name="Обычный 5 22 11 5 2" xfId="44370"/>
    <cellStyle name="Обычный 5 22 11 5 2 2" xfId="44371"/>
    <cellStyle name="Обычный 5 22 11 5 3" xfId="44372"/>
    <cellStyle name="Обычный 5 22 11 6" xfId="44373"/>
    <cellStyle name="Обычный 5 22 11 6 2" xfId="44374"/>
    <cellStyle name="Обычный 5 22 11 7" xfId="44375"/>
    <cellStyle name="Обычный 5 22 11 7 2" xfId="44376"/>
    <cellStyle name="Обычный 5 22 11 8" xfId="44377"/>
    <cellStyle name="Обычный 5 22 12" xfId="44378"/>
    <cellStyle name="Обычный 5 22 12 2" xfId="44379"/>
    <cellStyle name="Обычный 5 22 12 2 2" xfId="44380"/>
    <cellStyle name="Обычный 5 22 12 2 2 2" xfId="44381"/>
    <cellStyle name="Обычный 5 22 12 2 2 2 2" xfId="44382"/>
    <cellStyle name="Обычный 5 22 12 2 2 3" xfId="44383"/>
    <cellStyle name="Обычный 5 22 12 2 3" xfId="44384"/>
    <cellStyle name="Обычный 5 22 12 2 3 2" xfId="44385"/>
    <cellStyle name="Обычный 5 22 12 2 4" xfId="44386"/>
    <cellStyle name="Обычный 5 22 12 3" xfId="44387"/>
    <cellStyle name="Обычный 5 22 12 3 2" xfId="44388"/>
    <cellStyle name="Обычный 5 22 12 3 2 2" xfId="44389"/>
    <cellStyle name="Обычный 5 22 12 3 2 2 2" xfId="44390"/>
    <cellStyle name="Обычный 5 22 12 3 2 3" xfId="44391"/>
    <cellStyle name="Обычный 5 22 12 3 3" xfId="44392"/>
    <cellStyle name="Обычный 5 22 12 3 3 2" xfId="44393"/>
    <cellStyle name="Обычный 5 22 12 3 4" xfId="44394"/>
    <cellStyle name="Обычный 5 22 12 4" xfId="44395"/>
    <cellStyle name="Обычный 5 22 12 4 2" xfId="44396"/>
    <cellStyle name="Обычный 5 22 12 4 2 2" xfId="44397"/>
    <cellStyle name="Обычный 5 22 12 4 2 2 2" xfId="44398"/>
    <cellStyle name="Обычный 5 22 12 4 2 3" xfId="44399"/>
    <cellStyle name="Обычный 5 22 12 4 3" xfId="44400"/>
    <cellStyle name="Обычный 5 22 12 4 3 2" xfId="44401"/>
    <cellStyle name="Обычный 5 22 12 4 4" xfId="44402"/>
    <cellStyle name="Обычный 5 22 12 5" xfId="44403"/>
    <cellStyle name="Обычный 5 22 12 5 2" xfId="44404"/>
    <cellStyle name="Обычный 5 22 12 5 2 2" xfId="44405"/>
    <cellStyle name="Обычный 5 22 12 5 3" xfId="44406"/>
    <cellStyle name="Обычный 5 22 12 6" xfId="44407"/>
    <cellStyle name="Обычный 5 22 12 6 2" xfId="44408"/>
    <cellStyle name="Обычный 5 22 12 7" xfId="44409"/>
    <cellStyle name="Обычный 5 22 12 7 2" xfId="44410"/>
    <cellStyle name="Обычный 5 22 12 8" xfId="44411"/>
    <cellStyle name="Обычный 5 22 13" xfId="44412"/>
    <cellStyle name="Обычный 5 22 13 2" xfId="44413"/>
    <cellStyle name="Обычный 5 22 13 2 2" xfId="44414"/>
    <cellStyle name="Обычный 5 22 13 2 2 2" xfId="44415"/>
    <cellStyle name="Обычный 5 22 13 2 2 2 2" xfId="44416"/>
    <cellStyle name="Обычный 5 22 13 2 2 3" xfId="44417"/>
    <cellStyle name="Обычный 5 22 13 2 3" xfId="44418"/>
    <cellStyle name="Обычный 5 22 13 2 3 2" xfId="44419"/>
    <cellStyle name="Обычный 5 22 13 2 4" xfId="44420"/>
    <cellStyle name="Обычный 5 22 13 3" xfId="44421"/>
    <cellStyle name="Обычный 5 22 13 3 2" xfId="44422"/>
    <cellStyle name="Обычный 5 22 13 3 2 2" xfId="44423"/>
    <cellStyle name="Обычный 5 22 13 3 2 2 2" xfId="44424"/>
    <cellStyle name="Обычный 5 22 13 3 2 3" xfId="44425"/>
    <cellStyle name="Обычный 5 22 13 3 3" xfId="44426"/>
    <cellStyle name="Обычный 5 22 13 3 3 2" xfId="44427"/>
    <cellStyle name="Обычный 5 22 13 3 4" xfId="44428"/>
    <cellStyle name="Обычный 5 22 13 4" xfId="44429"/>
    <cellStyle name="Обычный 5 22 13 4 2" xfId="44430"/>
    <cellStyle name="Обычный 5 22 13 4 2 2" xfId="44431"/>
    <cellStyle name="Обычный 5 22 13 4 2 2 2" xfId="44432"/>
    <cellStyle name="Обычный 5 22 13 4 2 3" xfId="44433"/>
    <cellStyle name="Обычный 5 22 13 4 3" xfId="44434"/>
    <cellStyle name="Обычный 5 22 13 4 3 2" xfId="44435"/>
    <cellStyle name="Обычный 5 22 13 4 4" xfId="44436"/>
    <cellStyle name="Обычный 5 22 13 5" xfId="44437"/>
    <cellStyle name="Обычный 5 22 13 5 2" xfId="44438"/>
    <cellStyle name="Обычный 5 22 13 5 2 2" xfId="44439"/>
    <cellStyle name="Обычный 5 22 13 5 3" xfId="44440"/>
    <cellStyle name="Обычный 5 22 13 6" xfId="44441"/>
    <cellStyle name="Обычный 5 22 13 6 2" xfId="44442"/>
    <cellStyle name="Обычный 5 22 13 7" xfId="44443"/>
    <cellStyle name="Обычный 5 22 13 7 2" xfId="44444"/>
    <cellStyle name="Обычный 5 22 13 8" xfId="44445"/>
    <cellStyle name="Обычный 5 22 14" xfId="44446"/>
    <cellStyle name="Обычный 5 22 14 2" xfId="44447"/>
    <cellStyle name="Обычный 5 22 14 2 2" xfId="44448"/>
    <cellStyle name="Обычный 5 22 14 2 2 2" xfId="44449"/>
    <cellStyle name="Обычный 5 22 14 2 2 2 2" xfId="44450"/>
    <cellStyle name="Обычный 5 22 14 2 2 3" xfId="44451"/>
    <cellStyle name="Обычный 5 22 14 2 3" xfId="44452"/>
    <cellStyle name="Обычный 5 22 14 2 3 2" xfId="44453"/>
    <cellStyle name="Обычный 5 22 14 2 4" xfId="44454"/>
    <cellStyle name="Обычный 5 22 14 3" xfId="44455"/>
    <cellStyle name="Обычный 5 22 14 3 2" xfId="44456"/>
    <cellStyle name="Обычный 5 22 14 3 2 2" xfId="44457"/>
    <cellStyle name="Обычный 5 22 14 3 2 2 2" xfId="44458"/>
    <cellStyle name="Обычный 5 22 14 3 2 3" xfId="44459"/>
    <cellStyle name="Обычный 5 22 14 3 3" xfId="44460"/>
    <cellStyle name="Обычный 5 22 14 3 3 2" xfId="44461"/>
    <cellStyle name="Обычный 5 22 14 3 4" xfId="44462"/>
    <cellStyle name="Обычный 5 22 14 4" xfId="44463"/>
    <cellStyle name="Обычный 5 22 14 4 2" xfId="44464"/>
    <cellStyle name="Обычный 5 22 14 4 2 2" xfId="44465"/>
    <cellStyle name="Обычный 5 22 14 4 2 2 2" xfId="44466"/>
    <cellStyle name="Обычный 5 22 14 4 2 3" xfId="44467"/>
    <cellStyle name="Обычный 5 22 14 4 3" xfId="44468"/>
    <cellStyle name="Обычный 5 22 14 4 3 2" xfId="44469"/>
    <cellStyle name="Обычный 5 22 14 4 4" xfId="44470"/>
    <cellStyle name="Обычный 5 22 14 5" xfId="44471"/>
    <cellStyle name="Обычный 5 22 14 5 2" xfId="44472"/>
    <cellStyle name="Обычный 5 22 14 5 2 2" xfId="44473"/>
    <cellStyle name="Обычный 5 22 14 5 3" xfId="44474"/>
    <cellStyle name="Обычный 5 22 14 6" xfId="44475"/>
    <cellStyle name="Обычный 5 22 14 6 2" xfId="44476"/>
    <cellStyle name="Обычный 5 22 14 7" xfId="44477"/>
    <cellStyle name="Обычный 5 22 14 7 2" xfId="44478"/>
    <cellStyle name="Обычный 5 22 14 8" xfId="44479"/>
    <cellStyle name="Обычный 5 22 15" xfId="44480"/>
    <cellStyle name="Обычный 5 22 15 2" xfId="44481"/>
    <cellStyle name="Обычный 5 22 15 2 2" xfId="44482"/>
    <cellStyle name="Обычный 5 22 15 2 2 2" xfId="44483"/>
    <cellStyle name="Обычный 5 22 15 2 2 2 2" xfId="44484"/>
    <cellStyle name="Обычный 5 22 15 2 2 3" xfId="44485"/>
    <cellStyle name="Обычный 5 22 15 2 3" xfId="44486"/>
    <cellStyle name="Обычный 5 22 15 2 3 2" xfId="44487"/>
    <cellStyle name="Обычный 5 22 15 2 4" xfId="44488"/>
    <cellStyle name="Обычный 5 22 15 3" xfId="44489"/>
    <cellStyle name="Обычный 5 22 15 3 2" xfId="44490"/>
    <cellStyle name="Обычный 5 22 15 3 2 2" xfId="44491"/>
    <cellStyle name="Обычный 5 22 15 3 2 2 2" xfId="44492"/>
    <cellStyle name="Обычный 5 22 15 3 2 3" xfId="44493"/>
    <cellStyle name="Обычный 5 22 15 3 3" xfId="44494"/>
    <cellStyle name="Обычный 5 22 15 3 3 2" xfId="44495"/>
    <cellStyle name="Обычный 5 22 15 3 4" xfId="44496"/>
    <cellStyle name="Обычный 5 22 15 4" xfId="44497"/>
    <cellStyle name="Обычный 5 22 15 4 2" xfId="44498"/>
    <cellStyle name="Обычный 5 22 15 4 2 2" xfId="44499"/>
    <cellStyle name="Обычный 5 22 15 4 2 2 2" xfId="44500"/>
    <cellStyle name="Обычный 5 22 15 4 2 3" xfId="44501"/>
    <cellStyle name="Обычный 5 22 15 4 3" xfId="44502"/>
    <cellStyle name="Обычный 5 22 15 4 3 2" xfId="44503"/>
    <cellStyle name="Обычный 5 22 15 4 4" xfId="44504"/>
    <cellStyle name="Обычный 5 22 15 5" xfId="44505"/>
    <cellStyle name="Обычный 5 22 15 5 2" xfId="44506"/>
    <cellStyle name="Обычный 5 22 15 5 2 2" xfId="44507"/>
    <cellStyle name="Обычный 5 22 15 5 3" xfId="44508"/>
    <cellStyle name="Обычный 5 22 15 6" xfId="44509"/>
    <cellStyle name="Обычный 5 22 15 6 2" xfId="44510"/>
    <cellStyle name="Обычный 5 22 15 7" xfId="44511"/>
    <cellStyle name="Обычный 5 22 15 7 2" xfId="44512"/>
    <cellStyle name="Обычный 5 22 15 8" xfId="44513"/>
    <cellStyle name="Обычный 5 22 16" xfId="44514"/>
    <cellStyle name="Обычный 5 22 16 2" xfId="44515"/>
    <cellStyle name="Обычный 5 22 16 2 2" xfId="44516"/>
    <cellStyle name="Обычный 5 22 16 2 2 2" xfId="44517"/>
    <cellStyle name="Обычный 5 22 16 2 2 2 2" xfId="44518"/>
    <cellStyle name="Обычный 5 22 16 2 2 3" xfId="44519"/>
    <cellStyle name="Обычный 5 22 16 2 3" xfId="44520"/>
    <cellStyle name="Обычный 5 22 16 2 3 2" xfId="44521"/>
    <cellStyle name="Обычный 5 22 16 2 4" xfId="44522"/>
    <cellStyle name="Обычный 5 22 16 3" xfId="44523"/>
    <cellStyle name="Обычный 5 22 16 3 2" xfId="44524"/>
    <cellStyle name="Обычный 5 22 16 3 2 2" xfId="44525"/>
    <cellStyle name="Обычный 5 22 16 3 2 2 2" xfId="44526"/>
    <cellStyle name="Обычный 5 22 16 3 2 3" xfId="44527"/>
    <cellStyle name="Обычный 5 22 16 3 3" xfId="44528"/>
    <cellStyle name="Обычный 5 22 16 3 3 2" xfId="44529"/>
    <cellStyle name="Обычный 5 22 16 3 4" xfId="44530"/>
    <cellStyle name="Обычный 5 22 16 4" xfId="44531"/>
    <cellStyle name="Обычный 5 22 16 4 2" xfId="44532"/>
    <cellStyle name="Обычный 5 22 16 4 2 2" xfId="44533"/>
    <cellStyle name="Обычный 5 22 16 4 2 2 2" xfId="44534"/>
    <cellStyle name="Обычный 5 22 16 4 2 3" xfId="44535"/>
    <cellStyle name="Обычный 5 22 16 4 3" xfId="44536"/>
    <cellStyle name="Обычный 5 22 16 4 3 2" xfId="44537"/>
    <cellStyle name="Обычный 5 22 16 4 4" xfId="44538"/>
    <cellStyle name="Обычный 5 22 16 5" xfId="44539"/>
    <cellStyle name="Обычный 5 22 16 5 2" xfId="44540"/>
    <cellStyle name="Обычный 5 22 16 5 2 2" xfId="44541"/>
    <cellStyle name="Обычный 5 22 16 5 3" xfId="44542"/>
    <cellStyle name="Обычный 5 22 16 6" xfId="44543"/>
    <cellStyle name="Обычный 5 22 16 6 2" xfId="44544"/>
    <cellStyle name="Обычный 5 22 16 7" xfId="44545"/>
    <cellStyle name="Обычный 5 22 16 7 2" xfId="44546"/>
    <cellStyle name="Обычный 5 22 16 8" xfId="44547"/>
    <cellStyle name="Обычный 5 22 17" xfId="44548"/>
    <cellStyle name="Обычный 5 22 17 2" xfId="44549"/>
    <cellStyle name="Обычный 5 22 17 2 2" xfId="44550"/>
    <cellStyle name="Обычный 5 22 17 2 2 2" xfId="44551"/>
    <cellStyle name="Обычный 5 22 17 2 2 2 2" xfId="44552"/>
    <cellStyle name="Обычный 5 22 17 2 2 3" xfId="44553"/>
    <cellStyle name="Обычный 5 22 17 2 3" xfId="44554"/>
    <cellStyle name="Обычный 5 22 17 2 3 2" xfId="44555"/>
    <cellStyle name="Обычный 5 22 17 2 4" xfId="44556"/>
    <cellStyle name="Обычный 5 22 17 3" xfId="44557"/>
    <cellStyle name="Обычный 5 22 17 3 2" xfId="44558"/>
    <cellStyle name="Обычный 5 22 17 3 2 2" xfId="44559"/>
    <cellStyle name="Обычный 5 22 17 3 2 2 2" xfId="44560"/>
    <cellStyle name="Обычный 5 22 17 3 2 3" xfId="44561"/>
    <cellStyle name="Обычный 5 22 17 3 3" xfId="44562"/>
    <cellStyle name="Обычный 5 22 17 3 3 2" xfId="44563"/>
    <cellStyle name="Обычный 5 22 17 3 4" xfId="44564"/>
    <cellStyle name="Обычный 5 22 17 4" xfId="44565"/>
    <cellStyle name="Обычный 5 22 17 4 2" xfId="44566"/>
    <cellStyle name="Обычный 5 22 17 4 2 2" xfId="44567"/>
    <cellStyle name="Обычный 5 22 17 4 2 2 2" xfId="44568"/>
    <cellStyle name="Обычный 5 22 17 4 2 3" xfId="44569"/>
    <cellStyle name="Обычный 5 22 17 4 3" xfId="44570"/>
    <cellStyle name="Обычный 5 22 17 4 3 2" xfId="44571"/>
    <cellStyle name="Обычный 5 22 17 4 4" xfId="44572"/>
    <cellStyle name="Обычный 5 22 17 5" xfId="44573"/>
    <cellStyle name="Обычный 5 22 17 5 2" xfId="44574"/>
    <cellStyle name="Обычный 5 22 17 5 2 2" xfId="44575"/>
    <cellStyle name="Обычный 5 22 17 5 3" xfId="44576"/>
    <cellStyle name="Обычный 5 22 17 6" xfId="44577"/>
    <cellStyle name="Обычный 5 22 17 6 2" xfId="44578"/>
    <cellStyle name="Обычный 5 22 17 7" xfId="44579"/>
    <cellStyle name="Обычный 5 22 17 7 2" xfId="44580"/>
    <cellStyle name="Обычный 5 22 17 8" xfId="44581"/>
    <cellStyle name="Обычный 5 22 18" xfId="44582"/>
    <cellStyle name="Обычный 5 22 18 2" xfId="44583"/>
    <cellStyle name="Обычный 5 22 18 2 2" xfId="44584"/>
    <cellStyle name="Обычный 5 22 18 2 2 2" xfId="44585"/>
    <cellStyle name="Обычный 5 22 18 2 2 2 2" xfId="44586"/>
    <cellStyle name="Обычный 5 22 18 2 2 3" xfId="44587"/>
    <cellStyle name="Обычный 5 22 18 2 3" xfId="44588"/>
    <cellStyle name="Обычный 5 22 18 2 3 2" xfId="44589"/>
    <cellStyle name="Обычный 5 22 18 2 4" xfId="44590"/>
    <cellStyle name="Обычный 5 22 18 3" xfId="44591"/>
    <cellStyle name="Обычный 5 22 18 3 2" xfId="44592"/>
    <cellStyle name="Обычный 5 22 18 3 2 2" xfId="44593"/>
    <cellStyle name="Обычный 5 22 18 3 2 2 2" xfId="44594"/>
    <cellStyle name="Обычный 5 22 18 3 2 3" xfId="44595"/>
    <cellStyle name="Обычный 5 22 18 3 3" xfId="44596"/>
    <cellStyle name="Обычный 5 22 18 3 3 2" xfId="44597"/>
    <cellStyle name="Обычный 5 22 18 3 4" xfId="44598"/>
    <cellStyle name="Обычный 5 22 18 4" xfId="44599"/>
    <cellStyle name="Обычный 5 22 18 4 2" xfId="44600"/>
    <cellStyle name="Обычный 5 22 18 4 2 2" xfId="44601"/>
    <cellStyle name="Обычный 5 22 18 4 2 2 2" xfId="44602"/>
    <cellStyle name="Обычный 5 22 18 4 2 3" xfId="44603"/>
    <cellStyle name="Обычный 5 22 18 4 3" xfId="44604"/>
    <cellStyle name="Обычный 5 22 18 4 3 2" xfId="44605"/>
    <cellStyle name="Обычный 5 22 18 4 4" xfId="44606"/>
    <cellStyle name="Обычный 5 22 18 5" xfId="44607"/>
    <cellStyle name="Обычный 5 22 18 5 2" xfId="44608"/>
    <cellStyle name="Обычный 5 22 18 5 2 2" xfId="44609"/>
    <cellStyle name="Обычный 5 22 18 5 3" xfId="44610"/>
    <cellStyle name="Обычный 5 22 18 6" xfId="44611"/>
    <cellStyle name="Обычный 5 22 18 6 2" xfId="44612"/>
    <cellStyle name="Обычный 5 22 18 7" xfId="44613"/>
    <cellStyle name="Обычный 5 22 18 7 2" xfId="44614"/>
    <cellStyle name="Обычный 5 22 18 8" xfId="44615"/>
    <cellStyle name="Обычный 5 22 19" xfId="44616"/>
    <cellStyle name="Обычный 5 22 19 2" xfId="44617"/>
    <cellStyle name="Обычный 5 22 19 2 2" xfId="44618"/>
    <cellStyle name="Обычный 5 22 19 2 2 2" xfId="44619"/>
    <cellStyle name="Обычный 5 22 19 2 2 2 2" xfId="44620"/>
    <cellStyle name="Обычный 5 22 19 2 2 3" xfId="44621"/>
    <cellStyle name="Обычный 5 22 19 2 3" xfId="44622"/>
    <cellStyle name="Обычный 5 22 19 2 3 2" xfId="44623"/>
    <cellStyle name="Обычный 5 22 19 2 4" xfId="44624"/>
    <cellStyle name="Обычный 5 22 19 3" xfId="44625"/>
    <cellStyle name="Обычный 5 22 19 3 2" xfId="44626"/>
    <cellStyle name="Обычный 5 22 19 3 2 2" xfId="44627"/>
    <cellStyle name="Обычный 5 22 19 3 2 2 2" xfId="44628"/>
    <cellStyle name="Обычный 5 22 19 3 2 3" xfId="44629"/>
    <cellStyle name="Обычный 5 22 19 3 3" xfId="44630"/>
    <cellStyle name="Обычный 5 22 19 3 3 2" xfId="44631"/>
    <cellStyle name="Обычный 5 22 19 3 4" xfId="44632"/>
    <cellStyle name="Обычный 5 22 19 4" xfId="44633"/>
    <cellStyle name="Обычный 5 22 19 4 2" xfId="44634"/>
    <cellStyle name="Обычный 5 22 19 4 2 2" xfId="44635"/>
    <cellStyle name="Обычный 5 22 19 4 2 2 2" xfId="44636"/>
    <cellStyle name="Обычный 5 22 19 4 2 3" xfId="44637"/>
    <cellStyle name="Обычный 5 22 19 4 3" xfId="44638"/>
    <cellStyle name="Обычный 5 22 19 4 3 2" xfId="44639"/>
    <cellStyle name="Обычный 5 22 19 4 4" xfId="44640"/>
    <cellStyle name="Обычный 5 22 19 5" xfId="44641"/>
    <cellStyle name="Обычный 5 22 19 5 2" xfId="44642"/>
    <cellStyle name="Обычный 5 22 19 5 2 2" xfId="44643"/>
    <cellStyle name="Обычный 5 22 19 5 3" xfId="44644"/>
    <cellStyle name="Обычный 5 22 19 6" xfId="44645"/>
    <cellStyle name="Обычный 5 22 19 6 2" xfId="44646"/>
    <cellStyle name="Обычный 5 22 19 7" xfId="44647"/>
    <cellStyle name="Обычный 5 22 19 7 2" xfId="44648"/>
    <cellStyle name="Обычный 5 22 19 8" xfId="44649"/>
    <cellStyle name="Обычный 5 22 2" xfId="44650"/>
    <cellStyle name="Обычный 5 22 2 2" xfId="44651"/>
    <cellStyle name="Обычный 5 22 2 2 2" xfId="44652"/>
    <cellStyle name="Обычный 5 22 2 2 2 2" xfId="44653"/>
    <cellStyle name="Обычный 5 22 2 2 2 2 2" xfId="44654"/>
    <cellStyle name="Обычный 5 22 2 2 2 3" xfId="44655"/>
    <cellStyle name="Обычный 5 22 2 2 3" xfId="44656"/>
    <cellStyle name="Обычный 5 22 2 2 3 2" xfId="44657"/>
    <cellStyle name="Обычный 5 22 2 2 4" xfId="44658"/>
    <cellStyle name="Обычный 5 22 2 3" xfId="44659"/>
    <cellStyle name="Обычный 5 22 2 3 2" xfId="44660"/>
    <cellStyle name="Обычный 5 22 2 3 2 2" xfId="44661"/>
    <cellStyle name="Обычный 5 22 2 3 2 2 2" xfId="44662"/>
    <cellStyle name="Обычный 5 22 2 3 2 3" xfId="44663"/>
    <cellStyle name="Обычный 5 22 2 3 3" xfId="44664"/>
    <cellStyle name="Обычный 5 22 2 3 3 2" xfId="44665"/>
    <cellStyle name="Обычный 5 22 2 3 4" xfId="44666"/>
    <cellStyle name="Обычный 5 22 2 4" xfId="44667"/>
    <cellStyle name="Обычный 5 22 2 4 2" xfId="44668"/>
    <cellStyle name="Обычный 5 22 2 4 2 2" xfId="44669"/>
    <cellStyle name="Обычный 5 22 2 4 2 2 2" xfId="44670"/>
    <cellStyle name="Обычный 5 22 2 4 2 3" xfId="44671"/>
    <cellStyle name="Обычный 5 22 2 4 3" xfId="44672"/>
    <cellStyle name="Обычный 5 22 2 4 3 2" xfId="44673"/>
    <cellStyle name="Обычный 5 22 2 4 4" xfId="44674"/>
    <cellStyle name="Обычный 5 22 2 5" xfId="44675"/>
    <cellStyle name="Обычный 5 22 2 5 2" xfId="44676"/>
    <cellStyle name="Обычный 5 22 2 5 2 2" xfId="44677"/>
    <cellStyle name="Обычный 5 22 2 5 3" xfId="44678"/>
    <cellStyle name="Обычный 5 22 2 6" xfId="44679"/>
    <cellStyle name="Обычный 5 22 2 6 2" xfId="44680"/>
    <cellStyle name="Обычный 5 22 2 7" xfId="44681"/>
    <cellStyle name="Обычный 5 22 2 7 2" xfId="44682"/>
    <cellStyle name="Обычный 5 22 2 8" xfId="44683"/>
    <cellStyle name="Обычный 5 22 20" xfId="44684"/>
    <cellStyle name="Обычный 5 22 20 2" xfId="44685"/>
    <cellStyle name="Обычный 5 22 20 2 2" xfId="44686"/>
    <cellStyle name="Обычный 5 22 20 2 2 2" xfId="44687"/>
    <cellStyle name="Обычный 5 22 20 2 2 2 2" xfId="44688"/>
    <cellStyle name="Обычный 5 22 20 2 2 3" xfId="44689"/>
    <cellStyle name="Обычный 5 22 20 2 3" xfId="44690"/>
    <cellStyle name="Обычный 5 22 20 2 3 2" xfId="44691"/>
    <cellStyle name="Обычный 5 22 20 2 4" xfId="44692"/>
    <cellStyle name="Обычный 5 22 20 3" xfId="44693"/>
    <cellStyle name="Обычный 5 22 20 3 2" xfId="44694"/>
    <cellStyle name="Обычный 5 22 20 3 2 2" xfId="44695"/>
    <cellStyle name="Обычный 5 22 20 3 2 2 2" xfId="44696"/>
    <cellStyle name="Обычный 5 22 20 3 2 3" xfId="44697"/>
    <cellStyle name="Обычный 5 22 20 3 3" xfId="44698"/>
    <cellStyle name="Обычный 5 22 20 3 3 2" xfId="44699"/>
    <cellStyle name="Обычный 5 22 20 3 4" xfId="44700"/>
    <cellStyle name="Обычный 5 22 20 4" xfId="44701"/>
    <cellStyle name="Обычный 5 22 20 4 2" xfId="44702"/>
    <cellStyle name="Обычный 5 22 20 4 2 2" xfId="44703"/>
    <cellStyle name="Обычный 5 22 20 4 2 2 2" xfId="44704"/>
    <cellStyle name="Обычный 5 22 20 4 2 3" xfId="44705"/>
    <cellStyle name="Обычный 5 22 20 4 3" xfId="44706"/>
    <cellStyle name="Обычный 5 22 20 4 3 2" xfId="44707"/>
    <cellStyle name="Обычный 5 22 20 4 4" xfId="44708"/>
    <cellStyle name="Обычный 5 22 20 5" xfId="44709"/>
    <cellStyle name="Обычный 5 22 20 5 2" xfId="44710"/>
    <cellStyle name="Обычный 5 22 20 5 2 2" xfId="44711"/>
    <cellStyle name="Обычный 5 22 20 5 3" xfId="44712"/>
    <cellStyle name="Обычный 5 22 20 6" xfId="44713"/>
    <cellStyle name="Обычный 5 22 20 6 2" xfId="44714"/>
    <cellStyle name="Обычный 5 22 20 7" xfId="44715"/>
    <cellStyle name="Обычный 5 22 20 7 2" xfId="44716"/>
    <cellStyle name="Обычный 5 22 20 8" xfId="44717"/>
    <cellStyle name="Обычный 5 22 21" xfId="44718"/>
    <cellStyle name="Обычный 5 22 21 2" xfId="44719"/>
    <cellStyle name="Обычный 5 22 21 2 2" xfId="44720"/>
    <cellStyle name="Обычный 5 22 21 2 2 2" xfId="44721"/>
    <cellStyle name="Обычный 5 22 21 2 2 2 2" xfId="44722"/>
    <cellStyle name="Обычный 5 22 21 2 2 3" xfId="44723"/>
    <cellStyle name="Обычный 5 22 21 2 3" xfId="44724"/>
    <cellStyle name="Обычный 5 22 21 2 3 2" xfId="44725"/>
    <cellStyle name="Обычный 5 22 21 2 4" xfId="44726"/>
    <cellStyle name="Обычный 5 22 21 3" xfId="44727"/>
    <cellStyle name="Обычный 5 22 21 3 2" xfId="44728"/>
    <cellStyle name="Обычный 5 22 21 3 2 2" xfId="44729"/>
    <cellStyle name="Обычный 5 22 21 3 2 2 2" xfId="44730"/>
    <cellStyle name="Обычный 5 22 21 3 2 3" xfId="44731"/>
    <cellStyle name="Обычный 5 22 21 3 3" xfId="44732"/>
    <cellStyle name="Обычный 5 22 21 3 3 2" xfId="44733"/>
    <cellStyle name="Обычный 5 22 21 3 4" xfId="44734"/>
    <cellStyle name="Обычный 5 22 21 4" xfId="44735"/>
    <cellStyle name="Обычный 5 22 21 4 2" xfId="44736"/>
    <cellStyle name="Обычный 5 22 21 4 2 2" xfId="44737"/>
    <cellStyle name="Обычный 5 22 21 4 2 2 2" xfId="44738"/>
    <cellStyle name="Обычный 5 22 21 4 2 3" xfId="44739"/>
    <cellStyle name="Обычный 5 22 21 4 3" xfId="44740"/>
    <cellStyle name="Обычный 5 22 21 4 3 2" xfId="44741"/>
    <cellStyle name="Обычный 5 22 21 4 4" xfId="44742"/>
    <cellStyle name="Обычный 5 22 21 5" xfId="44743"/>
    <cellStyle name="Обычный 5 22 21 5 2" xfId="44744"/>
    <cellStyle name="Обычный 5 22 21 5 2 2" xfId="44745"/>
    <cellStyle name="Обычный 5 22 21 5 3" xfId="44746"/>
    <cellStyle name="Обычный 5 22 21 6" xfId="44747"/>
    <cellStyle name="Обычный 5 22 21 6 2" xfId="44748"/>
    <cellStyle name="Обычный 5 22 21 7" xfId="44749"/>
    <cellStyle name="Обычный 5 22 21 7 2" xfId="44750"/>
    <cellStyle name="Обычный 5 22 21 8" xfId="44751"/>
    <cellStyle name="Обычный 5 22 22" xfId="44752"/>
    <cellStyle name="Обычный 5 22 22 2" xfId="44753"/>
    <cellStyle name="Обычный 5 22 22 2 2" xfId="44754"/>
    <cellStyle name="Обычный 5 22 22 2 2 2" xfId="44755"/>
    <cellStyle name="Обычный 5 22 22 2 2 2 2" xfId="44756"/>
    <cellStyle name="Обычный 5 22 22 2 2 3" xfId="44757"/>
    <cellStyle name="Обычный 5 22 22 2 3" xfId="44758"/>
    <cellStyle name="Обычный 5 22 22 2 3 2" xfId="44759"/>
    <cellStyle name="Обычный 5 22 22 2 4" xfId="44760"/>
    <cellStyle name="Обычный 5 22 22 3" xfId="44761"/>
    <cellStyle name="Обычный 5 22 22 3 2" xfId="44762"/>
    <cellStyle name="Обычный 5 22 22 3 2 2" xfId="44763"/>
    <cellStyle name="Обычный 5 22 22 3 2 2 2" xfId="44764"/>
    <cellStyle name="Обычный 5 22 22 3 2 3" xfId="44765"/>
    <cellStyle name="Обычный 5 22 22 3 3" xfId="44766"/>
    <cellStyle name="Обычный 5 22 22 3 3 2" xfId="44767"/>
    <cellStyle name="Обычный 5 22 22 3 4" xfId="44768"/>
    <cellStyle name="Обычный 5 22 22 4" xfId="44769"/>
    <cellStyle name="Обычный 5 22 22 4 2" xfId="44770"/>
    <cellStyle name="Обычный 5 22 22 4 2 2" xfId="44771"/>
    <cellStyle name="Обычный 5 22 22 4 2 2 2" xfId="44772"/>
    <cellStyle name="Обычный 5 22 22 4 2 3" xfId="44773"/>
    <cellStyle name="Обычный 5 22 22 4 3" xfId="44774"/>
    <cellStyle name="Обычный 5 22 22 4 3 2" xfId="44775"/>
    <cellStyle name="Обычный 5 22 22 4 4" xfId="44776"/>
    <cellStyle name="Обычный 5 22 22 5" xfId="44777"/>
    <cellStyle name="Обычный 5 22 22 5 2" xfId="44778"/>
    <cellStyle name="Обычный 5 22 22 5 2 2" xfId="44779"/>
    <cellStyle name="Обычный 5 22 22 5 3" xfId="44780"/>
    <cellStyle name="Обычный 5 22 22 6" xfId="44781"/>
    <cellStyle name="Обычный 5 22 22 6 2" xfId="44782"/>
    <cellStyle name="Обычный 5 22 22 7" xfId="44783"/>
    <cellStyle name="Обычный 5 22 22 7 2" xfId="44784"/>
    <cellStyle name="Обычный 5 22 22 8" xfId="44785"/>
    <cellStyle name="Обычный 5 22 23" xfId="44786"/>
    <cellStyle name="Обычный 5 22 23 2" xfId="44787"/>
    <cellStyle name="Обычный 5 22 23 2 2" xfId="44788"/>
    <cellStyle name="Обычный 5 22 23 2 2 2" xfId="44789"/>
    <cellStyle name="Обычный 5 22 23 2 2 2 2" xfId="44790"/>
    <cellStyle name="Обычный 5 22 23 2 2 3" xfId="44791"/>
    <cellStyle name="Обычный 5 22 23 2 3" xfId="44792"/>
    <cellStyle name="Обычный 5 22 23 2 3 2" xfId="44793"/>
    <cellStyle name="Обычный 5 22 23 2 4" xfId="44794"/>
    <cellStyle name="Обычный 5 22 23 3" xfId="44795"/>
    <cellStyle name="Обычный 5 22 23 3 2" xfId="44796"/>
    <cellStyle name="Обычный 5 22 23 3 2 2" xfId="44797"/>
    <cellStyle name="Обычный 5 22 23 3 2 2 2" xfId="44798"/>
    <cellStyle name="Обычный 5 22 23 3 2 3" xfId="44799"/>
    <cellStyle name="Обычный 5 22 23 3 3" xfId="44800"/>
    <cellStyle name="Обычный 5 22 23 3 3 2" xfId="44801"/>
    <cellStyle name="Обычный 5 22 23 3 4" xfId="44802"/>
    <cellStyle name="Обычный 5 22 23 4" xfId="44803"/>
    <cellStyle name="Обычный 5 22 23 4 2" xfId="44804"/>
    <cellStyle name="Обычный 5 22 23 4 2 2" xfId="44805"/>
    <cellStyle name="Обычный 5 22 23 4 2 2 2" xfId="44806"/>
    <cellStyle name="Обычный 5 22 23 4 2 3" xfId="44807"/>
    <cellStyle name="Обычный 5 22 23 4 3" xfId="44808"/>
    <cellStyle name="Обычный 5 22 23 4 3 2" xfId="44809"/>
    <cellStyle name="Обычный 5 22 23 4 4" xfId="44810"/>
    <cellStyle name="Обычный 5 22 23 5" xfId="44811"/>
    <cellStyle name="Обычный 5 22 23 5 2" xfId="44812"/>
    <cellStyle name="Обычный 5 22 23 5 2 2" xfId="44813"/>
    <cellStyle name="Обычный 5 22 23 5 3" xfId="44814"/>
    <cellStyle name="Обычный 5 22 23 6" xfId="44815"/>
    <cellStyle name="Обычный 5 22 23 6 2" xfId="44816"/>
    <cellStyle name="Обычный 5 22 23 7" xfId="44817"/>
    <cellStyle name="Обычный 5 22 23 7 2" xfId="44818"/>
    <cellStyle name="Обычный 5 22 23 8" xfId="44819"/>
    <cellStyle name="Обычный 5 22 24" xfId="44820"/>
    <cellStyle name="Обычный 5 22 24 2" xfId="44821"/>
    <cellStyle name="Обычный 5 22 24 2 2" xfId="44822"/>
    <cellStyle name="Обычный 5 22 24 2 2 2" xfId="44823"/>
    <cellStyle name="Обычный 5 22 24 2 2 2 2" xfId="44824"/>
    <cellStyle name="Обычный 5 22 24 2 2 3" xfId="44825"/>
    <cellStyle name="Обычный 5 22 24 2 3" xfId="44826"/>
    <cellStyle name="Обычный 5 22 24 2 3 2" xfId="44827"/>
    <cellStyle name="Обычный 5 22 24 2 4" xfId="44828"/>
    <cellStyle name="Обычный 5 22 24 3" xfId="44829"/>
    <cellStyle name="Обычный 5 22 24 3 2" xfId="44830"/>
    <cellStyle name="Обычный 5 22 24 3 2 2" xfId="44831"/>
    <cellStyle name="Обычный 5 22 24 3 2 2 2" xfId="44832"/>
    <cellStyle name="Обычный 5 22 24 3 2 3" xfId="44833"/>
    <cellStyle name="Обычный 5 22 24 3 3" xfId="44834"/>
    <cellStyle name="Обычный 5 22 24 3 3 2" xfId="44835"/>
    <cellStyle name="Обычный 5 22 24 3 4" xfId="44836"/>
    <cellStyle name="Обычный 5 22 24 4" xfId="44837"/>
    <cellStyle name="Обычный 5 22 24 4 2" xfId="44838"/>
    <cellStyle name="Обычный 5 22 24 4 2 2" xfId="44839"/>
    <cellStyle name="Обычный 5 22 24 4 2 2 2" xfId="44840"/>
    <cellStyle name="Обычный 5 22 24 4 2 3" xfId="44841"/>
    <cellStyle name="Обычный 5 22 24 4 3" xfId="44842"/>
    <cellStyle name="Обычный 5 22 24 4 3 2" xfId="44843"/>
    <cellStyle name="Обычный 5 22 24 4 4" xfId="44844"/>
    <cellStyle name="Обычный 5 22 24 5" xfId="44845"/>
    <cellStyle name="Обычный 5 22 24 5 2" xfId="44846"/>
    <cellStyle name="Обычный 5 22 24 5 2 2" xfId="44847"/>
    <cellStyle name="Обычный 5 22 24 5 3" xfId="44848"/>
    <cellStyle name="Обычный 5 22 24 6" xfId="44849"/>
    <cellStyle name="Обычный 5 22 24 6 2" xfId="44850"/>
    <cellStyle name="Обычный 5 22 24 7" xfId="44851"/>
    <cellStyle name="Обычный 5 22 24 7 2" xfId="44852"/>
    <cellStyle name="Обычный 5 22 24 8" xfId="44853"/>
    <cellStyle name="Обычный 5 22 25" xfId="44854"/>
    <cellStyle name="Обычный 5 22 25 2" xfId="44855"/>
    <cellStyle name="Обычный 5 22 25 2 2" xfId="44856"/>
    <cellStyle name="Обычный 5 22 25 2 2 2" xfId="44857"/>
    <cellStyle name="Обычный 5 22 25 2 2 2 2" xfId="44858"/>
    <cellStyle name="Обычный 5 22 25 2 2 3" xfId="44859"/>
    <cellStyle name="Обычный 5 22 25 2 3" xfId="44860"/>
    <cellStyle name="Обычный 5 22 25 2 3 2" xfId="44861"/>
    <cellStyle name="Обычный 5 22 25 2 4" xfId="44862"/>
    <cellStyle name="Обычный 5 22 25 3" xfId="44863"/>
    <cellStyle name="Обычный 5 22 25 3 2" xfId="44864"/>
    <cellStyle name="Обычный 5 22 25 3 2 2" xfId="44865"/>
    <cellStyle name="Обычный 5 22 25 3 2 2 2" xfId="44866"/>
    <cellStyle name="Обычный 5 22 25 3 2 3" xfId="44867"/>
    <cellStyle name="Обычный 5 22 25 3 3" xfId="44868"/>
    <cellStyle name="Обычный 5 22 25 3 3 2" xfId="44869"/>
    <cellStyle name="Обычный 5 22 25 3 4" xfId="44870"/>
    <cellStyle name="Обычный 5 22 25 4" xfId="44871"/>
    <cellStyle name="Обычный 5 22 25 4 2" xfId="44872"/>
    <cellStyle name="Обычный 5 22 25 4 2 2" xfId="44873"/>
    <cellStyle name="Обычный 5 22 25 4 2 2 2" xfId="44874"/>
    <cellStyle name="Обычный 5 22 25 4 2 3" xfId="44875"/>
    <cellStyle name="Обычный 5 22 25 4 3" xfId="44876"/>
    <cellStyle name="Обычный 5 22 25 4 3 2" xfId="44877"/>
    <cellStyle name="Обычный 5 22 25 4 4" xfId="44878"/>
    <cellStyle name="Обычный 5 22 25 5" xfId="44879"/>
    <cellStyle name="Обычный 5 22 25 5 2" xfId="44880"/>
    <cellStyle name="Обычный 5 22 25 5 2 2" xfId="44881"/>
    <cellStyle name="Обычный 5 22 25 5 3" xfId="44882"/>
    <cellStyle name="Обычный 5 22 25 6" xfId="44883"/>
    <cellStyle name="Обычный 5 22 25 6 2" xfId="44884"/>
    <cellStyle name="Обычный 5 22 25 7" xfId="44885"/>
    <cellStyle name="Обычный 5 22 25 7 2" xfId="44886"/>
    <cellStyle name="Обычный 5 22 25 8" xfId="44887"/>
    <cellStyle name="Обычный 5 22 26" xfId="44888"/>
    <cellStyle name="Обычный 5 22 26 2" xfId="44889"/>
    <cellStyle name="Обычный 5 22 26 2 2" xfId="44890"/>
    <cellStyle name="Обычный 5 22 26 2 2 2" xfId="44891"/>
    <cellStyle name="Обычный 5 22 26 2 2 2 2" xfId="44892"/>
    <cellStyle name="Обычный 5 22 26 2 2 3" xfId="44893"/>
    <cellStyle name="Обычный 5 22 26 2 3" xfId="44894"/>
    <cellStyle name="Обычный 5 22 26 2 3 2" xfId="44895"/>
    <cellStyle name="Обычный 5 22 26 2 4" xfId="44896"/>
    <cellStyle name="Обычный 5 22 26 3" xfId="44897"/>
    <cellStyle name="Обычный 5 22 26 3 2" xfId="44898"/>
    <cellStyle name="Обычный 5 22 26 3 2 2" xfId="44899"/>
    <cellStyle name="Обычный 5 22 26 3 2 2 2" xfId="44900"/>
    <cellStyle name="Обычный 5 22 26 3 2 3" xfId="44901"/>
    <cellStyle name="Обычный 5 22 26 3 3" xfId="44902"/>
    <cellStyle name="Обычный 5 22 26 3 3 2" xfId="44903"/>
    <cellStyle name="Обычный 5 22 26 3 4" xfId="44904"/>
    <cellStyle name="Обычный 5 22 26 4" xfId="44905"/>
    <cellStyle name="Обычный 5 22 26 4 2" xfId="44906"/>
    <cellStyle name="Обычный 5 22 26 4 2 2" xfId="44907"/>
    <cellStyle name="Обычный 5 22 26 4 2 2 2" xfId="44908"/>
    <cellStyle name="Обычный 5 22 26 4 2 3" xfId="44909"/>
    <cellStyle name="Обычный 5 22 26 4 3" xfId="44910"/>
    <cellStyle name="Обычный 5 22 26 4 3 2" xfId="44911"/>
    <cellStyle name="Обычный 5 22 26 4 4" xfId="44912"/>
    <cellStyle name="Обычный 5 22 26 5" xfId="44913"/>
    <cellStyle name="Обычный 5 22 26 5 2" xfId="44914"/>
    <cellStyle name="Обычный 5 22 26 5 2 2" xfId="44915"/>
    <cellStyle name="Обычный 5 22 26 5 3" xfId="44916"/>
    <cellStyle name="Обычный 5 22 26 6" xfId="44917"/>
    <cellStyle name="Обычный 5 22 26 6 2" xfId="44918"/>
    <cellStyle name="Обычный 5 22 26 7" xfId="44919"/>
    <cellStyle name="Обычный 5 22 26 7 2" xfId="44920"/>
    <cellStyle name="Обычный 5 22 26 8" xfId="44921"/>
    <cellStyle name="Обычный 5 22 27" xfId="44922"/>
    <cellStyle name="Обычный 5 22 27 2" xfId="44923"/>
    <cellStyle name="Обычный 5 22 27 2 2" xfId="44924"/>
    <cellStyle name="Обычный 5 22 27 2 2 2" xfId="44925"/>
    <cellStyle name="Обычный 5 22 27 2 2 2 2" xfId="44926"/>
    <cellStyle name="Обычный 5 22 27 2 2 3" xfId="44927"/>
    <cellStyle name="Обычный 5 22 27 2 3" xfId="44928"/>
    <cellStyle name="Обычный 5 22 27 2 3 2" xfId="44929"/>
    <cellStyle name="Обычный 5 22 27 2 4" xfId="44930"/>
    <cellStyle name="Обычный 5 22 27 3" xfId="44931"/>
    <cellStyle name="Обычный 5 22 27 3 2" xfId="44932"/>
    <cellStyle name="Обычный 5 22 27 3 2 2" xfId="44933"/>
    <cellStyle name="Обычный 5 22 27 3 2 2 2" xfId="44934"/>
    <cellStyle name="Обычный 5 22 27 3 2 3" xfId="44935"/>
    <cellStyle name="Обычный 5 22 27 3 3" xfId="44936"/>
    <cellStyle name="Обычный 5 22 27 3 3 2" xfId="44937"/>
    <cellStyle name="Обычный 5 22 27 3 4" xfId="44938"/>
    <cellStyle name="Обычный 5 22 27 4" xfId="44939"/>
    <cellStyle name="Обычный 5 22 27 4 2" xfId="44940"/>
    <cellStyle name="Обычный 5 22 27 4 2 2" xfId="44941"/>
    <cellStyle name="Обычный 5 22 27 4 2 2 2" xfId="44942"/>
    <cellStyle name="Обычный 5 22 27 4 2 3" xfId="44943"/>
    <cellStyle name="Обычный 5 22 27 4 3" xfId="44944"/>
    <cellStyle name="Обычный 5 22 27 4 3 2" xfId="44945"/>
    <cellStyle name="Обычный 5 22 27 4 4" xfId="44946"/>
    <cellStyle name="Обычный 5 22 27 5" xfId="44947"/>
    <cellStyle name="Обычный 5 22 27 5 2" xfId="44948"/>
    <cellStyle name="Обычный 5 22 27 5 2 2" xfId="44949"/>
    <cellStyle name="Обычный 5 22 27 5 3" xfId="44950"/>
    <cellStyle name="Обычный 5 22 27 6" xfId="44951"/>
    <cellStyle name="Обычный 5 22 27 6 2" xfId="44952"/>
    <cellStyle name="Обычный 5 22 27 7" xfId="44953"/>
    <cellStyle name="Обычный 5 22 27 7 2" xfId="44954"/>
    <cellStyle name="Обычный 5 22 27 8" xfId="44955"/>
    <cellStyle name="Обычный 5 22 28" xfId="44956"/>
    <cellStyle name="Обычный 5 22 28 2" xfId="44957"/>
    <cellStyle name="Обычный 5 22 28 2 2" xfId="44958"/>
    <cellStyle name="Обычный 5 22 28 2 2 2" xfId="44959"/>
    <cellStyle name="Обычный 5 22 28 2 2 2 2" xfId="44960"/>
    <cellStyle name="Обычный 5 22 28 2 2 3" xfId="44961"/>
    <cellStyle name="Обычный 5 22 28 2 3" xfId="44962"/>
    <cellStyle name="Обычный 5 22 28 2 3 2" xfId="44963"/>
    <cellStyle name="Обычный 5 22 28 2 4" xfId="44964"/>
    <cellStyle name="Обычный 5 22 28 3" xfId="44965"/>
    <cellStyle name="Обычный 5 22 28 3 2" xfId="44966"/>
    <cellStyle name="Обычный 5 22 28 3 2 2" xfId="44967"/>
    <cellStyle name="Обычный 5 22 28 3 2 2 2" xfId="44968"/>
    <cellStyle name="Обычный 5 22 28 3 2 3" xfId="44969"/>
    <cellStyle name="Обычный 5 22 28 3 3" xfId="44970"/>
    <cellStyle name="Обычный 5 22 28 3 3 2" xfId="44971"/>
    <cellStyle name="Обычный 5 22 28 3 4" xfId="44972"/>
    <cellStyle name="Обычный 5 22 28 4" xfId="44973"/>
    <cellStyle name="Обычный 5 22 28 4 2" xfId="44974"/>
    <cellStyle name="Обычный 5 22 28 4 2 2" xfId="44975"/>
    <cellStyle name="Обычный 5 22 28 4 2 2 2" xfId="44976"/>
    <cellStyle name="Обычный 5 22 28 4 2 3" xfId="44977"/>
    <cellStyle name="Обычный 5 22 28 4 3" xfId="44978"/>
    <cellStyle name="Обычный 5 22 28 4 3 2" xfId="44979"/>
    <cellStyle name="Обычный 5 22 28 4 4" xfId="44980"/>
    <cellStyle name="Обычный 5 22 28 5" xfId="44981"/>
    <cellStyle name="Обычный 5 22 28 5 2" xfId="44982"/>
    <cellStyle name="Обычный 5 22 28 5 2 2" xfId="44983"/>
    <cellStyle name="Обычный 5 22 28 5 3" xfId="44984"/>
    <cellStyle name="Обычный 5 22 28 6" xfId="44985"/>
    <cellStyle name="Обычный 5 22 28 6 2" xfId="44986"/>
    <cellStyle name="Обычный 5 22 28 7" xfId="44987"/>
    <cellStyle name="Обычный 5 22 28 7 2" xfId="44988"/>
    <cellStyle name="Обычный 5 22 28 8" xfId="44989"/>
    <cellStyle name="Обычный 5 22 29" xfId="44990"/>
    <cellStyle name="Обычный 5 22 29 2" xfId="44991"/>
    <cellStyle name="Обычный 5 22 29 2 2" xfId="44992"/>
    <cellStyle name="Обычный 5 22 29 2 2 2" xfId="44993"/>
    <cellStyle name="Обычный 5 22 29 2 2 2 2" xfId="44994"/>
    <cellStyle name="Обычный 5 22 29 2 2 3" xfId="44995"/>
    <cellStyle name="Обычный 5 22 29 2 3" xfId="44996"/>
    <cellStyle name="Обычный 5 22 29 2 3 2" xfId="44997"/>
    <cellStyle name="Обычный 5 22 29 2 4" xfId="44998"/>
    <cellStyle name="Обычный 5 22 29 3" xfId="44999"/>
    <cellStyle name="Обычный 5 22 29 3 2" xfId="45000"/>
    <cellStyle name="Обычный 5 22 29 3 2 2" xfId="45001"/>
    <cellStyle name="Обычный 5 22 29 3 2 2 2" xfId="45002"/>
    <cellStyle name="Обычный 5 22 29 3 2 3" xfId="45003"/>
    <cellStyle name="Обычный 5 22 29 3 3" xfId="45004"/>
    <cellStyle name="Обычный 5 22 29 3 3 2" xfId="45005"/>
    <cellStyle name="Обычный 5 22 29 3 4" xfId="45006"/>
    <cellStyle name="Обычный 5 22 29 4" xfId="45007"/>
    <cellStyle name="Обычный 5 22 29 4 2" xfId="45008"/>
    <cellStyle name="Обычный 5 22 29 4 2 2" xfId="45009"/>
    <cellStyle name="Обычный 5 22 29 4 2 2 2" xfId="45010"/>
    <cellStyle name="Обычный 5 22 29 4 2 3" xfId="45011"/>
    <cellStyle name="Обычный 5 22 29 4 3" xfId="45012"/>
    <cellStyle name="Обычный 5 22 29 4 3 2" xfId="45013"/>
    <cellStyle name="Обычный 5 22 29 4 4" xfId="45014"/>
    <cellStyle name="Обычный 5 22 29 5" xfId="45015"/>
    <cellStyle name="Обычный 5 22 29 5 2" xfId="45016"/>
    <cellStyle name="Обычный 5 22 29 5 2 2" xfId="45017"/>
    <cellStyle name="Обычный 5 22 29 5 3" xfId="45018"/>
    <cellStyle name="Обычный 5 22 29 6" xfId="45019"/>
    <cellStyle name="Обычный 5 22 29 6 2" xfId="45020"/>
    <cellStyle name="Обычный 5 22 29 7" xfId="45021"/>
    <cellStyle name="Обычный 5 22 29 7 2" xfId="45022"/>
    <cellStyle name="Обычный 5 22 29 8" xfId="45023"/>
    <cellStyle name="Обычный 5 22 3" xfId="45024"/>
    <cellStyle name="Обычный 5 22 3 2" xfId="45025"/>
    <cellStyle name="Обычный 5 22 3 2 2" xfId="45026"/>
    <cellStyle name="Обычный 5 22 3 2 2 2" xfId="45027"/>
    <cellStyle name="Обычный 5 22 3 2 2 2 2" xfId="45028"/>
    <cellStyle name="Обычный 5 22 3 2 2 3" xfId="45029"/>
    <cellStyle name="Обычный 5 22 3 2 3" xfId="45030"/>
    <cellStyle name="Обычный 5 22 3 2 3 2" xfId="45031"/>
    <cellStyle name="Обычный 5 22 3 2 4" xfId="45032"/>
    <cellStyle name="Обычный 5 22 3 3" xfId="45033"/>
    <cellStyle name="Обычный 5 22 3 3 2" xfId="45034"/>
    <cellStyle name="Обычный 5 22 3 3 2 2" xfId="45035"/>
    <cellStyle name="Обычный 5 22 3 3 2 2 2" xfId="45036"/>
    <cellStyle name="Обычный 5 22 3 3 2 3" xfId="45037"/>
    <cellStyle name="Обычный 5 22 3 3 3" xfId="45038"/>
    <cellStyle name="Обычный 5 22 3 3 3 2" xfId="45039"/>
    <cellStyle name="Обычный 5 22 3 3 4" xfId="45040"/>
    <cellStyle name="Обычный 5 22 3 4" xfId="45041"/>
    <cellStyle name="Обычный 5 22 3 4 2" xfId="45042"/>
    <cellStyle name="Обычный 5 22 3 4 2 2" xfId="45043"/>
    <cellStyle name="Обычный 5 22 3 4 2 2 2" xfId="45044"/>
    <cellStyle name="Обычный 5 22 3 4 2 3" xfId="45045"/>
    <cellStyle name="Обычный 5 22 3 4 3" xfId="45046"/>
    <cellStyle name="Обычный 5 22 3 4 3 2" xfId="45047"/>
    <cellStyle name="Обычный 5 22 3 4 4" xfId="45048"/>
    <cellStyle name="Обычный 5 22 3 5" xfId="45049"/>
    <cellStyle name="Обычный 5 22 3 5 2" xfId="45050"/>
    <cellStyle name="Обычный 5 22 3 5 2 2" xfId="45051"/>
    <cellStyle name="Обычный 5 22 3 5 3" xfId="45052"/>
    <cellStyle name="Обычный 5 22 3 6" xfId="45053"/>
    <cellStyle name="Обычный 5 22 3 6 2" xfId="45054"/>
    <cellStyle name="Обычный 5 22 3 7" xfId="45055"/>
    <cellStyle name="Обычный 5 22 3 7 2" xfId="45056"/>
    <cellStyle name="Обычный 5 22 3 8" xfId="45057"/>
    <cellStyle name="Обычный 5 22 30" xfId="45058"/>
    <cellStyle name="Обычный 5 22 30 2" xfId="45059"/>
    <cellStyle name="Обычный 5 22 30 2 2" xfId="45060"/>
    <cellStyle name="Обычный 5 22 30 2 2 2" xfId="45061"/>
    <cellStyle name="Обычный 5 22 30 2 3" xfId="45062"/>
    <cellStyle name="Обычный 5 22 30 3" xfId="45063"/>
    <cellStyle name="Обычный 5 22 30 3 2" xfId="45064"/>
    <cellStyle name="Обычный 5 22 30 4" xfId="45065"/>
    <cellStyle name="Обычный 5 22 31" xfId="45066"/>
    <cellStyle name="Обычный 5 22 31 2" xfId="45067"/>
    <cellStyle name="Обычный 5 22 31 2 2" xfId="45068"/>
    <cellStyle name="Обычный 5 22 31 2 2 2" xfId="45069"/>
    <cellStyle name="Обычный 5 22 31 2 3" xfId="45070"/>
    <cellStyle name="Обычный 5 22 31 3" xfId="45071"/>
    <cellStyle name="Обычный 5 22 31 3 2" xfId="45072"/>
    <cellStyle name="Обычный 5 22 31 4" xfId="45073"/>
    <cellStyle name="Обычный 5 22 32" xfId="45074"/>
    <cellStyle name="Обычный 5 22 32 2" xfId="45075"/>
    <cellStyle name="Обычный 5 22 32 2 2" xfId="45076"/>
    <cellStyle name="Обычный 5 22 32 2 2 2" xfId="45077"/>
    <cellStyle name="Обычный 5 22 32 2 3" xfId="45078"/>
    <cellStyle name="Обычный 5 22 32 3" xfId="45079"/>
    <cellStyle name="Обычный 5 22 32 3 2" xfId="45080"/>
    <cellStyle name="Обычный 5 22 32 4" xfId="45081"/>
    <cellStyle name="Обычный 5 22 33" xfId="45082"/>
    <cellStyle name="Обычный 5 22 33 2" xfId="45083"/>
    <cellStyle name="Обычный 5 22 33 2 2" xfId="45084"/>
    <cellStyle name="Обычный 5 22 33 3" xfId="45085"/>
    <cellStyle name="Обычный 5 22 34" xfId="45086"/>
    <cellStyle name="Обычный 5 22 34 2" xfId="45087"/>
    <cellStyle name="Обычный 5 22 35" xfId="45088"/>
    <cellStyle name="Обычный 5 22 35 2" xfId="45089"/>
    <cellStyle name="Обычный 5 22 36" xfId="45090"/>
    <cellStyle name="Обычный 5 22 4" xfId="45091"/>
    <cellStyle name="Обычный 5 22 4 2" xfId="45092"/>
    <cellStyle name="Обычный 5 22 4 2 2" xfId="45093"/>
    <cellStyle name="Обычный 5 22 4 2 2 2" xfId="45094"/>
    <cellStyle name="Обычный 5 22 4 2 2 2 2" xfId="45095"/>
    <cellStyle name="Обычный 5 22 4 2 2 3" xfId="45096"/>
    <cellStyle name="Обычный 5 22 4 2 3" xfId="45097"/>
    <cellStyle name="Обычный 5 22 4 2 3 2" xfId="45098"/>
    <cellStyle name="Обычный 5 22 4 2 4" xfId="45099"/>
    <cellStyle name="Обычный 5 22 4 3" xfId="45100"/>
    <cellStyle name="Обычный 5 22 4 3 2" xfId="45101"/>
    <cellStyle name="Обычный 5 22 4 3 2 2" xfId="45102"/>
    <cellStyle name="Обычный 5 22 4 3 2 2 2" xfId="45103"/>
    <cellStyle name="Обычный 5 22 4 3 2 3" xfId="45104"/>
    <cellStyle name="Обычный 5 22 4 3 3" xfId="45105"/>
    <cellStyle name="Обычный 5 22 4 3 3 2" xfId="45106"/>
    <cellStyle name="Обычный 5 22 4 3 4" xfId="45107"/>
    <cellStyle name="Обычный 5 22 4 4" xfId="45108"/>
    <cellStyle name="Обычный 5 22 4 4 2" xfId="45109"/>
    <cellStyle name="Обычный 5 22 4 4 2 2" xfId="45110"/>
    <cellStyle name="Обычный 5 22 4 4 2 2 2" xfId="45111"/>
    <cellStyle name="Обычный 5 22 4 4 2 3" xfId="45112"/>
    <cellStyle name="Обычный 5 22 4 4 3" xfId="45113"/>
    <cellStyle name="Обычный 5 22 4 4 3 2" xfId="45114"/>
    <cellStyle name="Обычный 5 22 4 4 4" xfId="45115"/>
    <cellStyle name="Обычный 5 22 4 5" xfId="45116"/>
    <cellStyle name="Обычный 5 22 4 5 2" xfId="45117"/>
    <cellStyle name="Обычный 5 22 4 5 2 2" xfId="45118"/>
    <cellStyle name="Обычный 5 22 4 5 3" xfId="45119"/>
    <cellStyle name="Обычный 5 22 4 6" xfId="45120"/>
    <cellStyle name="Обычный 5 22 4 6 2" xfId="45121"/>
    <cellStyle name="Обычный 5 22 4 7" xfId="45122"/>
    <cellStyle name="Обычный 5 22 4 7 2" xfId="45123"/>
    <cellStyle name="Обычный 5 22 4 8" xfId="45124"/>
    <cellStyle name="Обычный 5 22 5" xfId="45125"/>
    <cellStyle name="Обычный 5 22 5 2" xfId="45126"/>
    <cellStyle name="Обычный 5 22 5 2 2" xfId="45127"/>
    <cellStyle name="Обычный 5 22 5 2 2 2" xfId="45128"/>
    <cellStyle name="Обычный 5 22 5 2 2 2 2" xfId="45129"/>
    <cellStyle name="Обычный 5 22 5 2 2 3" xfId="45130"/>
    <cellStyle name="Обычный 5 22 5 2 3" xfId="45131"/>
    <cellStyle name="Обычный 5 22 5 2 3 2" xfId="45132"/>
    <cellStyle name="Обычный 5 22 5 2 4" xfId="45133"/>
    <cellStyle name="Обычный 5 22 5 3" xfId="45134"/>
    <cellStyle name="Обычный 5 22 5 3 2" xfId="45135"/>
    <cellStyle name="Обычный 5 22 5 3 2 2" xfId="45136"/>
    <cellStyle name="Обычный 5 22 5 3 2 2 2" xfId="45137"/>
    <cellStyle name="Обычный 5 22 5 3 2 3" xfId="45138"/>
    <cellStyle name="Обычный 5 22 5 3 3" xfId="45139"/>
    <cellStyle name="Обычный 5 22 5 3 3 2" xfId="45140"/>
    <cellStyle name="Обычный 5 22 5 3 4" xfId="45141"/>
    <cellStyle name="Обычный 5 22 5 4" xfId="45142"/>
    <cellStyle name="Обычный 5 22 5 4 2" xfId="45143"/>
    <cellStyle name="Обычный 5 22 5 4 2 2" xfId="45144"/>
    <cellStyle name="Обычный 5 22 5 4 2 2 2" xfId="45145"/>
    <cellStyle name="Обычный 5 22 5 4 2 3" xfId="45146"/>
    <cellStyle name="Обычный 5 22 5 4 3" xfId="45147"/>
    <cellStyle name="Обычный 5 22 5 4 3 2" xfId="45148"/>
    <cellStyle name="Обычный 5 22 5 4 4" xfId="45149"/>
    <cellStyle name="Обычный 5 22 5 5" xfId="45150"/>
    <cellStyle name="Обычный 5 22 5 5 2" xfId="45151"/>
    <cellStyle name="Обычный 5 22 5 5 2 2" xfId="45152"/>
    <cellStyle name="Обычный 5 22 5 5 3" xfId="45153"/>
    <cellStyle name="Обычный 5 22 5 6" xfId="45154"/>
    <cellStyle name="Обычный 5 22 5 6 2" xfId="45155"/>
    <cellStyle name="Обычный 5 22 5 7" xfId="45156"/>
    <cellStyle name="Обычный 5 22 5 7 2" xfId="45157"/>
    <cellStyle name="Обычный 5 22 5 8" xfId="45158"/>
    <cellStyle name="Обычный 5 22 6" xfId="45159"/>
    <cellStyle name="Обычный 5 22 6 2" xfId="45160"/>
    <cellStyle name="Обычный 5 22 6 2 2" xfId="45161"/>
    <cellStyle name="Обычный 5 22 6 2 2 2" xfId="45162"/>
    <cellStyle name="Обычный 5 22 6 2 2 2 2" xfId="45163"/>
    <cellStyle name="Обычный 5 22 6 2 2 3" xfId="45164"/>
    <cellStyle name="Обычный 5 22 6 2 3" xfId="45165"/>
    <cellStyle name="Обычный 5 22 6 2 3 2" xfId="45166"/>
    <cellStyle name="Обычный 5 22 6 2 4" xfId="45167"/>
    <cellStyle name="Обычный 5 22 6 3" xfId="45168"/>
    <cellStyle name="Обычный 5 22 6 3 2" xfId="45169"/>
    <cellStyle name="Обычный 5 22 6 3 2 2" xfId="45170"/>
    <cellStyle name="Обычный 5 22 6 3 2 2 2" xfId="45171"/>
    <cellStyle name="Обычный 5 22 6 3 2 3" xfId="45172"/>
    <cellStyle name="Обычный 5 22 6 3 3" xfId="45173"/>
    <cellStyle name="Обычный 5 22 6 3 3 2" xfId="45174"/>
    <cellStyle name="Обычный 5 22 6 3 4" xfId="45175"/>
    <cellStyle name="Обычный 5 22 6 4" xfId="45176"/>
    <cellStyle name="Обычный 5 22 6 4 2" xfId="45177"/>
    <cellStyle name="Обычный 5 22 6 4 2 2" xfId="45178"/>
    <cellStyle name="Обычный 5 22 6 4 2 2 2" xfId="45179"/>
    <cellStyle name="Обычный 5 22 6 4 2 3" xfId="45180"/>
    <cellStyle name="Обычный 5 22 6 4 3" xfId="45181"/>
    <cellStyle name="Обычный 5 22 6 4 3 2" xfId="45182"/>
    <cellStyle name="Обычный 5 22 6 4 4" xfId="45183"/>
    <cellStyle name="Обычный 5 22 6 5" xfId="45184"/>
    <cellStyle name="Обычный 5 22 6 5 2" xfId="45185"/>
    <cellStyle name="Обычный 5 22 6 5 2 2" xfId="45186"/>
    <cellStyle name="Обычный 5 22 6 5 3" xfId="45187"/>
    <cellStyle name="Обычный 5 22 6 6" xfId="45188"/>
    <cellStyle name="Обычный 5 22 6 6 2" xfId="45189"/>
    <cellStyle name="Обычный 5 22 6 7" xfId="45190"/>
    <cellStyle name="Обычный 5 22 6 7 2" xfId="45191"/>
    <cellStyle name="Обычный 5 22 6 8" xfId="45192"/>
    <cellStyle name="Обычный 5 22 7" xfId="45193"/>
    <cellStyle name="Обычный 5 22 7 2" xfId="45194"/>
    <cellStyle name="Обычный 5 22 7 2 2" xfId="45195"/>
    <cellStyle name="Обычный 5 22 7 2 2 2" xfId="45196"/>
    <cellStyle name="Обычный 5 22 7 2 2 2 2" xfId="45197"/>
    <cellStyle name="Обычный 5 22 7 2 2 3" xfId="45198"/>
    <cellStyle name="Обычный 5 22 7 2 3" xfId="45199"/>
    <cellStyle name="Обычный 5 22 7 2 3 2" xfId="45200"/>
    <cellStyle name="Обычный 5 22 7 2 4" xfId="45201"/>
    <cellStyle name="Обычный 5 22 7 3" xfId="45202"/>
    <cellStyle name="Обычный 5 22 7 3 2" xfId="45203"/>
    <cellStyle name="Обычный 5 22 7 3 2 2" xfId="45204"/>
    <cellStyle name="Обычный 5 22 7 3 2 2 2" xfId="45205"/>
    <cellStyle name="Обычный 5 22 7 3 2 3" xfId="45206"/>
    <cellStyle name="Обычный 5 22 7 3 3" xfId="45207"/>
    <cellStyle name="Обычный 5 22 7 3 3 2" xfId="45208"/>
    <cellStyle name="Обычный 5 22 7 3 4" xfId="45209"/>
    <cellStyle name="Обычный 5 22 7 4" xfId="45210"/>
    <cellStyle name="Обычный 5 22 7 4 2" xfId="45211"/>
    <cellStyle name="Обычный 5 22 7 4 2 2" xfId="45212"/>
    <cellStyle name="Обычный 5 22 7 4 2 2 2" xfId="45213"/>
    <cellStyle name="Обычный 5 22 7 4 2 3" xfId="45214"/>
    <cellStyle name="Обычный 5 22 7 4 3" xfId="45215"/>
    <cellStyle name="Обычный 5 22 7 4 3 2" xfId="45216"/>
    <cellStyle name="Обычный 5 22 7 4 4" xfId="45217"/>
    <cellStyle name="Обычный 5 22 7 5" xfId="45218"/>
    <cellStyle name="Обычный 5 22 7 5 2" xfId="45219"/>
    <cellStyle name="Обычный 5 22 7 5 2 2" xfId="45220"/>
    <cellStyle name="Обычный 5 22 7 5 3" xfId="45221"/>
    <cellStyle name="Обычный 5 22 7 6" xfId="45222"/>
    <cellStyle name="Обычный 5 22 7 6 2" xfId="45223"/>
    <cellStyle name="Обычный 5 22 7 7" xfId="45224"/>
    <cellStyle name="Обычный 5 22 7 7 2" xfId="45225"/>
    <cellStyle name="Обычный 5 22 7 8" xfId="45226"/>
    <cellStyle name="Обычный 5 22 8" xfId="45227"/>
    <cellStyle name="Обычный 5 22 8 2" xfId="45228"/>
    <cellStyle name="Обычный 5 22 8 2 2" xfId="45229"/>
    <cellStyle name="Обычный 5 22 8 2 2 2" xfId="45230"/>
    <cellStyle name="Обычный 5 22 8 2 2 2 2" xfId="45231"/>
    <cellStyle name="Обычный 5 22 8 2 2 3" xfId="45232"/>
    <cellStyle name="Обычный 5 22 8 2 3" xfId="45233"/>
    <cellStyle name="Обычный 5 22 8 2 3 2" xfId="45234"/>
    <cellStyle name="Обычный 5 22 8 2 4" xfId="45235"/>
    <cellStyle name="Обычный 5 22 8 3" xfId="45236"/>
    <cellStyle name="Обычный 5 22 8 3 2" xfId="45237"/>
    <cellStyle name="Обычный 5 22 8 3 2 2" xfId="45238"/>
    <cellStyle name="Обычный 5 22 8 3 2 2 2" xfId="45239"/>
    <cellStyle name="Обычный 5 22 8 3 2 3" xfId="45240"/>
    <cellStyle name="Обычный 5 22 8 3 3" xfId="45241"/>
    <cellStyle name="Обычный 5 22 8 3 3 2" xfId="45242"/>
    <cellStyle name="Обычный 5 22 8 3 4" xfId="45243"/>
    <cellStyle name="Обычный 5 22 8 4" xfId="45244"/>
    <cellStyle name="Обычный 5 22 8 4 2" xfId="45245"/>
    <cellStyle name="Обычный 5 22 8 4 2 2" xfId="45246"/>
    <cellStyle name="Обычный 5 22 8 4 2 2 2" xfId="45247"/>
    <cellStyle name="Обычный 5 22 8 4 2 3" xfId="45248"/>
    <cellStyle name="Обычный 5 22 8 4 3" xfId="45249"/>
    <cellStyle name="Обычный 5 22 8 4 3 2" xfId="45250"/>
    <cellStyle name="Обычный 5 22 8 4 4" xfId="45251"/>
    <cellStyle name="Обычный 5 22 8 5" xfId="45252"/>
    <cellStyle name="Обычный 5 22 8 5 2" xfId="45253"/>
    <cellStyle name="Обычный 5 22 8 5 2 2" xfId="45254"/>
    <cellStyle name="Обычный 5 22 8 5 3" xfId="45255"/>
    <cellStyle name="Обычный 5 22 8 6" xfId="45256"/>
    <cellStyle name="Обычный 5 22 8 6 2" xfId="45257"/>
    <cellStyle name="Обычный 5 22 8 7" xfId="45258"/>
    <cellStyle name="Обычный 5 22 8 7 2" xfId="45259"/>
    <cellStyle name="Обычный 5 22 8 8" xfId="45260"/>
    <cellStyle name="Обычный 5 22 9" xfId="45261"/>
    <cellStyle name="Обычный 5 22 9 2" xfId="45262"/>
    <cellStyle name="Обычный 5 22 9 2 2" xfId="45263"/>
    <cellStyle name="Обычный 5 22 9 2 2 2" xfId="45264"/>
    <cellStyle name="Обычный 5 22 9 2 2 2 2" xfId="45265"/>
    <cellStyle name="Обычный 5 22 9 2 2 3" xfId="45266"/>
    <cellStyle name="Обычный 5 22 9 2 3" xfId="45267"/>
    <cellStyle name="Обычный 5 22 9 2 3 2" xfId="45268"/>
    <cellStyle name="Обычный 5 22 9 2 4" xfId="45269"/>
    <cellStyle name="Обычный 5 22 9 3" xfId="45270"/>
    <cellStyle name="Обычный 5 22 9 3 2" xfId="45271"/>
    <cellStyle name="Обычный 5 22 9 3 2 2" xfId="45272"/>
    <cellStyle name="Обычный 5 22 9 3 2 2 2" xfId="45273"/>
    <cellStyle name="Обычный 5 22 9 3 2 3" xfId="45274"/>
    <cellStyle name="Обычный 5 22 9 3 3" xfId="45275"/>
    <cellStyle name="Обычный 5 22 9 3 3 2" xfId="45276"/>
    <cellStyle name="Обычный 5 22 9 3 4" xfId="45277"/>
    <cellStyle name="Обычный 5 22 9 4" xfId="45278"/>
    <cellStyle name="Обычный 5 22 9 4 2" xfId="45279"/>
    <cellStyle name="Обычный 5 22 9 4 2 2" xfId="45280"/>
    <cellStyle name="Обычный 5 22 9 4 2 2 2" xfId="45281"/>
    <cellStyle name="Обычный 5 22 9 4 2 3" xfId="45282"/>
    <cellStyle name="Обычный 5 22 9 4 3" xfId="45283"/>
    <cellStyle name="Обычный 5 22 9 4 3 2" xfId="45284"/>
    <cellStyle name="Обычный 5 22 9 4 4" xfId="45285"/>
    <cellStyle name="Обычный 5 22 9 5" xfId="45286"/>
    <cellStyle name="Обычный 5 22 9 5 2" xfId="45287"/>
    <cellStyle name="Обычный 5 22 9 5 2 2" xfId="45288"/>
    <cellStyle name="Обычный 5 22 9 5 3" xfId="45289"/>
    <cellStyle name="Обычный 5 22 9 6" xfId="45290"/>
    <cellStyle name="Обычный 5 22 9 6 2" xfId="45291"/>
    <cellStyle name="Обычный 5 22 9 7" xfId="45292"/>
    <cellStyle name="Обычный 5 22 9 7 2" xfId="45293"/>
    <cellStyle name="Обычный 5 22 9 8" xfId="45294"/>
    <cellStyle name="Обычный 5 23" xfId="45295"/>
    <cellStyle name="Обычный 5 23 10" xfId="45296"/>
    <cellStyle name="Обычный 5 23 10 2" xfId="45297"/>
    <cellStyle name="Обычный 5 23 10 2 2" xfId="45298"/>
    <cellStyle name="Обычный 5 23 10 2 2 2" xfId="45299"/>
    <cellStyle name="Обычный 5 23 10 2 2 2 2" xfId="45300"/>
    <cellStyle name="Обычный 5 23 10 2 2 3" xfId="45301"/>
    <cellStyle name="Обычный 5 23 10 2 3" xfId="45302"/>
    <cellStyle name="Обычный 5 23 10 2 3 2" xfId="45303"/>
    <cellStyle name="Обычный 5 23 10 2 4" xfId="45304"/>
    <cellStyle name="Обычный 5 23 10 3" xfId="45305"/>
    <cellStyle name="Обычный 5 23 10 3 2" xfId="45306"/>
    <cellStyle name="Обычный 5 23 10 3 2 2" xfId="45307"/>
    <cellStyle name="Обычный 5 23 10 3 2 2 2" xfId="45308"/>
    <cellStyle name="Обычный 5 23 10 3 2 3" xfId="45309"/>
    <cellStyle name="Обычный 5 23 10 3 3" xfId="45310"/>
    <cellStyle name="Обычный 5 23 10 3 3 2" xfId="45311"/>
    <cellStyle name="Обычный 5 23 10 3 4" xfId="45312"/>
    <cellStyle name="Обычный 5 23 10 4" xfId="45313"/>
    <cellStyle name="Обычный 5 23 10 4 2" xfId="45314"/>
    <cellStyle name="Обычный 5 23 10 4 2 2" xfId="45315"/>
    <cellStyle name="Обычный 5 23 10 4 2 2 2" xfId="45316"/>
    <cellStyle name="Обычный 5 23 10 4 2 3" xfId="45317"/>
    <cellStyle name="Обычный 5 23 10 4 3" xfId="45318"/>
    <cellStyle name="Обычный 5 23 10 4 3 2" xfId="45319"/>
    <cellStyle name="Обычный 5 23 10 4 4" xfId="45320"/>
    <cellStyle name="Обычный 5 23 10 5" xfId="45321"/>
    <cellStyle name="Обычный 5 23 10 5 2" xfId="45322"/>
    <cellStyle name="Обычный 5 23 10 5 2 2" xfId="45323"/>
    <cellStyle name="Обычный 5 23 10 5 3" xfId="45324"/>
    <cellStyle name="Обычный 5 23 10 6" xfId="45325"/>
    <cellStyle name="Обычный 5 23 10 6 2" xfId="45326"/>
    <cellStyle name="Обычный 5 23 10 7" xfId="45327"/>
    <cellStyle name="Обычный 5 23 10 7 2" xfId="45328"/>
    <cellStyle name="Обычный 5 23 10 8" xfId="45329"/>
    <cellStyle name="Обычный 5 23 11" xfId="45330"/>
    <cellStyle name="Обычный 5 23 11 2" xfId="45331"/>
    <cellStyle name="Обычный 5 23 11 2 2" xfId="45332"/>
    <cellStyle name="Обычный 5 23 11 2 2 2" xfId="45333"/>
    <cellStyle name="Обычный 5 23 11 2 2 2 2" xfId="45334"/>
    <cellStyle name="Обычный 5 23 11 2 2 3" xfId="45335"/>
    <cellStyle name="Обычный 5 23 11 2 3" xfId="45336"/>
    <cellStyle name="Обычный 5 23 11 2 3 2" xfId="45337"/>
    <cellStyle name="Обычный 5 23 11 2 4" xfId="45338"/>
    <cellStyle name="Обычный 5 23 11 3" xfId="45339"/>
    <cellStyle name="Обычный 5 23 11 3 2" xfId="45340"/>
    <cellStyle name="Обычный 5 23 11 3 2 2" xfId="45341"/>
    <cellStyle name="Обычный 5 23 11 3 2 2 2" xfId="45342"/>
    <cellStyle name="Обычный 5 23 11 3 2 3" xfId="45343"/>
    <cellStyle name="Обычный 5 23 11 3 3" xfId="45344"/>
    <cellStyle name="Обычный 5 23 11 3 3 2" xfId="45345"/>
    <cellStyle name="Обычный 5 23 11 3 4" xfId="45346"/>
    <cellStyle name="Обычный 5 23 11 4" xfId="45347"/>
    <cellStyle name="Обычный 5 23 11 4 2" xfId="45348"/>
    <cellStyle name="Обычный 5 23 11 4 2 2" xfId="45349"/>
    <cellStyle name="Обычный 5 23 11 4 2 2 2" xfId="45350"/>
    <cellStyle name="Обычный 5 23 11 4 2 3" xfId="45351"/>
    <cellStyle name="Обычный 5 23 11 4 3" xfId="45352"/>
    <cellStyle name="Обычный 5 23 11 4 3 2" xfId="45353"/>
    <cellStyle name="Обычный 5 23 11 4 4" xfId="45354"/>
    <cellStyle name="Обычный 5 23 11 5" xfId="45355"/>
    <cellStyle name="Обычный 5 23 11 5 2" xfId="45356"/>
    <cellStyle name="Обычный 5 23 11 5 2 2" xfId="45357"/>
    <cellStyle name="Обычный 5 23 11 5 3" xfId="45358"/>
    <cellStyle name="Обычный 5 23 11 6" xfId="45359"/>
    <cellStyle name="Обычный 5 23 11 6 2" xfId="45360"/>
    <cellStyle name="Обычный 5 23 11 7" xfId="45361"/>
    <cellStyle name="Обычный 5 23 11 7 2" xfId="45362"/>
    <cellStyle name="Обычный 5 23 11 8" xfId="45363"/>
    <cellStyle name="Обычный 5 23 12" xfId="45364"/>
    <cellStyle name="Обычный 5 23 12 2" xfId="45365"/>
    <cellStyle name="Обычный 5 23 12 2 2" xfId="45366"/>
    <cellStyle name="Обычный 5 23 12 2 2 2" xfId="45367"/>
    <cellStyle name="Обычный 5 23 12 2 2 2 2" xfId="45368"/>
    <cellStyle name="Обычный 5 23 12 2 2 3" xfId="45369"/>
    <cellStyle name="Обычный 5 23 12 2 3" xfId="45370"/>
    <cellStyle name="Обычный 5 23 12 2 3 2" xfId="45371"/>
    <cellStyle name="Обычный 5 23 12 2 4" xfId="45372"/>
    <cellStyle name="Обычный 5 23 12 3" xfId="45373"/>
    <cellStyle name="Обычный 5 23 12 3 2" xfId="45374"/>
    <cellStyle name="Обычный 5 23 12 3 2 2" xfId="45375"/>
    <cellStyle name="Обычный 5 23 12 3 2 2 2" xfId="45376"/>
    <cellStyle name="Обычный 5 23 12 3 2 3" xfId="45377"/>
    <cellStyle name="Обычный 5 23 12 3 3" xfId="45378"/>
    <cellStyle name="Обычный 5 23 12 3 3 2" xfId="45379"/>
    <cellStyle name="Обычный 5 23 12 3 4" xfId="45380"/>
    <cellStyle name="Обычный 5 23 12 4" xfId="45381"/>
    <cellStyle name="Обычный 5 23 12 4 2" xfId="45382"/>
    <cellStyle name="Обычный 5 23 12 4 2 2" xfId="45383"/>
    <cellStyle name="Обычный 5 23 12 4 2 2 2" xfId="45384"/>
    <cellStyle name="Обычный 5 23 12 4 2 3" xfId="45385"/>
    <cellStyle name="Обычный 5 23 12 4 3" xfId="45386"/>
    <cellStyle name="Обычный 5 23 12 4 3 2" xfId="45387"/>
    <cellStyle name="Обычный 5 23 12 4 4" xfId="45388"/>
    <cellStyle name="Обычный 5 23 12 5" xfId="45389"/>
    <cellStyle name="Обычный 5 23 12 5 2" xfId="45390"/>
    <cellStyle name="Обычный 5 23 12 5 2 2" xfId="45391"/>
    <cellStyle name="Обычный 5 23 12 5 3" xfId="45392"/>
    <cellStyle name="Обычный 5 23 12 6" xfId="45393"/>
    <cellStyle name="Обычный 5 23 12 6 2" xfId="45394"/>
    <cellStyle name="Обычный 5 23 12 7" xfId="45395"/>
    <cellStyle name="Обычный 5 23 12 7 2" xfId="45396"/>
    <cellStyle name="Обычный 5 23 12 8" xfId="45397"/>
    <cellStyle name="Обычный 5 23 13" xfId="45398"/>
    <cellStyle name="Обычный 5 23 13 2" xfId="45399"/>
    <cellStyle name="Обычный 5 23 13 2 2" xfId="45400"/>
    <cellStyle name="Обычный 5 23 13 2 2 2" xfId="45401"/>
    <cellStyle name="Обычный 5 23 13 2 2 2 2" xfId="45402"/>
    <cellStyle name="Обычный 5 23 13 2 2 3" xfId="45403"/>
    <cellStyle name="Обычный 5 23 13 2 3" xfId="45404"/>
    <cellStyle name="Обычный 5 23 13 2 3 2" xfId="45405"/>
    <cellStyle name="Обычный 5 23 13 2 4" xfId="45406"/>
    <cellStyle name="Обычный 5 23 13 3" xfId="45407"/>
    <cellStyle name="Обычный 5 23 13 3 2" xfId="45408"/>
    <cellStyle name="Обычный 5 23 13 3 2 2" xfId="45409"/>
    <cellStyle name="Обычный 5 23 13 3 2 2 2" xfId="45410"/>
    <cellStyle name="Обычный 5 23 13 3 2 3" xfId="45411"/>
    <cellStyle name="Обычный 5 23 13 3 3" xfId="45412"/>
    <cellStyle name="Обычный 5 23 13 3 3 2" xfId="45413"/>
    <cellStyle name="Обычный 5 23 13 3 4" xfId="45414"/>
    <cellStyle name="Обычный 5 23 13 4" xfId="45415"/>
    <cellStyle name="Обычный 5 23 13 4 2" xfId="45416"/>
    <cellStyle name="Обычный 5 23 13 4 2 2" xfId="45417"/>
    <cellStyle name="Обычный 5 23 13 4 2 2 2" xfId="45418"/>
    <cellStyle name="Обычный 5 23 13 4 2 3" xfId="45419"/>
    <cellStyle name="Обычный 5 23 13 4 3" xfId="45420"/>
    <cellStyle name="Обычный 5 23 13 4 3 2" xfId="45421"/>
    <cellStyle name="Обычный 5 23 13 4 4" xfId="45422"/>
    <cellStyle name="Обычный 5 23 13 5" xfId="45423"/>
    <cellStyle name="Обычный 5 23 13 5 2" xfId="45424"/>
    <cellStyle name="Обычный 5 23 13 5 2 2" xfId="45425"/>
    <cellStyle name="Обычный 5 23 13 5 3" xfId="45426"/>
    <cellStyle name="Обычный 5 23 13 6" xfId="45427"/>
    <cellStyle name="Обычный 5 23 13 6 2" xfId="45428"/>
    <cellStyle name="Обычный 5 23 13 7" xfId="45429"/>
    <cellStyle name="Обычный 5 23 13 7 2" xfId="45430"/>
    <cellStyle name="Обычный 5 23 13 8" xfId="45431"/>
    <cellStyle name="Обычный 5 23 14" xfId="45432"/>
    <cellStyle name="Обычный 5 23 14 2" xfId="45433"/>
    <cellStyle name="Обычный 5 23 14 2 2" xfId="45434"/>
    <cellStyle name="Обычный 5 23 14 2 2 2" xfId="45435"/>
    <cellStyle name="Обычный 5 23 14 2 2 2 2" xfId="45436"/>
    <cellStyle name="Обычный 5 23 14 2 2 3" xfId="45437"/>
    <cellStyle name="Обычный 5 23 14 2 3" xfId="45438"/>
    <cellStyle name="Обычный 5 23 14 2 3 2" xfId="45439"/>
    <cellStyle name="Обычный 5 23 14 2 4" xfId="45440"/>
    <cellStyle name="Обычный 5 23 14 3" xfId="45441"/>
    <cellStyle name="Обычный 5 23 14 3 2" xfId="45442"/>
    <cellStyle name="Обычный 5 23 14 3 2 2" xfId="45443"/>
    <cellStyle name="Обычный 5 23 14 3 2 2 2" xfId="45444"/>
    <cellStyle name="Обычный 5 23 14 3 2 3" xfId="45445"/>
    <cellStyle name="Обычный 5 23 14 3 3" xfId="45446"/>
    <cellStyle name="Обычный 5 23 14 3 3 2" xfId="45447"/>
    <cellStyle name="Обычный 5 23 14 3 4" xfId="45448"/>
    <cellStyle name="Обычный 5 23 14 4" xfId="45449"/>
    <cellStyle name="Обычный 5 23 14 4 2" xfId="45450"/>
    <cellStyle name="Обычный 5 23 14 4 2 2" xfId="45451"/>
    <cellStyle name="Обычный 5 23 14 4 2 2 2" xfId="45452"/>
    <cellStyle name="Обычный 5 23 14 4 2 3" xfId="45453"/>
    <cellStyle name="Обычный 5 23 14 4 3" xfId="45454"/>
    <cellStyle name="Обычный 5 23 14 4 3 2" xfId="45455"/>
    <cellStyle name="Обычный 5 23 14 4 4" xfId="45456"/>
    <cellStyle name="Обычный 5 23 14 5" xfId="45457"/>
    <cellStyle name="Обычный 5 23 14 5 2" xfId="45458"/>
    <cellStyle name="Обычный 5 23 14 5 2 2" xfId="45459"/>
    <cellStyle name="Обычный 5 23 14 5 3" xfId="45460"/>
    <cellStyle name="Обычный 5 23 14 6" xfId="45461"/>
    <cellStyle name="Обычный 5 23 14 6 2" xfId="45462"/>
    <cellStyle name="Обычный 5 23 14 7" xfId="45463"/>
    <cellStyle name="Обычный 5 23 14 7 2" xfId="45464"/>
    <cellStyle name="Обычный 5 23 14 8" xfId="45465"/>
    <cellStyle name="Обычный 5 23 15" xfId="45466"/>
    <cellStyle name="Обычный 5 23 15 2" xfId="45467"/>
    <cellStyle name="Обычный 5 23 15 2 2" xfId="45468"/>
    <cellStyle name="Обычный 5 23 15 2 2 2" xfId="45469"/>
    <cellStyle name="Обычный 5 23 15 2 2 2 2" xfId="45470"/>
    <cellStyle name="Обычный 5 23 15 2 2 3" xfId="45471"/>
    <cellStyle name="Обычный 5 23 15 2 3" xfId="45472"/>
    <cellStyle name="Обычный 5 23 15 2 3 2" xfId="45473"/>
    <cellStyle name="Обычный 5 23 15 2 4" xfId="45474"/>
    <cellStyle name="Обычный 5 23 15 3" xfId="45475"/>
    <cellStyle name="Обычный 5 23 15 3 2" xfId="45476"/>
    <cellStyle name="Обычный 5 23 15 3 2 2" xfId="45477"/>
    <cellStyle name="Обычный 5 23 15 3 2 2 2" xfId="45478"/>
    <cellStyle name="Обычный 5 23 15 3 2 3" xfId="45479"/>
    <cellStyle name="Обычный 5 23 15 3 3" xfId="45480"/>
    <cellStyle name="Обычный 5 23 15 3 3 2" xfId="45481"/>
    <cellStyle name="Обычный 5 23 15 3 4" xfId="45482"/>
    <cellStyle name="Обычный 5 23 15 4" xfId="45483"/>
    <cellStyle name="Обычный 5 23 15 4 2" xfId="45484"/>
    <cellStyle name="Обычный 5 23 15 4 2 2" xfId="45485"/>
    <cellStyle name="Обычный 5 23 15 4 2 2 2" xfId="45486"/>
    <cellStyle name="Обычный 5 23 15 4 2 3" xfId="45487"/>
    <cellStyle name="Обычный 5 23 15 4 3" xfId="45488"/>
    <cellStyle name="Обычный 5 23 15 4 3 2" xfId="45489"/>
    <cellStyle name="Обычный 5 23 15 4 4" xfId="45490"/>
    <cellStyle name="Обычный 5 23 15 5" xfId="45491"/>
    <cellStyle name="Обычный 5 23 15 5 2" xfId="45492"/>
    <cellStyle name="Обычный 5 23 15 5 2 2" xfId="45493"/>
    <cellStyle name="Обычный 5 23 15 5 3" xfId="45494"/>
    <cellStyle name="Обычный 5 23 15 6" xfId="45495"/>
    <cellStyle name="Обычный 5 23 15 6 2" xfId="45496"/>
    <cellStyle name="Обычный 5 23 15 7" xfId="45497"/>
    <cellStyle name="Обычный 5 23 15 7 2" xfId="45498"/>
    <cellStyle name="Обычный 5 23 15 8" xfId="45499"/>
    <cellStyle name="Обычный 5 23 16" xfId="45500"/>
    <cellStyle name="Обычный 5 23 16 2" xfId="45501"/>
    <cellStyle name="Обычный 5 23 16 2 2" xfId="45502"/>
    <cellStyle name="Обычный 5 23 16 2 2 2" xfId="45503"/>
    <cellStyle name="Обычный 5 23 16 2 2 2 2" xfId="45504"/>
    <cellStyle name="Обычный 5 23 16 2 2 3" xfId="45505"/>
    <cellStyle name="Обычный 5 23 16 2 3" xfId="45506"/>
    <cellStyle name="Обычный 5 23 16 2 3 2" xfId="45507"/>
    <cellStyle name="Обычный 5 23 16 2 4" xfId="45508"/>
    <cellStyle name="Обычный 5 23 16 3" xfId="45509"/>
    <cellStyle name="Обычный 5 23 16 3 2" xfId="45510"/>
    <cellStyle name="Обычный 5 23 16 3 2 2" xfId="45511"/>
    <cellStyle name="Обычный 5 23 16 3 2 2 2" xfId="45512"/>
    <cellStyle name="Обычный 5 23 16 3 2 3" xfId="45513"/>
    <cellStyle name="Обычный 5 23 16 3 3" xfId="45514"/>
    <cellStyle name="Обычный 5 23 16 3 3 2" xfId="45515"/>
    <cellStyle name="Обычный 5 23 16 3 4" xfId="45516"/>
    <cellStyle name="Обычный 5 23 16 4" xfId="45517"/>
    <cellStyle name="Обычный 5 23 16 4 2" xfId="45518"/>
    <cellStyle name="Обычный 5 23 16 4 2 2" xfId="45519"/>
    <cellStyle name="Обычный 5 23 16 4 2 2 2" xfId="45520"/>
    <cellStyle name="Обычный 5 23 16 4 2 3" xfId="45521"/>
    <cellStyle name="Обычный 5 23 16 4 3" xfId="45522"/>
    <cellStyle name="Обычный 5 23 16 4 3 2" xfId="45523"/>
    <cellStyle name="Обычный 5 23 16 4 4" xfId="45524"/>
    <cellStyle name="Обычный 5 23 16 5" xfId="45525"/>
    <cellStyle name="Обычный 5 23 16 5 2" xfId="45526"/>
    <cellStyle name="Обычный 5 23 16 5 2 2" xfId="45527"/>
    <cellStyle name="Обычный 5 23 16 5 3" xfId="45528"/>
    <cellStyle name="Обычный 5 23 16 6" xfId="45529"/>
    <cellStyle name="Обычный 5 23 16 6 2" xfId="45530"/>
    <cellStyle name="Обычный 5 23 16 7" xfId="45531"/>
    <cellStyle name="Обычный 5 23 16 7 2" xfId="45532"/>
    <cellStyle name="Обычный 5 23 16 8" xfId="45533"/>
    <cellStyle name="Обычный 5 23 17" xfId="45534"/>
    <cellStyle name="Обычный 5 23 17 2" xfId="45535"/>
    <cellStyle name="Обычный 5 23 17 2 2" xfId="45536"/>
    <cellStyle name="Обычный 5 23 17 2 2 2" xfId="45537"/>
    <cellStyle name="Обычный 5 23 17 2 2 2 2" xfId="45538"/>
    <cellStyle name="Обычный 5 23 17 2 2 3" xfId="45539"/>
    <cellStyle name="Обычный 5 23 17 2 3" xfId="45540"/>
    <cellStyle name="Обычный 5 23 17 2 3 2" xfId="45541"/>
    <cellStyle name="Обычный 5 23 17 2 4" xfId="45542"/>
    <cellStyle name="Обычный 5 23 17 3" xfId="45543"/>
    <cellStyle name="Обычный 5 23 17 3 2" xfId="45544"/>
    <cellStyle name="Обычный 5 23 17 3 2 2" xfId="45545"/>
    <cellStyle name="Обычный 5 23 17 3 2 2 2" xfId="45546"/>
    <cellStyle name="Обычный 5 23 17 3 2 3" xfId="45547"/>
    <cellStyle name="Обычный 5 23 17 3 3" xfId="45548"/>
    <cellStyle name="Обычный 5 23 17 3 3 2" xfId="45549"/>
    <cellStyle name="Обычный 5 23 17 3 4" xfId="45550"/>
    <cellStyle name="Обычный 5 23 17 4" xfId="45551"/>
    <cellStyle name="Обычный 5 23 17 4 2" xfId="45552"/>
    <cellStyle name="Обычный 5 23 17 4 2 2" xfId="45553"/>
    <cellStyle name="Обычный 5 23 17 4 2 2 2" xfId="45554"/>
    <cellStyle name="Обычный 5 23 17 4 2 3" xfId="45555"/>
    <cellStyle name="Обычный 5 23 17 4 3" xfId="45556"/>
    <cellStyle name="Обычный 5 23 17 4 3 2" xfId="45557"/>
    <cellStyle name="Обычный 5 23 17 4 4" xfId="45558"/>
    <cellStyle name="Обычный 5 23 17 5" xfId="45559"/>
    <cellStyle name="Обычный 5 23 17 5 2" xfId="45560"/>
    <cellStyle name="Обычный 5 23 17 5 2 2" xfId="45561"/>
    <cellStyle name="Обычный 5 23 17 5 3" xfId="45562"/>
    <cellStyle name="Обычный 5 23 17 6" xfId="45563"/>
    <cellStyle name="Обычный 5 23 17 6 2" xfId="45564"/>
    <cellStyle name="Обычный 5 23 17 7" xfId="45565"/>
    <cellStyle name="Обычный 5 23 17 7 2" xfId="45566"/>
    <cellStyle name="Обычный 5 23 17 8" xfId="45567"/>
    <cellStyle name="Обычный 5 23 18" xfId="45568"/>
    <cellStyle name="Обычный 5 23 18 2" xfId="45569"/>
    <cellStyle name="Обычный 5 23 18 2 2" xfId="45570"/>
    <cellStyle name="Обычный 5 23 18 2 2 2" xfId="45571"/>
    <cellStyle name="Обычный 5 23 18 2 2 2 2" xfId="45572"/>
    <cellStyle name="Обычный 5 23 18 2 2 3" xfId="45573"/>
    <cellStyle name="Обычный 5 23 18 2 3" xfId="45574"/>
    <cellStyle name="Обычный 5 23 18 2 3 2" xfId="45575"/>
    <cellStyle name="Обычный 5 23 18 2 4" xfId="45576"/>
    <cellStyle name="Обычный 5 23 18 3" xfId="45577"/>
    <cellStyle name="Обычный 5 23 18 3 2" xfId="45578"/>
    <cellStyle name="Обычный 5 23 18 3 2 2" xfId="45579"/>
    <cellStyle name="Обычный 5 23 18 3 2 2 2" xfId="45580"/>
    <cellStyle name="Обычный 5 23 18 3 2 3" xfId="45581"/>
    <cellStyle name="Обычный 5 23 18 3 3" xfId="45582"/>
    <cellStyle name="Обычный 5 23 18 3 3 2" xfId="45583"/>
    <cellStyle name="Обычный 5 23 18 3 4" xfId="45584"/>
    <cellStyle name="Обычный 5 23 18 4" xfId="45585"/>
    <cellStyle name="Обычный 5 23 18 4 2" xfId="45586"/>
    <cellStyle name="Обычный 5 23 18 4 2 2" xfId="45587"/>
    <cellStyle name="Обычный 5 23 18 4 2 2 2" xfId="45588"/>
    <cellStyle name="Обычный 5 23 18 4 2 3" xfId="45589"/>
    <cellStyle name="Обычный 5 23 18 4 3" xfId="45590"/>
    <cellStyle name="Обычный 5 23 18 4 3 2" xfId="45591"/>
    <cellStyle name="Обычный 5 23 18 4 4" xfId="45592"/>
    <cellStyle name="Обычный 5 23 18 5" xfId="45593"/>
    <cellStyle name="Обычный 5 23 18 5 2" xfId="45594"/>
    <cellStyle name="Обычный 5 23 18 5 2 2" xfId="45595"/>
    <cellStyle name="Обычный 5 23 18 5 3" xfId="45596"/>
    <cellStyle name="Обычный 5 23 18 6" xfId="45597"/>
    <cellStyle name="Обычный 5 23 18 6 2" xfId="45598"/>
    <cellStyle name="Обычный 5 23 18 7" xfId="45599"/>
    <cellStyle name="Обычный 5 23 18 7 2" xfId="45600"/>
    <cellStyle name="Обычный 5 23 18 8" xfId="45601"/>
    <cellStyle name="Обычный 5 23 19" xfId="45602"/>
    <cellStyle name="Обычный 5 23 19 2" xfId="45603"/>
    <cellStyle name="Обычный 5 23 19 2 2" xfId="45604"/>
    <cellStyle name="Обычный 5 23 19 2 2 2" xfId="45605"/>
    <cellStyle name="Обычный 5 23 19 2 2 2 2" xfId="45606"/>
    <cellStyle name="Обычный 5 23 19 2 2 3" xfId="45607"/>
    <cellStyle name="Обычный 5 23 19 2 3" xfId="45608"/>
    <cellStyle name="Обычный 5 23 19 2 3 2" xfId="45609"/>
    <cellStyle name="Обычный 5 23 19 2 4" xfId="45610"/>
    <cellStyle name="Обычный 5 23 19 3" xfId="45611"/>
    <cellStyle name="Обычный 5 23 19 3 2" xfId="45612"/>
    <cellStyle name="Обычный 5 23 19 3 2 2" xfId="45613"/>
    <cellStyle name="Обычный 5 23 19 3 2 2 2" xfId="45614"/>
    <cellStyle name="Обычный 5 23 19 3 2 3" xfId="45615"/>
    <cellStyle name="Обычный 5 23 19 3 3" xfId="45616"/>
    <cellStyle name="Обычный 5 23 19 3 3 2" xfId="45617"/>
    <cellStyle name="Обычный 5 23 19 3 4" xfId="45618"/>
    <cellStyle name="Обычный 5 23 19 4" xfId="45619"/>
    <cellStyle name="Обычный 5 23 19 4 2" xfId="45620"/>
    <cellStyle name="Обычный 5 23 19 4 2 2" xfId="45621"/>
    <cellStyle name="Обычный 5 23 19 4 2 2 2" xfId="45622"/>
    <cellStyle name="Обычный 5 23 19 4 2 3" xfId="45623"/>
    <cellStyle name="Обычный 5 23 19 4 3" xfId="45624"/>
    <cellStyle name="Обычный 5 23 19 4 3 2" xfId="45625"/>
    <cellStyle name="Обычный 5 23 19 4 4" xfId="45626"/>
    <cellStyle name="Обычный 5 23 19 5" xfId="45627"/>
    <cellStyle name="Обычный 5 23 19 5 2" xfId="45628"/>
    <cellStyle name="Обычный 5 23 19 5 2 2" xfId="45629"/>
    <cellStyle name="Обычный 5 23 19 5 3" xfId="45630"/>
    <cellStyle name="Обычный 5 23 19 6" xfId="45631"/>
    <cellStyle name="Обычный 5 23 19 6 2" xfId="45632"/>
    <cellStyle name="Обычный 5 23 19 7" xfId="45633"/>
    <cellStyle name="Обычный 5 23 19 7 2" xfId="45634"/>
    <cellStyle name="Обычный 5 23 19 8" xfId="45635"/>
    <cellStyle name="Обычный 5 23 2" xfId="45636"/>
    <cellStyle name="Обычный 5 23 2 2" xfId="45637"/>
    <cellStyle name="Обычный 5 23 2 2 2" xfId="45638"/>
    <cellStyle name="Обычный 5 23 2 2 2 2" xfId="45639"/>
    <cellStyle name="Обычный 5 23 2 2 2 2 2" xfId="45640"/>
    <cellStyle name="Обычный 5 23 2 2 2 3" xfId="45641"/>
    <cellStyle name="Обычный 5 23 2 2 3" xfId="45642"/>
    <cellStyle name="Обычный 5 23 2 2 3 2" xfId="45643"/>
    <cellStyle name="Обычный 5 23 2 2 4" xfId="45644"/>
    <cellStyle name="Обычный 5 23 2 3" xfId="45645"/>
    <cellStyle name="Обычный 5 23 2 3 2" xfId="45646"/>
    <cellStyle name="Обычный 5 23 2 3 2 2" xfId="45647"/>
    <cellStyle name="Обычный 5 23 2 3 2 2 2" xfId="45648"/>
    <cellStyle name="Обычный 5 23 2 3 2 3" xfId="45649"/>
    <cellStyle name="Обычный 5 23 2 3 3" xfId="45650"/>
    <cellStyle name="Обычный 5 23 2 3 3 2" xfId="45651"/>
    <cellStyle name="Обычный 5 23 2 3 4" xfId="45652"/>
    <cellStyle name="Обычный 5 23 2 4" xfId="45653"/>
    <cellStyle name="Обычный 5 23 2 4 2" xfId="45654"/>
    <cellStyle name="Обычный 5 23 2 4 2 2" xfId="45655"/>
    <cellStyle name="Обычный 5 23 2 4 2 2 2" xfId="45656"/>
    <cellStyle name="Обычный 5 23 2 4 2 3" xfId="45657"/>
    <cellStyle name="Обычный 5 23 2 4 3" xfId="45658"/>
    <cellStyle name="Обычный 5 23 2 4 3 2" xfId="45659"/>
    <cellStyle name="Обычный 5 23 2 4 4" xfId="45660"/>
    <cellStyle name="Обычный 5 23 2 5" xfId="45661"/>
    <cellStyle name="Обычный 5 23 2 5 2" xfId="45662"/>
    <cellStyle name="Обычный 5 23 2 5 2 2" xfId="45663"/>
    <cellStyle name="Обычный 5 23 2 5 3" xfId="45664"/>
    <cellStyle name="Обычный 5 23 2 6" xfId="45665"/>
    <cellStyle name="Обычный 5 23 2 6 2" xfId="45666"/>
    <cellStyle name="Обычный 5 23 2 7" xfId="45667"/>
    <cellStyle name="Обычный 5 23 2 7 2" xfId="45668"/>
    <cellStyle name="Обычный 5 23 2 8" xfId="45669"/>
    <cellStyle name="Обычный 5 23 20" xfId="45670"/>
    <cellStyle name="Обычный 5 23 20 2" xfId="45671"/>
    <cellStyle name="Обычный 5 23 20 2 2" xfId="45672"/>
    <cellStyle name="Обычный 5 23 20 2 2 2" xfId="45673"/>
    <cellStyle name="Обычный 5 23 20 2 2 2 2" xfId="45674"/>
    <cellStyle name="Обычный 5 23 20 2 2 3" xfId="45675"/>
    <cellStyle name="Обычный 5 23 20 2 3" xfId="45676"/>
    <cellStyle name="Обычный 5 23 20 2 3 2" xfId="45677"/>
    <cellStyle name="Обычный 5 23 20 2 4" xfId="45678"/>
    <cellStyle name="Обычный 5 23 20 3" xfId="45679"/>
    <cellStyle name="Обычный 5 23 20 3 2" xfId="45680"/>
    <cellStyle name="Обычный 5 23 20 3 2 2" xfId="45681"/>
    <cellStyle name="Обычный 5 23 20 3 2 2 2" xfId="45682"/>
    <cellStyle name="Обычный 5 23 20 3 2 3" xfId="45683"/>
    <cellStyle name="Обычный 5 23 20 3 3" xfId="45684"/>
    <cellStyle name="Обычный 5 23 20 3 3 2" xfId="45685"/>
    <cellStyle name="Обычный 5 23 20 3 4" xfId="45686"/>
    <cellStyle name="Обычный 5 23 20 4" xfId="45687"/>
    <cellStyle name="Обычный 5 23 20 4 2" xfId="45688"/>
    <cellStyle name="Обычный 5 23 20 4 2 2" xfId="45689"/>
    <cellStyle name="Обычный 5 23 20 4 2 2 2" xfId="45690"/>
    <cellStyle name="Обычный 5 23 20 4 2 3" xfId="45691"/>
    <cellStyle name="Обычный 5 23 20 4 3" xfId="45692"/>
    <cellStyle name="Обычный 5 23 20 4 3 2" xfId="45693"/>
    <cellStyle name="Обычный 5 23 20 4 4" xfId="45694"/>
    <cellStyle name="Обычный 5 23 20 5" xfId="45695"/>
    <cellStyle name="Обычный 5 23 20 5 2" xfId="45696"/>
    <cellStyle name="Обычный 5 23 20 5 2 2" xfId="45697"/>
    <cellStyle name="Обычный 5 23 20 5 3" xfId="45698"/>
    <cellStyle name="Обычный 5 23 20 6" xfId="45699"/>
    <cellStyle name="Обычный 5 23 20 6 2" xfId="45700"/>
    <cellStyle name="Обычный 5 23 20 7" xfId="45701"/>
    <cellStyle name="Обычный 5 23 20 7 2" xfId="45702"/>
    <cellStyle name="Обычный 5 23 20 8" xfId="45703"/>
    <cellStyle name="Обычный 5 23 21" xfId="45704"/>
    <cellStyle name="Обычный 5 23 21 2" xfId="45705"/>
    <cellStyle name="Обычный 5 23 21 2 2" xfId="45706"/>
    <cellStyle name="Обычный 5 23 21 2 2 2" xfId="45707"/>
    <cellStyle name="Обычный 5 23 21 2 2 2 2" xfId="45708"/>
    <cellStyle name="Обычный 5 23 21 2 2 3" xfId="45709"/>
    <cellStyle name="Обычный 5 23 21 2 3" xfId="45710"/>
    <cellStyle name="Обычный 5 23 21 2 3 2" xfId="45711"/>
    <cellStyle name="Обычный 5 23 21 2 4" xfId="45712"/>
    <cellStyle name="Обычный 5 23 21 3" xfId="45713"/>
    <cellStyle name="Обычный 5 23 21 3 2" xfId="45714"/>
    <cellStyle name="Обычный 5 23 21 3 2 2" xfId="45715"/>
    <cellStyle name="Обычный 5 23 21 3 2 2 2" xfId="45716"/>
    <cellStyle name="Обычный 5 23 21 3 2 3" xfId="45717"/>
    <cellStyle name="Обычный 5 23 21 3 3" xfId="45718"/>
    <cellStyle name="Обычный 5 23 21 3 3 2" xfId="45719"/>
    <cellStyle name="Обычный 5 23 21 3 4" xfId="45720"/>
    <cellStyle name="Обычный 5 23 21 4" xfId="45721"/>
    <cellStyle name="Обычный 5 23 21 4 2" xfId="45722"/>
    <cellStyle name="Обычный 5 23 21 4 2 2" xfId="45723"/>
    <cellStyle name="Обычный 5 23 21 4 2 2 2" xfId="45724"/>
    <cellStyle name="Обычный 5 23 21 4 2 3" xfId="45725"/>
    <cellStyle name="Обычный 5 23 21 4 3" xfId="45726"/>
    <cellStyle name="Обычный 5 23 21 4 3 2" xfId="45727"/>
    <cellStyle name="Обычный 5 23 21 4 4" xfId="45728"/>
    <cellStyle name="Обычный 5 23 21 5" xfId="45729"/>
    <cellStyle name="Обычный 5 23 21 5 2" xfId="45730"/>
    <cellStyle name="Обычный 5 23 21 5 2 2" xfId="45731"/>
    <cellStyle name="Обычный 5 23 21 5 3" xfId="45732"/>
    <cellStyle name="Обычный 5 23 21 6" xfId="45733"/>
    <cellStyle name="Обычный 5 23 21 6 2" xfId="45734"/>
    <cellStyle name="Обычный 5 23 21 7" xfId="45735"/>
    <cellStyle name="Обычный 5 23 21 7 2" xfId="45736"/>
    <cellStyle name="Обычный 5 23 21 8" xfId="45737"/>
    <cellStyle name="Обычный 5 23 22" xfId="45738"/>
    <cellStyle name="Обычный 5 23 22 2" xfId="45739"/>
    <cellStyle name="Обычный 5 23 22 2 2" xfId="45740"/>
    <cellStyle name="Обычный 5 23 22 2 2 2" xfId="45741"/>
    <cellStyle name="Обычный 5 23 22 2 2 2 2" xfId="45742"/>
    <cellStyle name="Обычный 5 23 22 2 2 3" xfId="45743"/>
    <cellStyle name="Обычный 5 23 22 2 3" xfId="45744"/>
    <cellStyle name="Обычный 5 23 22 2 3 2" xfId="45745"/>
    <cellStyle name="Обычный 5 23 22 2 4" xfId="45746"/>
    <cellStyle name="Обычный 5 23 22 3" xfId="45747"/>
    <cellStyle name="Обычный 5 23 22 3 2" xfId="45748"/>
    <cellStyle name="Обычный 5 23 22 3 2 2" xfId="45749"/>
    <cellStyle name="Обычный 5 23 22 3 2 2 2" xfId="45750"/>
    <cellStyle name="Обычный 5 23 22 3 2 3" xfId="45751"/>
    <cellStyle name="Обычный 5 23 22 3 3" xfId="45752"/>
    <cellStyle name="Обычный 5 23 22 3 3 2" xfId="45753"/>
    <cellStyle name="Обычный 5 23 22 3 4" xfId="45754"/>
    <cellStyle name="Обычный 5 23 22 4" xfId="45755"/>
    <cellStyle name="Обычный 5 23 22 4 2" xfId="45756"/>
    <cellStyle name="Обычный 5 23 22 4 2 2" xfId="45757"/>
    <cellStyle name="Обычный 5 23 22 4 2 2 2" xfId="45758"/>
    <cellStyle name="Обычный 5 23 22 4 2 3" xfId="45759"/>
    <cellStyle name="Обычный 5 23 22 4 3" xfId="45760"/>
    <cellStyle name="Обычный 5 23 22 4 3 2" xfId="45761"/>
    <cellStyle name="Обычный 5 23 22 4 4" xfId="45762"/>
    <cellStyle name="Обычный 5 23 22 5" xfId="45763"/>
    <cellStyle name="Обычный 5 23 22 5 2" xfId="45764"/>
    <cellStyle name="Обычный 5 23 22 5 2 2" xfId="45765"/>
    <cellStyle name="Обычный 5 23 22 5 3" xfId="45766"/>
    <cellStyle name="Обычный 5 23 22 6" xfId="45767"/>
    <cellStyle name="Обычный 5 23 22 6 2" xfId="45768"/>
    <cellStyle name="Обычный 5 23 22 7" xfId="45769"/>
    <cellStyle name="Обычный 5 23 22 7 2" xfId="45770"/>
    <cellStyle name="Обычный 5 23 22 8" xfId="45771"/>
    <cellStyle name="Обычный 5 23 23" xfId="45772"/>
    <cellStyle name="Обычный 5 23 23 2" xfId="45773"/>
    <cellStyle name="Обычный 5 23 23 2 2" xfId="45774"/>
    <cellStyle name="Обычный 5 23 23 2 2 2" xfId="45775"/>
    <cellStyle name="Обычный 5 23 23 2 2 2 2" xfId="45776"/>
    <cellStyle name="Обычный 5 23 23 2 2 3" xfId="45777"/>
    <cellStyle name="Обычный 5 23 23 2 3" xfId="45778"/>
    <cellStyle name="Обычный 5 23 23 2 3 2" xfId="45779"/>
    <cellStyle name="Обычный 5 23 23 2 4" xfId="45780"/>
    <cellStyle name="Обычный 5 23 23 3" xfId="45781"/>
    <cellStyle name="Обычный 5 23 23 3 2" xfId="45782"/>
    <cellStyle name="Обычный 5 23 23 3 2 2" xfId="45783"/>
    <cellStyle name="Обычный 5 23 23 3 2 2 2" xfId="45784"/>
    <cellStyle name="Обычный 5 23 23 3 2 3" xfId="45785"/>
    <cellStyle name="Обычный 5 23 23 3 3" xfId="45786"/>
    <cellStyle name="Обычный 5 23 23 3 3 2" xfId="45787"/>
    <cellStyle name="Обычный 5 23 23 3 4" xfId="45788"/>
    <cellStyle name="Обычный 5 23 23 4" xfId="45789"/>
    <cellStyle name="Обычный 5 23 23 4 2" xfId="45790"/>
    <cellStyle name="Обычный 5 23 23 4 2 2" xfId="45791"/>
    <cellStyle name="Обычный 5 23 23 4 2 2 2" xfId="45792"/>
    <cellStyle name="Обычный 5 23 23 4 2 3" xfId="45793"/>
    <cellStyle name="Обычный 5 23 23 4 3" xfId="45794"/>
    <cellStyle name="Обычный 5 23 23 4 3 2" xfId="45795"/>
    <cellStyle name="Обычный 5 23 23 4 4" xfId="45796"/>
    <cellStyle name="Обычный 5 23 23 5" xfId="45797"/>
    <cellStyle name="Обычный 5 23 23 5 2" xfId="45798"/>
    <cellStyle name="Обычный 5 23 23 5 2 2" xfId="45799"/>
    <cellStyle name="Обычный 5 23 23 5 3" xfId="45800"/>
    <cellStyle name="Обычный 5 23 23 6" xfId="45801"/>
    <cellStyle name="Обычный 5 23 23 6 2" xfId="45802"/>
    <cellStyle name="Обычный 5 23 23 7" xfId="45803"/>
    <cellStyle name="Обычный 5 23 23 7 2" xfId="45804"/>
    <cellStyle name="Обычный 5 23 23 8" xfId="45805"/>
    <cellStyle name="Обычный 5 23 24" xfId="45806"/>
    <cellStyle name="Обычный 5 23 24 2" xfId="45807"/>
    <cellStyle name="Обычный 5 23 24 2 2" xfId="45808"/>
    <cellStyle name="Обычный 5 23 24 2 2 2" xfId="45809"/>
    <cellStyle name="Обычный 5 23 24 2 2 2 2" xfId="45810"/>
    <cellStyle name="Обычный 5 23 24 2 2 3" xfId="45811"/>
    <cellStyle name="Обычный 5 23 24 2 3" xfId="45812"/>
    <cellStyle name="Обычный 5 23 24 2 3 2" xfId="45813"/>
    <cellStyle name="Обычный 5 23 24 2 4" xfId="45814"/>
    <cellStyle name="Обычный 5 23 24 3" xfId="45815"/>
    <cellStyle name="Обычный 5 23 24 3 2" xfId="45816"/>
    <cellStyle name="Обычный 5 23 24 3 2 2" xfId="45817"/>
    <cellStyle name="Обычный 5 23 24 3 2 2 2" xfId="45818"/>
    <cellStyle name="Обычный 5 23 24 3 2 3" xfId="45819"/>
    <cellStyle name="Обычный 5 23 24 3 3" xfId="45820"/>
    <cellStyle name="Обычный 5 23 24 3 3 2" xfId="45821"/>
    <cellStyle name="Обычный 5 23 24 3 4" xfId="45822"/>
    <cellStyle name="Обычный 5 23 24 4" xfId="45823"/>
    <cellStyle name="Обычный 5 23 24 4 2" xfId="45824"/>
    <cellStyle name="Обычный 5 23 24 4 2 2" xfId="45825"/>
    <cellStyle name="Обычный 5 23 24 4 2 2 2" xfId="45826"/>
    <cellStyle name="Обычный 5 23 24 4 2 3" xfId="45827"/>
    <cellStyle name="Обычный 5 23 24 4 3" xfId="45828"/>
    <cellStyle name="Обычный 5 23 24 4 3 2" xfId="45829"/>
    <cellStyle name="Обычный 5 23 24 4 4" xfId="45830"/>
    <cellStyle name="Обычный 5 23 24 5" xfId="45831"/>
    <cellStyle name="Обычный 5 23 24 5 2" xfId="45832"/>
    <cellStyle name="Обычный 5 23 24 5 2 2" xfId="45833"/>
    <cellStyle name="Обычный 5 23 24 5 3" xfId="45834"/>
    <cellStyle name="Обычный 5 23 24 6" xfId="45835"/>
    <cellStyle name="Обычный 5 23 24 6 2" xfId="45836"/>
    <cellStyle name="Обычный 5 23 24 7" xfId="45837"/>
    <cellStyle name="Обычный 5 23 24 7 2" xfId="45838"/>
    <cellStyle name="Обычный 5 23 24 8" xfId="45839"/>
    <cellStyle name="Обычный 5 23 25" xfId="45840"/>
    <cellStyle name="Обычный 5 23 25 2" xfId="45841"/>
    <cellStyle name="Обычный 5 23 25 2 2" xfId="45842"/>
    <cellStyle name="Обычный 5 23 25 2 2 2" xfId="45843"/>
    <cellStyle name="Обычный 5 23 25 2 2 2 2" xfId="45844"/>
    <cellStyle name="Обычный 5 23 25 2 2 3" xfId="45845"/>
    <cellStyle name="Обычный 5 23 25 2 3" xfId="45846"/>
    <cellStyle name="Обычный 5 23 25 2 3 2" xfId="45847"/>
    <cellStyle name="Обычный 5 23 25 2 4" xfId="45848"/>
    <cellStyle name="Обычный 5 23 25 3" xfId="45849"/>
    <cellStyle name="Обычный 5 23 25 3 2" xfId="45850"/>
    <cellStyle name="Обычный 5 23 25 3 2 2" xfId="45851"/>
    <cellStyle name="Обычный 5 23 25 3 2 2 2" xfId="45852"/>
    <cellStyle name="Обычный 5 23 25 3 2 3" xfId="45853"/>
    <cellStyle name="Обычный 5 23 25 3 3" xfId="45854"/>
    <cellStyle name="Обычный 5 23 25 3 3 2" xfId="45855"/>
    <cellStyle name="Обычный 5 23 25 3 4" xfId="45856"/>
    <cellStyle name="Обычный 5 23 25 4" xfId="45857"/>
    <cellStyle name="Обычный 5 23 25 4 2" xfId="45858"/>
    <cellStyle name="Обычный 5 23 25 4 2 2" xfId="45859"/>
    <cellStyle name="Обычный 5 23 25 4 2 2 2" xfId="45860"/>
    <cellStyle name="Обычный 5 23 25 4 2 3" xfId="45861"/>
    <cellStyle name="Обычный 5 23 25 4 3" xfId="45862"/>
    <cellStyle name="Обычный 5 23 25 4 3 2" xfId="45863"/>
    <cellStyle name="Обычный 5 23 25 4 4" xfId="45864"/>
    <cellStyle name="Обычный 5 23 25 5" xfId="45865"/>
    <cellStyle name="Обычный 5 23 25 5 2" xfId="45866"/>
    <cellStyle name="Обычный 5 23 25 5 2 2" xfId="45867"/>
    <cellStyle name="Обычный 5 23 25 5 3" xfId="45868"/>
    <cellStyle name="Обычный 5 23 25 6" xfId="45869"/>
    <cellStyle name="Обычный 5 23 25 6 2" xfId="45870"/>
    <cellStyle name="Обычный 5 23 25 7" xfId="45871"/>
    <cellStyle name="Обычный 5 23 25 7 2" xfId="45872"/>
    <cellStyle name="Обычный 5 23 25 8" xfId="45873"/>
    <cellStyle name="Обычный 5 23 26" xfId="45874"/>
    <cellStyle name="Обычный 5 23 26 2" xfId="45875"/>
    <cellStyle name="Обычный 5 23 26 2 2" xfId="45876"/>
    <cellStyle name="Обычный 5 23 26 2 2 2" xfId="45877"/>
    <cellStyle name="Обычный 5 23 26 2 2 2 2" xfId="45878"/>
    <cellStyle name="Обычный 5 23 26 2 2 3" xfId="45879"/>
    <cellStyle name="Обычный 5 23 26 2 3" xfId="45880"/>
    <cellStyle name="Обычный 5 23 26 2 3 2" xfId="45881"/>
    <cellStyle name="Обычный 5 23 26 2 4" xfId="45882"/>
    <cellStyle name="Обычный 5 23 26 3" xfId="45883"/>
    <cellStyle name="Обычный 5 23 26 3 2" xfId="45884"/>
    <cellStyle name="Обычный 5 23 26 3 2 2" xfId="45885"/>
    <cellStyle name="Обычный 5 23 26 3 2 2 2" xfId="45886"/>
    <cellStyle name="Обычный 5 23 26 3 2 3" xfId="45887"/>
    <cellStyle name="Обычный 5 23 26 3 3" xfId="45888"/>
    <cellStyle name="Обычный 5 23 26 3 3 2" xfId="45889"/>
    <cellStyle name="Обычный 5 23 26 3 4" xfId="45890"/>
    <cellStyle name="Обычный 5 23 26 4" xfId="45891"/>
    <cellStyle name="Обычный 5 23 26 4 2" xfId="45892"/>
    <cellStyle name="Обычный 5 23 26 4 2 2" xfId="45893"/>
    <cellStyle name="Обычный 5 23 26 4 2 2 2" xfId="45894"/>
    <cellStyle name="Обычный 5 23 26 4 2 3" xfId="45895"/>
    <cellStyle name="Обычный 5 23 26 4 3" xfId="45896"/>
    <cellStyle name="Обычный 5 23 26 4 3 2" xfId="45897"/>
    <cellStyle name="Обычный 5 23 26 4 4" xfId="45898"/>
    <cellStyle name="Обычный 5 23 26 5" xfId="45899"/>
    <cellStyle name="Обычный 5 23 26 5 2" xfId="45900"/>
    <cellStyle name="Обычный 5 23 26 5 2 2" xfId="45901"/>
    <cellStyle name="Обычный 5 23 26 5 3" xfId="45902"/>
    <cellStyle name="Обычный 5 23 26 6" xfId="45903"/>
    <cellStyle name="Обычный 5 23 26 6 2" xfId="45904"/>
    <cellStyle name="Обычный 5 23 26 7" xfId="45905"/>
    <cellStyle name="Обычный 5 23 26 7 2" xfId="45906"/>
    <cellStyle name="Обычный 5 23 26 8" xfId="45907"/>
    <cellStyle name="Обычный 5 23 27" xfId="45908"/>
    <cellStyle name="Обычный 5 23 27 2" xfId="45909"/>
    <cellStyle name="Обычный 5 23 27 2 2" xfId="45910"/>
    <cellStyle name="Обычный 5 23 27 2 2 2" xfId="45911"/>
    <cellStyle name="Обычный 5 23 27 2 2 2 2" xfId="45912"/>
    <cellStyle name="Обычный 5 23 27 2 2 3" xfId="45913"/>
    <cellStyle name="Обычный 5 23 27 2 3" xfId="45914"/>
    <cellStyle name="Обычный 5 23 27 2 3 2" xfId="45915"/>
    <cellStyle name="Обычный 5 23 27 2 4" xfId="45916"/>
    <cellStyle name="Обычный 5 23 27 3" xfId="45917"/>
    <cellStyle name="Обычный 5 23 27 3 2" xfId="45918"/>
    <cellStyle name="Обычный 5 23 27 3 2 2" xfId="45919"/>
    <cellStyle name="Обычный 5 23 27 3 2 2 2" xfId="45920"/>
    <cellStyle name="Обычный 5 23 27 3 2 3" xfId="45921"/>
    <cellStyle name="Обычный 5 23 27 3 3" xfId="45922"/>
    <cellStyle name="Обычный 5 23 27 3 3 2" xfId="45923"/>
    <cellStyle name="Обычный 5 23 27 3 4" xfId="45924"/>
    <cellStyle name="Обычный 5 23 27 4" xfId="45925"/>
    <cellStyle name="Обычный 5 23 27 4 2" xfId="45926"/>
    <cellStyle name="Обычный 5 23 27 4 2 2" xfId="45927"/>
    <cellStyle name="Обычный 5 23 27 4 2 2 2" xfId="45928"/>
    <cellStyle name="Обычный 5 23 27 4 2 3" xfId="45929"/>
    <cellStyle name="Обычный 5 23 27 4 3" xfId="45930"/>
    <cellStyle name="Обычный 5 23 27 4 3 2" xfId="45931"/>
    <cellStyle name="Обычный 5 23 27 4 4" xfId="45932"/>
    <cellStyle name="Обычный 5 23 27 5" xfId="45933"/>
    <cellStyle name="Обычный 5 23 27 5 2" xfId="45934"/>
    <cellStyle name="Обычный 5 23 27 5 2 2" xfId="45935"/>
    <cellStyle name="Обычный 5 23 27 5 3" xfId="45936"/>
    <cellStyle name="Обычный 5 23 27 6" xfId="45937"/>
    <cellStyle name="Обычный 5 23 27 6 2" xfId="45938"/>
    <cellStyle name="Обычный 5 23 27 7" xfId="45939"/>
    <cellStyle name="Обычный 5 23 27 7 2" xfId="45940"/>
    <cellStyle name="Обычный 5 23 27 8" xfId="45941"/>
    <cellStyle name="Обычный 5 23 28" xfId="45942"/>
    <cellStyle name="Обычный 5 23 28 2" xfId="45943"/>
    <cellStyle name="Обычный 5 23 28 2 2" xfId="45944"/>
    <cellStyle name="Обычный 5 23 28 2 2 2" xfId="45945"/>
    <cellStyle name="Обычный 5 23 28 2 2 2 2" xfId="45946"/>
    <cellStyle name="Обычный 5 23 28 2 2 3" xfId="45947"/>
    <cellStyle name="Обычный 5 23 28 2 3" xfId="45948"/>
    <cellStyle name="Обычный 5 23 28 2 3 2" xfId="45949"/>
    <cellStyle name="Обычный 5 23 28 2 4" xfId="45950"/>
    <cellStyle name="Обычный 5 23 28 3" xfId="45951"/>
    <cellStyle name="Обычный 5 23 28 3 2" xfId="45952"/>
    <cellStyle name="Обычный 5 23 28 3 2 2" xfId="45953"/>
    <cellStyle name="Обычный 5 23 28 3 2 2 2" xfId="45954"/>
    <cellStyle name="Обычный 5 23 28 3 2 3" xfId="45955"/>
    <cellStyle name="Обычный 5 23 28 3 3" xfId="45956"/>
    <cellStyle name="Обычный 5 23 28 3 3 2" xfId="45957"/>
    <cellStyle name="Обычный 5 23 28 3 4" xfId="45958"/>
    <cellStyle name="Обычный 5 23 28 4" xfId="45959"/>
    <cellStyle name="Обычный 5 23 28 4 2" xfId="45960"/>
    <cellStyle name="Обычный 5 23 28 4 2 2" xfId="45961"/>
    <cellStyle name="Обычный 5 23 28 4 2 2 2" xfId="45962"/>
    <cellStyle name="Обычный 5 23 28 4 2 3" xfId="45963"/>
    <cellStyle name="Обычный 5 23 28 4 3" xfId="45964"/>
    <cellStyle name="Обычный 5 23 28 4 3 2" xfId="45965"/>
    <cellStyle name="Обычный 5 23 28 4 4" xfId="45966"/>
    <cellStyle name="Обычный 5 23 28 5" xfId="45967"/>
    <cellStyle name="Обычный 5 23 28 5 2" xfId="45968"/>
    <cellStyle name="Обычный 5 23 28 5 2 2" xfId="45969"/>
    <cellStyle name="Обычный 5 23 28 5 3" xfId="45970"/>
    <cellStyle name="Обычный 5 23 28 6" xfId="45971"/>
    <cellStyle name="Обычный 5 23 28 6 2" xfId="45972"/>
    <cellStyle name="Обычный 5 23 28 7" xfId="45973"/>
    <cellStyle name="Обычный 5 23 28 7 2" xfId="45974"/>
    <cellStyle name="Обычный 5 23 28 8" xfId="45975"/>
    <cellStyle name="Обычный 5 23 29" xfId="45976"/>
    <cellStyle name="Обычный 5 23 29 2" xfId="45977"/>
    <cellStyle name="Обычный 5 23 29 2 2" xfId="45978"/>
    <cellStyle name="Обычный 5 23 29 2 2 2" xfId="45979"/>
    <cellStyle name="Обычный 5 23 29 2 2 2 2" xfId="45980"/>
    <cellStyle name="Обычный 5 23 29 2 2 3" xfId="45981"/>
    <cellStyle name="Обычный 5 23 29 2 3" xfId="45982"/>
    <cellStyle name="Обычный 5 23 29 2 3 2" xfId="45983"/>
    <cellStyle name="Обычный 5 23 29 2 4" xfId="45984"/>
    <cellStyle name="Обычный 5 23 29 3" xfId="45985"/>
    <cellStyle name="Обычный 5 23 29 3 2" xfId="45986"/>
    <cellStyle name="Обычный 5 23 29 3 2 2" xfId="45987"/>
    <cellStyle name="Обычный 5 23 29 3 2 2 2" xfId="45988"/>
    <cellStyle name="Обычный 5 23 29 3 2 3" xfId="45989"/>
    <cellStyle name="Обычный 5 23 29 3 3" xfId="45990"/>
    <cellStyle name="Обычный 5 23 29 3 3 2" xfId="45991"/>
    <cellStyle name="Обычный 5 23 29 3 4" xfId="45992"/>
    <cellStyle name="Обычный 5 23 29 4" xfId="45993"/>
    <cellStyle name="Обычный 5 23 29 4 2" xfId="45994"/>
    <cellStyle name="Обычный 5 23 29 4 2 2" xfId="45995"/>
    <cellStyle name="Обычный 5 23 29 4 2 2 2" xfId="45996"/>
    <cellStyle name="Обычный 5 23 29 4 2 3" xfId="45997"/>
    <cellStyle name="Обычный 5 23 29 4 3" xfId="45998"/>
    <cellStyle name="Обычный 5 23 29 4 3 2" xfId="45999"/>
    <cellStyle name="Обычный 5 23 29 4 4" xfId="46000"/>
    <cellStyle name="Обычный 5 23 29 5" xfId="46001"/>
    <cellStyle name="Обычный 5 23 29 5 2" xfId="46002"/>
    <cellStyle name="Обычный 5 23 29 5 2 2" xfId="46003"/>
    <cellStyle name="Обычный 5 23 29 5 3" xfId="46004"/>
    <cellStyle name="Обычный 5 23 29 6" xfId="46005"/>
    <cellStyle name="Обычный 5 23 29 6 2" xfId="46006"/>
    <cellStyle name="Обычный 5 23 29 7" xfId="46007"/>
    <cellStyle name="Обычный 5 23 29 7 2" xfId="46008"/>
    <cellStyle name="Обычный 5 23 29 8" xfId="46009"/>
    <cellStyle name="Обычный 5 23 3" xfId="46010"/>
    <cellStyle name="Обычный 5 23 3 2" xfId="46011"/>
    <cellStyle name="Обычный 5 23 3 2 2" xfId="46012"/>
    <cellStyle name="Обычный 5 23 3 2 2 2" xfId="46013"/>
    <cellStyle name="Обычный 5 23 3 2 2 2 2" xfId="46014"/>
    <cellStyle name="Обычный 5 23 3 2 2 3" xfId="46015"/>
    <cellStyle name="Обычный 5 23 3 2 3" xfId="46016"/>
    <cellStyle name="Обычный 5 23 3 2 3 2" xfId="46017"/>
    <cellStyle name="Обычный 5 23 3 2 4" xfId="46018"/>
    <cellStyle name="Обычный 5 23 3 3" xfId="46019"/>
    <cellStyle name="Обычный 5 23 3 3 2" xfId="46020"/>
    <cellStyle name="Обычный 5 23 3 3 2 2" xfId="46021"/>
    <cellStyle name="Обычный 5 23 3 3 2 2 2" xfId="46022"/>
    <cellStyle name="Обычный 5 23 3 3 2 3" xfId="46023"/>
    <cellStyle name="Обычный 5 23 3 3 3" xfId="46024"/>
    <cellStyle name="Обычный 5 23 3 3 3 2" xfId="46025"/>
    <cellStyle name="Обычный 5 23 3 3 4" xfId="46026"/>
    <cellStyle name="Обычный 5 23 3 4" xfId="46027"/>
    <cellStyle name="Обычный 5 23 3 4 2" xfId="46028"/>
    <cellStyle name="Обычный 5 23 3 4 2 2" xfId="46029"/>
    <cellStyle name="Обычный 5 23 3 4 2 2 2" xfId="46030"/>
    <cellStyle name="Обычный 5 23 3 4 2 3" xfId="46031"/>
    <cellStyle name="Обычный 5 23 3 4 3" xfId="46032"/>
    <cellStyle name="Обычный 5 23 3 4 3 2" xfId="46033"/>
    <cellStyle name="Обычный 5 23 3 4 4" xfId="46034"/>
    <cellStyle name="Обычный 5 23 3 5" xfId="46035"/>
    <cellStyle name="Обычный 5 23 3 5 2" xfId="46036"/>
    <cellStyle name="Обычный 5 23 3 5 2 2" xfId="46037"/>
    <cellStyle name="Обычный 5 23 3 5 3" xfId="46038"/>
    <cellStyle name="Обычный 5 23 3 6" xfId="46039"/>
    <cellStyle name="Обычный 5 23 3 6 2" xfId="46040"/>
    <cellStyle name="Обычный 5 23 3 7" xfId="46041"/>
    <cellStyle name="Обычный 5 23 3 7 2" xfId="46042"/>
    <cellStyle name="Обычный 5 23 3 8" xfId="46043"/>
    <cellStyle name="Обычный 5 23 30" xfId="46044"/>
    <cellStyle name="Обычный 5 23 30 2" xfId="46045"/>
    <cellStyle name="Обычный 5 23 30 2 2" xfId="46046"/>
    <cellStyle name="Обычный 5 23 30 2 2 2" xfId="46047"/>
    <cellStyle name="Обычный 5 23 30 2 3" xfId="46048"/>
    <cellStyle name="Обычный 5 23 30 3" xfId="46049"/>
    <cellStyle name="Обычный 5 23 30 3 2" xfId="46050"/>
    <cellStyle name="Обычный 5 23 30 4" xfId="46051"/>
    <cellStyle name="Обычный 5 23 31" xfId="46052"/>
    <cellStyle name="Обычный 5 23 31 2" xfId="46053"/>
    <cellStyle name="Обычный 5 23 31 2 2" xfId="46054"/>
    <cellStyle name="Обычный 5 23 31 2 2 2" xfId="46055"/>
    <cellStyle name="Обычный 5 23 31 2 3" xfId="46056"/>
    <cellStyle name="Обычный 5 23 31 3" xfId="46057"/>
    <cellStyle name="Обычный 5 23 31 3 2" xfId="46058"/>
    <cellStyle name="Обычный 5 23 31 4" xfId="46059"/>
    <cellStyle name="Обычный 5 23 32" xfId="46060"/>
    <cellStyle name="Обычный 5 23 32 2" xfId="46061"/>
    <cellStyle name="Обычный 5 23 32 2 2" xfId="46062"/>
    <cellStyle name="Обычный 5 23 32 2 2 2" xfId="46063"/>
    <cellStyle name="Обычный 5 23 32 2 3" xfId="46064"/>
    <cellStyle name="Обычный 5 23 32 3" xfId="46065"/>
    <cellStyle name="Обычный 5 23 32 3 2" xfId="46066"/>
    <cellStyle name="Обычный 5 23 32 4" xfId="46067"/>
    <cellStyle name="Обычный 5 23 33" xfId="46068"/>
    <cellStyle name="Обычный 5 23 33 2" xfId="46069"/>
    <cellStyle name="Обычный 5 23 33 2 2" xfId="46070"/>
    <cellStyle name="Обычный 5 23 33 3" xfId="46071"/>
    <cellStyle name="Обычный 5 23 34" xfId="46072"/>
    <cellStyle name="Обычный 5 23 34 2" xfId="46073"/>
    <cellStyle name="Обычный 5 23 35" xfId="46074"/>
    <cellStyle name="Обычный 5 23 35 2" xfId="46075"/>
    <cellStyle name="Обычный 5 23 36" xfId="46076"/>
    <cellStyle name="Обычный 5 23 4" xfId="46077"/>
    <cellStyle name="Обычный 5 23 4 2" xfId="46078"/>
    <cellStyle name="Обычный 5 23 4 2 2" xfId="46079"/>
    <cellStyle name="Обычный 5 23 4 2 2 2" xfId="46080"/>
    <cellStyle name="Обычный 5 23 4 2 2 2 2" xfId="46081"/>
    <cellStyle name="Обычный 5 23 4 2 2 3" xfId="46082"/>
    <cellStyle name="Обычный 5 23 4 2 3" xfId="46083"/>
    <cellStyle name="Обычный 5 23 4 2 3 2" xfId="46084"/>
    <cellStyle name="Обычный 5 23 4 2 4" xfId="46085"/>
    <cellStyle name="Обычный 5 23 4 3" xfId="46086"/>
    <cellStyle name="Обычный 5 23 4 3 2" xfId="46087"/>
    <cellStyle name="Обычный 5 23 4 3 2 2" xfId="46088"/>
    <cellStyle name="Обычный 5 23 4 3 2 2 2" xfId="46089"/>
    <cellStyle name="Обычный 5 23 4 3 2 3" xfId="46090"/>
    <cellStyle name="Обычный 5 23 4 3 3" xfId="46091"/>
    <cellStyle name="Обычный 5 23 4 3 3 2" xfId="46092"/>
    <cellStyle name="Обычный 5 23 4 3 4" xfId="46093"/>
    <cellStyle name="Обычный 5 23 4 4" xfId="46094"/>
    <cellStyle name="Обычный 5 23 4 4 2" xfId="46095"/>
    <cellStyle name="Обычный 5 23 4 4 2 2" xfId="46096"/>
    <cellStyle name="Обычный 5 23 4 4 2 2 2" xfId="46097"/>
    <cellStyle name="Обычный 5 23 4 4 2 3" xfId="46098"/>
    <cellStyle name="Обычный 5 23 4 4 3" xfId="46099"/>
    <cellStyle name="Обычный 5 23 4 4 3 2" xfId="46100"/>
    <cellStyle name="Обычный 5 23 4 4 4" xfId="46101"/>
    <cellStyle name="Обычный 5 23 4 5" xfId="46102"/>
    <cellStyle name="Обычный 5 23 4 5 2" xfId="46103"/>
    <cellStyle name="Обычный 5 23 4 5 2 2" xfId="46104"/>
    <cellStyle name="Обычный 5 23 4 5 3" xfId="46105"/>
    <cellStyle name="Обычный 5 23 4 6" xfId="46106"/>
    <cellStyle name="Обычный 5 23 4 6 2" xfId="46107"/>
    <cellStyle name="Обычный 5 23 4 7" xfId="46108"/>
    <cellStyle name="Обычный 5 23 4 7 2" xfId="46109"/>
    <cellStyle name="Обычный 5 23 4 8" xfId="46110"/>
    <cellStyle name="Обычный 5 23 5" xfId="46111"/>
    <cellStyle name="Обычный 5 23 5 2" xfId="46112"/>
    <cellStyle name="Обычный 5 23 5 2 2" xfId="46113"/>
    <cellStyle name="Обычный 5 23 5 2 2 2" xfId="46114"/>
    <cellStyle name="Обычный 5 23 5 2 2 2 2" xfId="46115"/>
    <cellStyle name="Обычный 5 23 5 2 2 3" xfId="46116"/>
    <cellStyle name="Обычный 5 23 5 2 3" xfId="46117"/>
    <cellStyle name="Обычный 5 23 5 2 3 2" xfId="46118"/>
    <cellStyle name="Обычный 5 23 5 2 4" xfId="46119"/>
    <cellStyle name="Обычный 5 23 5 3" xfId="46120"/>
    <cellStyle name="Обычный 5 23 5 3 2" xfId="46121"/>
    <cellStyle name="Обычный 5 23 5 3 2 2" xfId="46122"/>
    <cellStyle name="Обычный 5 23 5 3 2 2 2" xfId="46123"/>
    <cellStyle name="Обычный 5 23 5 3 2 3" xfId="46124"/>
    <cellStyle name="Обычный 5 23 5 3 3" xfId="46125"/>
    <cellStyle name="Обычный 5 23 5 3 3 2" xfId="46126"/>
    <cellStyle name="Обычный 5 23 5 3 4" xfId="46127"/>
    <cellStyle name="Обычный 5 23 5 4" xfId="46128"/>
    <cellStyle name="Обычный 5 23 5 4 2" xfId="46129"/>
    <cellStyle name="Обычный 5 23 5 4 2 2" xfId="46130"/>
    <cellStyle name="Обычный 5 23 5 4 2 2 2" xfId="46131"/>
    <cellStyle name="Обычный 5 23 5 4 2 3" xfId="46132"/>
    <cellStyle name="Обычный 5 23 5 4 3" xfId="46133"/>
    <cellStyle name="Обычный 5 23 5 4 3 2" xfId="46134"/>
    <cellStyle name="Обычный 5 23 5 4 4" xfId="46135"/>
    <cellStyle name="Обычный 5 23 5 5" xfId="46136"/>
    <cellStyle name="Обычный 5 23 5 5 2" xfId="46137"/>
    <cellStyle name="Обычный 5 23 5 5 2 2" xfId="46138"/>
    <cellStyle name="Обычный 5 23 5 5 3" xfId="46139"/>
    <cellStyle name="Обычный 5 23 5 6" xfId="46140"/>
    <cellStyle name="Обычный 5 23 5 6 2" xfId="46141"/>
    <cellStyle name="Обычный 5 23 5 7" xfId="46142"/>
    <cellStyle name="Обычный 5 23 5 7 2" xfId="46143"/>
    <cellStyle name="Обычный 5 23 5 8" xfId="46144"/>
    <cellStyle name="Обычный 5 23 6" xfId="46145"/>
    <cellStyle name="Обычный 5 23 6 2" xfId="46146"/>
    <cellStyle name="Обычный 5 23 6 2 2" xfId="46147"/>
    <cellStyle name="Обычный 5 23 6 2 2 2" xfId="46148"/>
    <cellStyle name="Обычный 5 23 6 2 2 2 2" xfId="46149"/>
    <cellStyle name="Обычный 5 23 6 2 2 3" xfId="46150"/>
    <cellStyle name="Обычный 5 23 6 2 3" xfId="46151"/>
    <cellStyle name="Обычный 5 23 6 2 3 2" xfId="46152"/>
    <cellStyle name="Обычный 5 23 6 2 4" xfId="46153"/>
    <cellStyle name="Обычный 5 23 6 3" xfId="46154"/>
    <cellStyle name="Обычный 5 23 6 3 2" xfId="46155"/>
    <cellStyle name="Обычный 5 23 6 3 2 2" xfId="46156"/>
    <cellStyle name="Обычный 5 23 6 3 2 2 2" xfId="46157"/>
    <cellStyle name="Обычный 5 23 6 3 2 3" xfId="46158"/>
    <cellStyle name="Обычный 5 23 6 3 3" xfId="46159"/>
    <cellStyle name="Обычный 5 23 6 3 3 2" xfId="46160"/>
    <cellStyle name="Обычный 5 23 6 3 4" xfId="46161"/>
    <cellStyle name="Обычный 5 23 6 4" xfId="46162"/>
    <cellStyle name="Обычный 5 23 6 4 2" xfId="46163"/>
    <cellStyle name="Обычный 5 23 6 4 2 2" xfId="46164"/>
    <cellStyle name="Обычный 5 23 6 4 2 2 2" xfId="46165"/>
    <cellStyle name="Обычный 5 23 6 4 2 3" xfId="46166"/>
    <cellStyle name="Обычный 5 23 6 4 3" xfId="46167"/>
    <cellStyle name="Обычный 5 23 6 4 3 2" xfId="46168"/>
    <cellStyle name="Обычный 5 23 6 4 4" xfId="46169"/>
    <cellStyle name="Обычный 5 23 6 5" xfId="46170"/>
    <cellStyle name="Обычный 5 23 6 5 2" xfId="46171"/>
    <cellStyle name="Обычный 5 23 6 5 2 2" xfId="46172"/>
    <cellStyle name="Обычный 5 23 6 5 3" xfId="46173"/>
    <cellStyle name="Обычный 5 23 6 6" xfId="46174"/>
    <cellStyle name="Обычный 5 23 6 6 2" xfId="46175"/>
    <cellStyle name="Обычный 5 23 6 7" xfId="46176"/>
    <cellStyle name="Обычный 5 23 6 7 2" xfId="46177"/>
    <cellStyle name="Обычный 5 23 6 8" xfId="46178"/>
    <cellStyle name="Обычный 5 23 7" xfId="46179"/>
    <cellStyle name="Обычный 5 23 7 2" xfId="46180"/>
    <cellStyle name="Обычный 5 23 7 2 2" xfId="46181"/>
    <cellStyle name="Обычный 5 23 7 2 2 2" xfId="46182"/>
    <cellStyle name="Обычный 5 23 7 2 2 2 2" xfId="46183"/>
    <cellStyle name="Обычный 5 23 7 2 2 3" xfId="46184"/>
    <cellStyle name="Обычный 5 23 7 2 3" xfId="46185"/>
    <cellStyle name="Обычный 5 23 7 2 3 2" xfId="46186"/>
    <cellStyle name="Обычный 5 23 7 2 4" xfId="46187"/>
    <cellStyle name="Обычный 5 23 7 3" xfId="46188"/>
    <cellStyle name="Обычный 5 23 7 3 2" xfId="46189"/>
    <cellStyle name="Обычный 5 23 7 3 2 2" xfId="46190"/>
    <cellStyle name="Обычный 5 23 7 3 2 2 2" xfId="46191"/>
    <cellStyle name="Обычный 5 23 7 3 2 3" xfId="46192"/>
    <cellStyle name="Обычный 5 23 7 3 3" xfId="46193"/>
    <cellStyle name="Обычный 5 23 7 3 3 2" xfId="46194"/>
    <cellStyle name="Обычный 5 23 7 3 4" xfId="46195"/>
    <cellStyle name="Обычный 5 23 7 4" xfId="46196"/>
    <cellStyle name="Обычный 5 23 7 4 2" xfId="46197"/>
    <cellStyle name="Обычный 5 23 7 4 2 2" xfId="46198"/>
    <cellStyle name="Обычный 5 23 7 4 2 2 2" xfId="46199"/>
    <cellStyle name="Обычный 5 23 7 4 2 3" xfId="46200"/>
    <cellStyle name="Обычный 5 23 7 4 3" xfId="46201"/>
    <cellStyle name="Обычный 5 23 7 4 3 2" xfId="46202"/>
    <cellStyle name="Обычный 5 23 7 4 4" xfId="46203"/>
    <cellStyle name="Обычный 5 23 7 5" xfId="46204"/>
    <cellStyle name="Обычный 5 23 7 5 2" xfId="46205"/>
    <cellStyle name="Обычный 5 23 7 5 2 2" xfId="46206"/>
    <cellStyle name="Обычный 5 23 7 5 3" xfId="46207"/>
    <cellStyle name="Обычный 5 23 7 6" xfId="46208"/>
    <cellStyle name="Обычный 5 23 7 6 2" xfId="46209"/>
    <cellStyle name="Обычный 5 23 7 7" xfId="46210"/>
    <cellStyle name="Обычный 5 23 7 7 2" xfId="46211"/>
    <cellStyle name="Обычный 5 23 7 8" xfId="46212"/>
    <cellStyle name="Обычный 5 23 8" xfId="46213"/>
    <cellStyle name="Обычный 5 23 8 2" xfId="46214"/>
    <cellStyle name="Обычный 5 23 8 2 2" xfId="46215"/>
    <cellStyle name="Обычный 5 23 8 2 2 2" xfId="46216"/>
    <cellStyle name="Обычный 5 23 8 2 2 2 2" xfId="46217"/>
    <cellStyle name="Обычный 5 23 8 2 2 3" xfId="46218"/>
    <cellStyle name="Обычный 5 23 8 2 3" xfId="46219"/>
    <cellStyle name="Обычный 5 23 8 2 3 2" xfId="46220"/>
    <cellStyle name="Обычный 5 23 8 2 4" xfId="46221"/>
    <cellStyle name="Обычный 5 23 8 3" xfId="46222"/>
    <cellStyle name="Обычный 5 23 8 3 2" xfId="46223"/>
    <cellStyle name="Обычный 5 23 8 3 2 2" xfId="46224"/>
    <cellStyle name="Обычный 5 23 8 3 2 2 2" xfId="46225"/>
    <cellStyle name="Обычный 5 23 8 3 2 3" xfId="46226"/>
    <cellStyle name="Обычный 5 23 8 3 3" xfId="46227"/>
    <cellStyle name="Обычный 5 23 8 3 3 2" xfId="46228"/>
    <cellStyle name="Обычный 5 23 8 3 4" xfId="46229"/>
    <cellStyle name="Обычный 5 23 8 4" xfId="46230"/>
    <cellStyle name="Обычный 5 23 8 4 2" xfId="46231"/>
    <cellStyle name="Обычный 5 23 8 4 2 2" xfId="46232"/>
    <cellStyle name="Обычный 5 23 8 4 2 2 2" xfId="46233"/>
    <cellStyle name="Обычный 5 23 8 4 2 3" xfId="46234"/>
    <cellStyle name="Обычный 5 23 8 4 3" xfId="46235"/>
    <cellStyle name="Обычный 5 23 8 4 3 2" xfId="46236"/>
    <cellStyle name="Обычный 5 23 8 4 4" xfId="46237"/>
    <cellStyle name="Обычный 5 23 8 5" xfId="46238"/>
    <cellStyle name="Обычный 5 23 8 5 2" xfId="46239"/>
    <cellStyle name="Обычный 5 23 8 5 2 2" xfId="46240"/>
    <cellStyle name="Обычный 5 23 8 5 3" xfId="46241"/>
    <cellStyle name="Обычный 5 23 8 6" xfId="46242"/>
    <cellStyle name="Обычный 5 23 8 6 2" xfId="46243"/>
    <cellStyle name="Обычный 5 23 8 7" xfId="46244"/>
    <cellStyle name="Обычный 5 23 8 7 2" xfId="46245"/>
    <cellStyle name="Обычный 5 23 8 8" xfId="46246"/>
    <cellStyle name="Обычный 5 23 9" xfId="46247"/>
    <cellStyle name="Обычный 5 23 9 2" xfId="46248"/>
    <cellStyle name="Обычный 5 23 9 2 2" xfId="46249"/>
    <cellStyle name="Обычный 5 23 9 2 2 2" xfId="46250"/>
    <cellStyle name="Обычный 5 23 9 2 2 2 2" xfId="46251"/>
    <cellStyle name="Обычный 5 23 9 2 2 3" xfId="46252"/>
    <cellStyle name="Обычный 5 23 9 2 3" xfId="46253"/>
    <cellStyle name="Обычный 5 23 9 2 3 2" xfId="46254"/>
    <cellStyle name="Обычный 5 23 9 2 4" xfId="46255"/>
    <cellStyle name="Обычный 5 23 9 3" xfId="46256"/>
    <cellStyle name="Обычный 5 23 9 3 2" xfId="46257"/>
    <cellStyle name="Обычный 5 23 9 3 2 2" xfId="46258"/>
    <cellStyle name="Обычный 5 23 9 3 2 2 2" xfId="46259"/>
    <cellStyle name="Обычный 5 23 9 3 2 3" xfId="46260"/>
    <cellStyle name="Обычный 5 23 9 3 3" xfId="46261"/>
    <cellStyle name="Обычный 5 23 9 3 3 2" xfId="46262"/>
    <cellStyle name="Обычный 5 23 9 3 4" xfId="46263"/>
    <cellStyle name="Обычный 5 23 9 4" xfId="46264"/>
    <cellStyle name="Обычный 5 23 9 4 2" xfId="46265"/>
    <cellStyle name="Обычный 5 23 9 4 2 2" xfId="46266"/>
    <cellStyle name="Обычный 5 23 9 4 2 2 2" xfId="46267"/>
    <cellStyle name="Обычный 5 23 9 4 2 3" xfId="46268"/>
    <cellStyle name="Обычный 5 23 9 4 3" xfId="46269"/>
    <cellStyle name="Обычный 5 23 9 4 3 2" xfId="46270"/>
    <cellStyle name="Обычный 5 23 9 4 4" xfId="46271"/>
    <cellStyle name="Обычный 5 23 9 5" xfId="46272"/>
    <cellStyle name="Обычный 5 23 9 5 2" xfId="46273"/>
    <cellStyle name="Обычный 5 23 9 5 2 2" xfId="46274"/>
    <cellStyle name="Обычный 5 23 9 5 3" xfId="46275"/>
    <cellStyle name="Обычный 5 23 9 6" xfId="46276"/>
    <cellStyle name="Обычный 5 23 9 6 2" xfId="46277"/>
    <cellStyle name="Обычный 5 23 9 7" xfId="46278"/>
    <cellStyle name="Обычный 5 23 9 7 2" xfId="46279"/>
    <cellStyle name="Обычный 5 23 9 8" xfId="46280"/>
    <cellStyle name="Обычный 5 24" xfId="46281"/>
    <cellStyle name="Обычный 5 24 2" xfId="46282"/>
    <cellStyle name="Обычный 5 24 2 2" xfId="46283"/>
    <cellStyle name="Обычный 5 24 2 2 2" xfId="46284"/>
    <cellStyle name="Обычный 5 24 2 2 2 2" xfId="46285"/>
    <cellStyle name="Обычный 5 24 2 2 3" xfId="46286"/>
    <cellStyle name="Обычный 5 24 2 3" xfId="46287"/>
    <cellStyle name="Обычный 5 24 2 3 2" xfId="46288"/>
    <cellStyle name="Обычный 5 24 2 4" xfId="46289"/>
    <cellStyle name="Обычный 5 24 3" xfId="46290"/>
    <cellStyle name="Обычный 5 24 3 2" xfId="46291"/>
    <cellStyle name="Обычный 5 24 3 2 2" xfId="46292"/>
    <cellStyle name="Обычный 5 24 3 2 2 2" xfId="46293"/>
    <cellStyle name="Обычный 5 24 3 2 3" xfId="46294"/>
    <cellStyle name="Обычный 5 24 3 3" xfId="46295"/>
    <cellStyle name="Обычный 5 24 3 3 2" xfId="46296"/>
    <cellStyle name="Обычный 5 24 3 4" xfId="46297"/>
    <cellStyle name="Обычный 5 24 4" xfId="46298"/>
    <cellStyle name="Обычный 5 24 4 2" xfId="46299"/>
    <cellStyle name="Обычный 5 24 4 2 2" xfId="46300"/>
    <cellStyle name="Обычный 5 24 4 2 2 2" xfId="46301"/>
    <cellStyle name="Обычный 5 24 4 2 3" xfId="46302"/>
    <cellStyle name="Обычный 5 24 4 3" xfId="46303"/>
    <cellStyle name="Обычный 5 24 4 3 2" xfId="46304"/>
    <cellStyle name="Обычный 5 24 4 4" xfId="46305"/>
    <cellStyle name="Обычный 5 24 5" xfId="46306"/>
    <cellStyle name="Обычный 5 24 5 2" xfId="46307"/>
    <cellStyle name="Обычный 5 24 5 2 2" xfId="46308"/>
    <cellStyle name="Обычный 5 24 5 3" xfId="46309"/>
    <cellStyle name="Обычный 5 24 6" xfId="46310"/>
    <cellStyle name="Обычный 5 24 6 2" xfId="46311"/>
    <cellStyle name="Обычный 5 24 7" xfId="46312"/>
    <cellStyle name="Обычный 5 24 7 2" xfId="46313"/>
    <cellStyle name="Обычный 5 24 8" xfId="46314"/>
    <cellStyle name="Обычный 5 25" xfId="46315"/>
    <cellStyle name="Обычный 5 25 2" xfId="46316"/>
    <cellStyle name="Обычный 5 25 2 2" xfId="46317"/>
    <cellStyle name="Обычный 5 25 2 2 2" xfId="46318"/>
    <cellStyle name="Обычный 5 25 2 2 2 2" xfId="46319"/>
    <cellStyle name="Обычный 5 25 2 2 3" xfId="46320"/>
    <cellStyle name="Обычный 5 25 2 3" xfId="46321"/>
    <cellStyle name="Обычный 5 25 2 3 2" xfId="46322"/>
    <cellStyle name="Обычный 5 25 2 4" xfId="46323"/>
    <cellStyle name="Обычный 5 25 3" xfId="46324"/>
    <cellStyle name="Обычный 5 25 3 2" xfId="46325"/>
    <cellStyle name="Обычный 5 25 3 2 2" xfId="46326"/>
    <cellStyle name="Обычный 5 25 3 2 2 2" xfId="46327"/>
    <cellStyle name="Обычный 5 25 3 2 3" xfId="46328"/>
    <cellStyle name="Обычный 5 25 3 3" xfId="46329"/>
    <cellStyle name="Обычный 5 25 3 3 2" xfId="46330"/>
    <cellStyle name="Обычный 5 25 3 4" xfId="46331"/>
    <cellStyle name="Обычный 5 25 4" xfId="46332"/>
    <cellStyle name="Обычный 5 25 4 2" xfId="46333"/>
    <cellStyle name="Обычный 5 25 4 2 2" xfId="46334"/>
    <cellStyle name="Обычный 5 25 4 2 2 2" xfId="46335"/>
    <cellStyle name="Обычный 5 25 4 2 3" xfId="46336"/>
    <cellStyle name="Обычный 5 25 4 3" xfId="46337"/>
    <cellStyle name="Обычный 5 25 4 3 2" xfId="46338"/>
    <cellStyle name="Обычный 5 25 4 4" xfId="46339"/>
    <cellStyle name="Обычный 5 25 5" xfId="46340"/>
    <cellStyle name="Обычный 5 25 5 2" xfId="46341"/>
    <cellStyle name="Обычный 5 25 5 2 2" xfId="46342"/>
    <cellStyle name="Обычный 5 25 5 3" xfId="46343"/>
    <cellStyle name="Обычный 5 25 6" xfId="46344"/>
    <cellStyle name="Обычный 5 25 6 2" xfId="46345"/>
    <cellStyle name="Обычный 5 25 7" xfId="46346"/>
    <cellStyle name="Обычный 5 25 7 2" xfId="46347"/>
    <cellStyle name="Обычный 5 25 8" xfId="46348"/>
    <cellStyle name="Обычный 5 26" xfId="46349"/>
    <cellStyle name="Обычный 5 26 2" xfId="46350"/>
    <cellStyle name="Обычный 5 26 2 2" xfId="46351"/>
    <cellStyle name="Обычный 5 26 2 2 2" xfId="46352"/>
    <cellStyle name="Обычный 5 26 2 2 2 2" xfId="46353"/>
    <cellStyle name="Обычный 5 26 2 2 3" xfId="46354"/>
    <cellStyle name="Обычный 5 26 2 3" xfId="46355"/>
    <cellStyle name="Обычный 5 26 2 3 2" xfId="46356"/>
    <cellStyle name="Обычный 5 26 2 4" xfId="46357"/>
    <cellStyle name="Обычный 5 26 3" xfId="46358"/>
    <cellStyle name="Обычный 5 26 3 2" xfId="46359"/>
    <cellStyle name="Обычный 5 26 3 2 2" xfId="46360"/>
    <cellStyle name="Обычный 5 26 3 2 2 2" xfId="46361"/>
    <cellStyle name="Обычный 5 26 3 2 3" xfId="46362"/>
    <cellStyle name="Обычный 5 26 3 3" xfId="46363"/>
    <cellStyle name="Обычный 5 26 3 3 2" xfId="46364"/>
    <cellStyle name="Обычный 5 26 3 4" xfId="46365"/>
    <cellStyle name="Обычный 5 26 4" xfId="46366"/>
    <cellStyle name="Обычный 5 26 4 2" xfId="46367"/>
    <cellStyle name="Обычный 5 26 4 2 2" xfId="46368"/>
    <cellStyle name="Обычный 5 26 4 2 2 2" xfId="46369"/>
    <cellStyle name="Обычный 5 26 4 2 3" xfId="46370"/>
    <cellStyle name="Обычный 5 26 4 3" xfId="46371"/>
    <cellStyle name="Обычный 5 26 4 3 2" xfId="46372"/>
    <cellStyle name="Обычный 5 26 4 4" xfId="46373"/>
    <cellStyle name="Обычный 5 26 5" xfId="46374"/>
    <cellStyle name="Обычный 5 26 5 2" xfId="46375"/>
    <cellStyle name="Обычный 5 26 5 2 2" xfId="46376"/>
    <cellStyle name="Обычный 5 26 5 3" xfId="46377"/>
    <cellStyle name="Обычный 5 26 6" xfId="46378"/>
    <cellStyle name="Обычный 5 26 6 2" xfId="46379"/>
    <cellStyle name="Обычный 5 26 7" xfId="46380"/>
    <cellStyle name="Обычный 5 26 7 2" xfId="46381"/>
    <cellStyle name="Обычный 5 26 8" xfId="46382"/>
    <cellStyle name="Обычный 5 27" xfId="46383"/>
    <cellStyle name="Обычный 5 27 2" xfId="46384"/>
    <cellStyle name="Обычный 5 27 2 2" xfId="46385"/>
    <cellStyle name="Обычный 5 27 2 2 2" xfId="46386"/>
    <cellStyle name="Обычный 5 27 2 2 2 2" xfId="46387"/>
    <cellStyle name="Обычный 5 27 2 2 3" xfId="46388"/>
    <cellStyle name="Обычный 5 27 2 3" xfId="46389"/>
    <cellStyle name="Обычный 5 27 2 3 2" xfId="46390"/>
    <cellStyle name="Обычный 5 27 2 4" xfId="46391"/>
    <cellStyle name="Обычный 5 27 3" xfId="46392"/>
    <cellStyle name="Обычный 5 27 3 2" xfId="46393"/>
    <cellStyle name="Обычный 5 27 3 2 2" xfId="46394"/>
    <cellStyle name="Обычный 5 27 3 2 2 2" xfId="46395"/>
    <cellStyle name="Обычный 5 27 3 2 3" xfId="46396"/>
    <cellStyle name="Обычный 5 27 3 3" xfId="46397"/>
    <cellStyle name="Обычный 5 27 3 3 2" xfId="46398"/>
    <cellStyle name="Обычный 5 27 3 4" xfId="46399"/>
    <cellStyle name="Обычный 5 27 4" xfId="46400"/>
    <cellStyle name="Обычный 5 27 4 2" xfId="46401"/>
    <cellStyle name="Обычный 5 27 4 2 2" xfId="46402"/>
    <cellStyle name="Обычный 5 27 4 2 2 2" xfId="46403"/>
    <cellStyle name="Обычный 5 27 4 2 3" xfId="46404"/>
    <cellStyle name="Обычный 5 27 4 3" xfId="46405"/>
    <cellStyle name="Обычный 5 27 4 3 2" xfId="46406"/>
    <cellStyle name="Обычный 5 27 4 4" xfId="46407"/>
    <cellStyle name="Обычный 5 27 5" xfId="46408"/>
    <cellStyle name="Обычный 5 27 5 2" xfId="46409"/>
    <cellStyle name="Обычный 5 27 5 2 2" xfId="46410"/>
    <cellStyle name="Обычный 5 27 5 3" xfId="46411"/>
    <cellStyle name="Обычный 5 27 6" xfId="46412"/>
    <cellStyle name="Обычный 5 27 6 2" xfId="46413"/>
    <cellStyle name="Обычный 5 27 7" xfId="46414"/>
    <cellStyle name="Обычный 5 27 7 2" xfId="46415"/>
    <cellStyle name="Обычный 5 27 8" xfId="46416"/>
    <cellStyle name="Обычный 5 28" xfId="46417"/>
    <cellStyle name="Обычный 5 28 2" xfId="46418"/>
    <cellStyle name="Обычный 5 28 2 2" xfId="46419"/>
    <cellStyle name="Обычный 5 28 2 2 2" xfId="46420"/>
    <cellStyle name="Обычный 5 28 2 2 2 2" xfId="46421"/>
    <cellStyle name="Обычный 5 28 2 2 3" xfId="46422"/>
    <cellStyle name="Обычный 5 28 2 3" xfId="46423"/>
    <cellStyle name="Обычный 5 28 2 3 2" xfId="46424"/>
    <cellStyle name="Обычный 5 28 2 4" xfId="46425"/>
    <cellStyle name="Обычный 5 28 3" xfId="46426"/>
    <cellStyle name="Обычный 5 28 3 2" xfId="46427"/>
    <cellStyle name="Обычный 5 28 3 2 2" xfId="46428"/>
    <cellStyle name="Обычный 5 28 3 2 2 2" xfId="46429"/>
    <cellStyle name="Обычный 5 28 3 2 3" xfId="46430"/>
    <cellStyle name="Обычный 5 28 3 3" xfId="46431"/>
    <cellStyle name="Обычный 5 28 3 3 2" xfId="46432"/>
    <cellStyle name="Обычный 5 28 3 4" xfId="46433"/>
    <cellStyle name="Обычный 5 28 4" xfId="46434"/>
    <cellStyle name="Обычный 5 28 4 2" xfId="46435"/>
    <cellStyle name="Обычный 5 28 4 2 2" xfId="46436"/>
    <cellStyle name="Обычный 5 28 4 2 2 2" xfId="46437"/>
    <cellStyle name="Обычный 5 28 4 2 3" xfId="46438"/>
    <cellStyle name="Обычный 5 28 4 3" xfId="46439"/>
    <cellStyle name="Обычный 5 28 4 3 2" xfId="46440"/>
    <cellStyle name="Обычный 5 28 4 4" xfId="46441"/>
    <cellStyle name="Обычный 5 28 5" xfId="46442"/>
    <cellStyle name="Обычный 5 28 5 2" xfId="46443"/>
    <cellStyle name="Обычный 5 28 5 2 2" xfId="46444"/>
    <cellStyle name="Обычный 5 28 5 3" xfId="46445"/>
    <cellStyle name="Обычный 5 28 6" xfId="46446"/>
    <cellStyle name="Обычный 5 28 6 2" xfId="46447"/>
    <cellStyle name="Обычный 5 28 7" xfId="46448"/>
    <cellStyle name="Обычный 5 28 7 2" xfId="46449"/>
    <cellStyle name="Обычный 5 28 8" xfId="46450"/>
    <cellStyle name="Обычный 5 29" xfId="46451"/>
    <cellStyle name="Обычный 5 29 2" xfId="46452"/>
    <cellStyle name="Обычный 5 29 2 2" xfId="46453"/>
    <cellStyle name="Обычный 5 29 2 2 2" xfId="46454"/>
    <cellStyle name="Обычный 5 29 2 2 2 2" xfId="46455"/>
    <cellStyle name="Обычный 5 29 2 2 3" xfId="46456"/>
    <cellStyle name="Обычный 5 29 2 3" xfId="46457"/>
    <cellStyle name="Обычный 5 29 2 3 2" xfId="46458"/>
    <cellStyle name="Обычный 5 29 2 4" xfId="46459"/>
    <cellStyle name="Обычный 5 29 3" xfId="46460"/>
    <cellStyle name="Обычный 5 29 3 2" xfId="46461"/>
    <cellStyle name="Обычный 5 29 3 2 2" xfId="46462"/>
    <cellStyle name="Обычный 5 29 3 2 2 2" xfId="46463"/>
    <cellStyle name="Обычный 5 29 3 2 3" xfId="46464"/>
    <cellStyle name="Обычный 5 29 3 3" xfId="46465"/>
    <cellStyle name="Обычный 5 29 3 3 2" xfId="46466"/>
    <cellStyle name="Обычный 5 29 3 4" xfId="46467"/>
    <cellStyle name="Обычный 5 29 4" xfId="46468"/>
    <cellStyle name="Обычный 5 29 4 2" xfId="46469"/>
    <cellStyle name="Обычный 5 29 4 2 2" xfId="46470"/>
    <cellStyle name="Обычный 5 29 4 2 2 2" xfId="46471"/>
    <cellStyle name="Обычный 5 29 4 2 3" xfId="46472"/>
    <cellStyle name="Обычный 5 29 4 3" xfId="46473"/>
    <cellStyle name="Обычный 5 29 4 3 2" xfId="46474"/>
    <cellStyle name="Обычный 5 29 4 4" xfId="46475"/>
    <cellStyle name="Обычный 5 29 5" xfId="46476"/>
    <cellStyle name="Обычный 5 29 5 2" xfId="46477"/>
    <cellStyle name="Обычный 5 29 5 2 2" xfId="46478"/>
    <cellStyle name="Обычный 5 29 5 3" xfId="46479"/>
    <cellStyle name="Обычный 5 29 6" xfId="46480"/>
    <cellStyle name="Обычный 5 29 6 2" xfId="46481"/>
    <cellStyle name="Обычный 5 29 7" xfId="46482"/>
    <cellStyle name="Обычный 5 29 7 2" xfId="46483"/>
    <cellStyle name="Обычный 5 29 8" xfId="46484"/>
    <cellStyle name="Обычный 5 3" xfId="46485"/>
    <cellStyle name="Обычный 5 3 10" xfId="46486"/>
    <cellStyle name="Обычный 5 3 10 2" xfId="46487"/>
    <cellStyle name="Обычный 5 3 10 2 2" xfId="46488"/>
    <cellStyle name="Обычный 5 3 10 2 2 2" xfId="46489"/>
    <cellStyle name="Обычный 5 3 10 2 2 2 2" xfId="46490"/>
    <cellStyle name="Обычный 5 3 10 2 2 3" xfId="46491"/>
    <cellStyle name="Обычный 5 3 10 2 3" xfId="46492"/>
    <cellStyle name="Обычный 5 3 10 2 3 2" xfId="46493"/>
    <cellStyle name="Обычный 5 3 10 2 4" xfId="46494"/>
    <cellStyle name="Обычный 5 3 10 3" xfId="46495"/>
    <cellStyle name="Обычный 5 3 10 3 2" xfId="46496"/>
    <cellStyle name="Обычный 5 3 10 3 2 2" xfId="46497"/>
    <cellStyle name="Обычный 5 3 10 3 2 2 2" xfId="46498"/>
    <cellStyle name="Обычный 5 3 10 3 2 3" xfId="46499"/>
    <cellStyle name="Обычный 5 3 10 3 3" xfId="46500"/>
    <cellStyle name="Обычный 5 3 10 3 3 2" xfId="46501"/>
    <cellStyle name="Обычный 5 3 10 3 4" xfId="46502"/>
    <cellStyle name="Обычный 5 3 10 4" xfId="46503"/>
    <cellStyle name="Обычный 5 3 10 4 2" xfId="46504"/>
    <cellStyle name="Обычный 5 3 10 4 2 2" xfId="46505"/>
    <cellStyle name="Обычный 5 3 10 4 2 2 2" xfId="46506"/>
    <cellStyle name="Обычный 5 3 10 4 2 3" xfId="46507"/>
    <cellStyle name="Обычный 5 3 10 4 3" xfId="46508"/>
    <cellStyle name="Обычный 5 3 10 4 3 2" xfId="46509"/>
    <cellStyle name="Обычный 5 3 10 4 4" xfId="46510"/>
    <cellStyle name="Обычный 5 3 10 5" xfId="46511"/>
    <cellStyle name="Обычный 5 3 10 5 2" xfId="46512"/>
    <cellStyle name="Обычный 5 3 10 5 2 2" xfId="46513"/>
    <cellStyle name="Обычный 5 3 10 5 3" xfId="46514"/>
    <cellStyle name="Обычный 5 3 10 6" xfId="46515"/>
    <cellStyle name="Обычный 5 3 10 6 2" xfId="46516"/>
    <cellStyle name="Обычный 5 3 10 7" xfId="46517"/>
    <cellStyle name="Обычный 5 3 10 7 2" xfId="46518"/>
    <cellStyle name="Обычный 5 3 10 8" xfId="46519"/>
    <cellStyle name="Обычный 5 3 11" xfId="46520"/>
    <cellStyle name="Обычный 5 3 11 2" xfId="46521"/>
    <cellStyle name="Обычный 5 3 11 2 2" xfId="46522"/>
    <cellStyle name="Обычный 5 3 11 2 2 2" xfId="46523"/>
    <cellStyle name="Обычный 5 3 11 2 2 2 2" xfId="46524"/>
    <cellStyle name="Обычный 5 3 11 2 2 3" xfId="46525"/>
    <cellStyle name="Обычный 5 3 11 2 3" xfId="46526"/>
    <cellStyle name="Обычный 5 3 11 2 3 2" xfId="46527"/>
    <cellStyle name="Обычный 5 3 11 2 4" xfId="46528"/>
    <cellStyle name="Обычный 5 3 11 3" xfId="46529"/>
    <cellStyle name="Обычный 5 3 11 3 2" xfId="46530"/>
    <cellStyle name="Обычный 5 3 11 3 2 2" xfId="46531"/>
    <cellStyle name="Обычный 5 3 11 3 2 2 2" xfId="46532"/>
    <cellStyle name="Обычный 5 3 11 3 2 3" xfId="46533"/>
    <cellStyle name="Обычный 5 3 11 3 3" xfId="46534"/>
    <cellStyle name="Обычный 5 3 11 3 3 2" xfId="46535"/>
    <cellStyle name="Обычный 5 3 11 3 4" xfId="46536"/>
    <cellStyle name="Обычный 5 3 11 4" xfId="46537"/>
    <cellStyle name="Обычный 5 3 11 4 2" xfId="46538"/>
    <cellStyle name="Обычный 5 3 11 4 2 2" xfId="46539"/>
    <cellStyle name="Обычный 5 3 11 4 2 2 2" xfId="46540"/>
    <cellStyle name="Обычный 5 3 11 4 2 3" xfId="46541"/>
    <cellStyle name="Обычный 5 3 11 4 3" xfId="46542"/>
    <cellStyle name="Обычный 5 3 11 4 3 2" xfId="46543"/>
    <cellStyle name="Обычный 5 3 11 4 4" xfId="46544"/>
    <cellStyle name="Обычный 5 3 11 5" xfId="46545"/>
    <cellStyle name="Обычный 5 3 11 5 2" xfId="46546"/>
    <cellStyle name="Обычный 5 3 11 5 2 2" xfId="46547"/>
    <cellStyle name="Обычный 5 3 11 5 3" xfId="46548"/>
    <cellStyle name="Обычный 5 3 11 6" xfId="46549"/>
    <cellStyle name="Обычный 5 3 11 6 2" xfId="46550"/>
    <cellStyle name="Обычный 5 3 11 7" xfId="46551"/>
    <cellStyle name="Обычный 5 3 11 7 2" xfId="46552"/>
    <cellStyle name="Обычный 5 3 11 8" xfId="46553"/>
    <cellStyle name="Обычный 5 3 12" xfId="46554"/>
    <cellStyle name="Обычный 5 3 12 2" xfId="46555"/>
    <cellStyle name="Обычный 5 3 12 2 2" xfId="46556"/>
    <cellStyle name="Обычный 5 3 12 2 2 2" xfId="46557"/>
    <cellStyle name="Обычный 5 3 12 2 2 2 2" xfId="46558"/>
    <cellStyle name="Обычный 5 3 12 2 2 3" xfId="46559"/>
    <cellStyle name="Обычный 5 3 12 2 3" xfId="46560"/>
    <cellStyle name="Обычный 5 3 12 2 3 2" xfId="46561"/>
    <cellStyle name="Обычный 5 3 12 2 4" xfId="46562"/>
    <cellStyle name="Обычный 5 3 12 3" xfId="46563"/>
    <cellStyle name="Обычный 5 3 12 3 2" xfId="46564"/>
    <cellStyle name="Обычный 5 3 12 3 2 2" xfId="46565"/>
    <cellStyle name="Обычный 5 3 12 3 2 2 2" xfId="46566"/>
    <cellStyle name="Обычный 5 3 12 3 2 3" xfId="46567"/>
    <cellStyle name="Обычный 5 3 12 3 3" xfId="46568"/>
    <cellStyle name="Обычный 5 3 12 3 3 2" xfId="46569"/>
    <cellStyle name="Обычный 5 3 12 3 4" xfId="46570"/>
    <cellStyle name="Обычный 5 3 12 4" xfId="46571"/>
    <cellStyle name="Обычный 5 3 12 4 2" xfId="46572"/>
    <cellStyle name="Обычный 5 3 12 4 2 2" xfId="46573"/>
    <cellStyle name="Обычный 5 3 12 4 2 2 2" xfId="46574"/>
    <cellStyle name="Обычный 5 3 12 4 2 3" xfId="46575"/>
    <cellStyle name="Обычный 5 3 12 4 3" xfId="46576"/>
    <cellStyle name="Обычный 5 3 12 4 3 2" xfId="46577"/>
    <cellStyle name="Обычный 5 3 12 4 4" xfId="46578"/>
    <cellStyle name="Обычный 5 3 12 5" xfId="46579"/>
    <cellStyle name="Обычный 5 3 12 5 2" xfId="46580"/>
    <cellStyle name="Обычный 5 3 12 5 2 2" xfId="46581"/>
    <cellStyle name="Обычный 5 3 12 5 3" xfId="46582"/>
    <cellStyle name="Обычный 5 3 12 6" xfId="46583"/>
    <cellStyle name="Обычный 5 3 12 6 2" xfId="46584"/>
    <cellStyle name="Обычный 5 3 12 7" xfId="46585"/>
    <cellStyle name="Обычный 5 3 12 7 2" xfId="46586"/>
    <cellStyle name="Обычный 5 3 12 8" xfId="46587"/>
    <cellStyle name="Обычный 5 3 13" xfId="46588"/>
    <cellStyle name="Обычный 5 3 13 2" xfId="46589"/>
    <cellStyle name="Обычный 5 3 13 2 2" xfId="46590"/>
    <cellStyle name="Обычный 5 3 13 2 2 2" xfId="46591"/>
    <cellStyle name="Обычный 5 3 13 2 2 2 2" xfId="46592"/>
    <cellStyle name="Обычный 5 3 13 2 2 3" xfId="46593"/>
    <cellStyle name="Обычный 5 3 13 2 3" xfId="46594"/>
    <cellStyle name="Обычный 5 3 13 2 3 2" xfId="46595"/>
    <cellStyle name="Обычный 5 3 13 2 4" xfId="46596"/>
    <cellStyle name="Обычный 5 3 13 3" xfId="46597"/>
    <cellStyle name="Обычный 5 3 13 3 2" xfId="46598"/>
    <cellStyle name="Обычный 5 3 13 3 2 2" xfId="46599"/>
    <cellStyle name="Обычный 5 3 13 3 2 2 2" xfId="46600"/>
    <cellStyle name="Обычный 5 3 13 3 2 3" xfId="46601"/>
    <cellStyle name="Обычный 5 3 13 3 3" xfId="46602"/>
    <cellStyle name="Обычный 5 3 13 3 3 2" xfId="46603"/>
    <cellStyle name="Обычный 5 3 13 3 4" xfId="46604"/>
    <cellStyle name="Обычный 5 3 13 4" xfId="46605"/>
    <cellStyle name="Обычный 5 3 13 4 2" xfId="46606"/>
    <cellStyle name="Обычный 5 3 13 4 2 2" xfId="46607"/>
    <cellStyle name="Обычный 5 3 13 4 2 2 2" xfId="46608"/>
    <cellStyle name="Обычный 5 3 13 4 2 3" xfId="46609"/>
    <cellStyle name="Обычный 5 3 13 4 3" xfId="46610"/>
    <cellStyle name="Обычный 5 3 13 4 3 2" xfId="46611"/>
    <cellStyle name="Обычный 5 3 13 4 4" xfId="46612"/>
    <cellStyle name="Обычный 5 3 13 5" xfId="46613"/>
    <cellStyle name="Обычный 5 3 13 5 2" xfId="46614"/>
    <cellStyle name="Обычный 5 3 13 5 2 2" xfId="46615"/>
    <cellStyle name="Обычный 5 3 13 5 3" xfId="46616"/>
    <cellStyle name="Обычный 5 3 13 6" xfId="46617"/>
    <cellStyle name="Обычный 5 3 13 6 2" xfId="46618"/>
    <cellStyle name="Обычный 5 3 13 7" xfId="46619"/>
    <cellStyle name="Обычный 5 3 13 7 2" xfId="46620"/>
    <cellStyle name="Обычный 5 3 13 8" xfId="46621"/>
    <cellStyle name="Обычный 5 3 14" xfId="46622"/>
    <cellStyle name="Обычный 5 3 14 2" xfId="46623"/>
    <cellStyle name="Обычный 5 3 14 2 2" xfId="46624"/>
    <cellStyle name="Обычный 5 3 14 2 2 2" xfId="46625"/>
    <cellStyle name="Обычный 5 3 14 2 2 2 2" xfId="46626"/>
    <cellStyle name="Обычный 5 3 14 2 2 3" xfId="46627"/>
    <cellStyle name="Обычный 5 3 14 2 3" xfId="46628"/>
    <cellStyle name="Обычный 5 3 14 2 3 2" xfId="46629"/>
    <cellStyle name="Обычный 5 3 14 2 4" xfId="46630"/>
    <cellStyle name="Обычный 5 3 14 3" xfId="46631"/>
    <cellStyle name="Обычный 5 3 14 3 2" xfId="46632"/>
    <cellStyle name="Обычный 5 3 14 3 2 2" xfId="46633"/>
    <cellStyle name="Обычный 5 3 14 3 2 2 2" xfId="46634"/>
    <cellStyle name="Обычный 5 3 14 3 2 3" xfId="46635"/>
    <cellStyle name="Обычный 5 3 14 3 3" xfId="46636"/>
    <cellStyle name="Обычный 5 3 14 3 3 2" xfId="46637"/>
    <cellStyle name="Обычный 5 3 14 3 4" xfId="46638"/>
    <cellStyle name="Обычный 5 3 14 4" xfId="46639"/>
    <cellStyle name="Обычный 5 3 14 4 2" xfId="46640"/>
    <cellStyle name="Обычный 5 3 14 4 2 2" xfId="46641"/>
    <cellStyle name="Обычный 5 3 14 4 2 2 2" xfId="46642"/>
    <cellStyle name="Обычный 5 3 14 4 2 3" xfId="46643"/>
    <cellStyle name="Обычный 5 3 14 4 3" xfId="46644"/>
    <cellStyle name="Обычный 5 3 14 4 3 2" xfId="46645"/>
    <cellStyle name="Обычный 5 3 14 4 4" xfId="46646"/>
    <cellStyle name="Обычный 5 3 14 5" xfId="46647"/>
    <cellStyle name="Обычный 5 3 14 5 2" xfId="46648"/>
    <cellStyle name="Обычный 5 3 14 5 2 2" xfId="46649"/>
    <cellStyle name="Обычный 5 3 14 5 3" xfId="46650"/>
    <cellStyle name="Обычный 5 3 14 6" xfId="46651"/>
    <cellStyle name="Обычный 5 3 14 6 2" xfId="46652"/>
    <cellStyle name="Обычный 5 3 14 7" xfId="46653"/>
    <cellStyle name="Обычный 5 3 14 7 2" xfId="46654"/>
    <cellStyle name="Обычный 5 3 14 8" xfId="46655"/>
    <cellStyle name="Обычный 5 3 15" xfId="46656"/>
    <cellStyle name="Обычный 5 3 15 2" xfId="46657"/>
    <cellStyle name="Обычный 5 3 15 2 2" xfId="46658"/>
    <cellStyle name="Обычный 5 3 15 2 2 2" xfId="46659"/>
    <cellStyle name="Обычный 5 3 15 2 2 2 2" xfId="46660"/>
    <cellStyle name="Обычный 5 3 15 2 2 3" xfId="46661"/>
    <cellStyle name="Обычный 5 3 15 2 3" xfId="46662"/>
    <cellStyle name="Обычный 5 3 15 2 3 2" xfId="46663"/>
    <cellStyle name="Обычный 5 3 15 2 4" xfId="46664"/>
    <cellStyle name="Обычный 5 3 15 3" xfId="46665"/>
    <cellStyle name="Обычный 5 3 15 3 2" xfId="46666"/>
    <cellStyle name="Обычный 5 3 15 3 2 2" xfId="46667"/>
    <cellStyle name="Обычный 5 3 15 3 2 2 2" xfId="46668"/>
    <cellStyle name="Обычный 5 3 15 3 2 3" xfId="46669"/>
    <cellStyle name="Обычный 5 3 15 3 3" xfId="46670"/>
    <cellStyle name="Обычный 5 3 15 3 3 2" xfId="46671"/>
    <cellStyle name="Обычный 5 3 15 3 4" xfId="46672"/>
    <cellStyle name="Обычный 5 3 15 4" xfId="46673"/>
    <cellStyle name="Обычный 5 3 15 4 2" xfId="46674"/>
    <cellStyle name="Обычный 5 3 15 4 2 2" xfId="46675"/>
    <cellStyle name="Обычный 5 3 15 4 2 2 2" xfId="46676"/>
    <cellStyle name="Обычный 5 3 15 4 2 3" xfId="46677"/>
    <cellStyle name="Обычный 5 3 15 4 3" xfId="46678"/>
    <cellStyle name="Обычный 5 3 15 4 3 2" xfId="46679"/>
    <cellStyle name="Обычный 5 3 15 4 4" xfId="46680"/>
    <cellStyle name="Обычный 5 3 15 5" xfId="46681"/>
    <cellStyle name="Обычный 5 3 15 5 2" xfId="46682"/>
    <cellStyle name="Обычный 5 3 15 5 2 2" xfId="46683"/>
    <cellStyle name="Обычный 5 3 15 5 3" xfId="46684"/>
    <cellStyle name="Обычный 5 3 15 6" xfId="46685"/>
    <cellStyle name="Обычный 5 3 15 6 2" xfId="46686"/>
    <cellStyle name="Обычный 5 3 15 7" xfId="46687"/>
    <cellStyle name="Обычный 5 3 15 7 2" xfId="46688"/>
    <cellStyle name="Обычный 5 3 15 8" xfId="46689"/>
    <cellStyle name="Обычный 5 3 16" xfId="46690"/>
    <cellStyle name="Обычный 5 3 16 2" xfId="46691"/>
    <cellStyle name="Обычный 5 3 16 2 2" xfId="46692"/>
    <cellStyle name="Обычный 5 3 16 2 2 2" xfId="46693"/>
    <cellStyle name="Обычный 5 3 16 2 2 2 2" xfId="46694"/>
    <cellStyle name="Обычный 5 3 16 2 2 3" xfId="46695"/>
    <cellStyle name="Обычный 5 3 16 2 3" xfId="46696"/>
    <cellStyle name="Обычный 5 3 16 2 3 2" xfId="46697"/>
    <cellStyle name="Обычный 5 3 16 2 4" xfId="46698"/>
    <cellStyle name="Обычный 5 3 16 3" xfId="46699"/>
    <cellStyle name="Обычный 5 3 16 3 2" xfId="46700"/>
    <cellStyle name="Обычный 5 3 16 3 2 2" xfId="46701"/>
    <cellStyle name="Обычный 5 3 16 3 2 2 2" xfId="46702"/>
    <cellStyle name="Обычный 5 3 16 3 2 3" xfId="46703"/>
    <cellStyle name="Обычный 5 3 16 3 3" xfId="46704"/>
    <cellStyle name="Обычный 5 3 16 3 3 2" xfId="46705"/>
    <cellStyle name="Обычный 5 3 16 3 4" xfId="46706"/>
    <cellStyle name="Обычный 5 3 16 4" xfId="46707"/>
    <cellStyle name="Обычный 5 3 16 4 2" xfId="46708"/>
    <cellStyle name="Обычный 5 3 16 4 2 2" xfId="46709"/>
    <cellStyle name="Обычный 5 3 16 4 2 2 2" xfId="46710"/>
    <cellStyle name="Обычный 5 3 16 4 2 3" xfId="46711"/>
    <cellStyle name="Обычный 5 3 16 4 3" xfId="46712"/>
    <cellStyle name="Обычный 5 3 16 4 3 2" xfId="46713"/>
    <cellStyle name="Обычный 5 3 16 4 4" xfId="46714"/>
    <cellStyle name="Обычный 5 3 16 5" xfId="46715"/>
    <cellStyle name="Обычный 5 3 16 5 2" xfId="46716"/>
    <cellStyle name="Обычный 5 3 16 5 2 2" xfId="46717"/>
    <cellStyle name="Обычный 5 3 16 5 3" xfId="46718"/>
    <cellStyle name="Обычный 5 3 16 6" xfId="46719"/>
    <cellStyle name="Обычный 5 3 16 6 2" xfId="46720"/>
    <cellStyle name="Обычный 5 3 16 7" xfId="46721"/>
    <cellStyle name="Обычный 5 3 16 7 2" xfId="46722"/>
    <cellStyle name="Обычный 5 3 16 8" xfId="46723"/>
    <cellStyle name="Обычный 5 3 17" xfId="46724"/>
    <cellStyle name="Обычный 5 3 17 2" xfId="46725"/>
    <cellStyle name="Обычный 5 3 17 2 2" xfId="46726"/>
    <cellStyle name="Обычный 5 3 17 2 2 2" xfId="46727"/>
    <cellStyle name="Обычный 5 3 17 2 2 2 2" xfId="46728"/>
    <cellStyle name="Обычный 5 3 17 2 2 3" xfId="46729"/>
    <cellStyle name="Обычный 5 3 17 2 3" xfId="46730"/>
    <cellStyle name="Обычный 5 3 17 2 3 2" xfId="46731"/>
    <cellStyle name="Обычный 5 3 17 2 4" xfId="46732"/>
    <cellStyle name="Обычный 5 3 17 3" xfId="46733"/>
    <cellStyle name="Обычный 5 3 17 3 2" xfId="46734"/>
    <cellStyle name="Обычный 5 3 17 3 2 2" xfId="46735"/>
    <cellStyle name="Обычный 5 3 17 3 2 2 2" xfId="46736"/>
    <cellStyle name="Обычный 5 3 17 3 2 3" xfId="46737"/>
    <cellStyle name="Обычный 5 3 17 3 3" xfId="46738"/>
    <cellStyle name="Обычный 5 3 17 3 3 2" xfId="46739"/>
    <cellStyle name="Обычный 5 3 17 3 4" xfId="46740"/>
    <cellStyle name="Обычный 5 3 17 4" xfId="46741"/>
    <cellStyle name="Обычный 5 3 17 4 2" xfId="46742"/>
    <cellStyle name="Обычный 5 3 17 4 2 2" xfId="46743"/>
    <cellStyle name="Обычный 5 3 17 4 2 2 2" xfId="46744"/>
    <cellStyle name="Обычный 5 3 17 4 2 3" xfId="46745"/>
    <cellStyle name="Обычный 5 3 17 4 3" xfId="46746"/>
    <cellStyle name="Обычный 5 3 17 4 3 2" xfId="46747"/>
    <cellStyle name="Обычный 5 3 17 4 4" xfId="46748"/>
    <cellStyle name="Обычный 5 3 17 5" xfId="46749"/>
    <cellStyle name="Обычный 5 3 17 5 2" xfId="46750"/>
    <cellStyle name="Обычный 5 3 17 5 2 2" xfId="46751"/>
    <cellStyle name="Обычный 5 3 17 5 3" xfId="46752"/>
    <cellStyle name="Обычный 5 3 17 6" xfId="46753"/>
    <cellStyle name="Обычный 5 3 17 6 2" xfId="46754"/>
    <cellStyle name="Обычный 5 3 17 7" xfId="46755"/>
    <cellStyle name="Обычный 5 3 17 7 2" xfId="46756"/>
    <cellStyle name="Обычный 5 3 17 8" xfId="46757"/>
    <cellStyle name="Обычный 5 3 18" xfId="46758"/>
    <cellStyle name="Обычный 5 3 18 2" xfId="46759"/>
    <cellStyle name="Обычный 5 3 18 2 2" xfId="46760"/>
    <cellStyle name="Обычный 5 3 18 2 2 2" xfId="46761"/>
    <cellStyle name="Обычный 5 3 18 2 2 2 2" xfId="46762"/>
    <cellStyle name="Обычный 5 3 18 2 2 3" xfId="46763"/>
    <cellStyle name="Обычный 5 3 18 2 3" xfId="46764"/>
    <cellStyle name="Обычный 5 3 18 2 3 2" xfId="46765"/>
    <cellStyle name="Обычный 5 3 18 2 4" xfId="46766"/>
    <cellStyle name="Обычный 5 3 18 3" xfId="46767"/>
    <cellStyle name="Обычный 5 3 18 3 2" xfId="46768"/>
    <cellStyle name="Обычный 5 3 18 3 2 2" xfId="46769"/>
    <cellStyle name="Обычный 5 3 18 3 2 2 2" xfId="46770"/>
    <cellStyle name="Обычный 5 3 18 3 2 3" xfId="46771"/>
    <cellStyle name="Обычный 5 3 18 3 3" xfId="46772"/>
    <cellStyle name="Обычный 5 3 18 3 3 2" xfId="46773"/>
    <cellStyle name="Обычный 5 3 18 3 4" xfId="46774"/>
    <cellStyle name="Обычный 5 3 18 4" xfId="46775"/>
    <cellStyle name="Обычный 5 3 18 4 2" xfId="46776"/>
    <cellStyle name="Обычный 5 3 18 4 2 2" xfId="46777"/>
    <cellStyle name="Обычный 5 3 18 4 2 2 2" xfId="46778"/>
    <cellStyle name="Обычный 5 3 18 4 2 3" xfId="46779"/>
    <cellStyle name="Обычный 5 3 18 4 3" xfId="46780"/>
    <cellStyle name="Обычный 5 3 18 4 3 2" xfId="46781"/>
    <cellStyle name="Обычный 5 3 18 4 4" xfId="46782"/>
    <cellStyle name="Обычный 5 3 18 5" xfId="46783"/>
    <cellStyle name="Обычный 5 3 18 5 2" xfId="46784"/>
    <cellStyle name="Обычный 5 3 18 5 2 2" xfId="46785"/>
    <cellStyle name="Обычный 5 3 18 5 3" xfId="46786"/>
    <cellStyle name="Обычный 5 3 18 6" xfId="46787"/>
    <cellStyle name="Обычный 5 3 18 6 2" xfId="46788"/>
    <cellStyle name="Обычный 5 3 18 7" xfId="46789"/>
    <cellStyle name="Обычный 5 3 18 7 2" xfId="46790"/>
    <cellStyle name="Обычный 5 3 18 8" xfId="46791"/>
    <cellStyle name="Обычный 5 3 19" xfId="46792"/>
    <cellStyle name="Обычный 5 3 19 2" xfId="46793"/>
    <cellStyle name="Обычный 5 3 19 2 2" xfId="46794"/>
    <cellStyle name="Обычный 5 3 19 2 2 2" xfId="46795"/>
    <cellStyle name="Обычный 5 3 19 2 2 2 2" xfId="46796"/>
    <cellStyle name="Обычный 5 3 19 2 2 3" xfId="46797"/>
    <cellStyle name="Обычный 5 3 19 2 3" xfId="46798"/>
    <cellStyle name="Обычный 5 3 19 2 3 2" xfId="46799"/>
    <cellStyle name="Обычный 5 3 19 2 4" xfId="46800"/>
    <cellStyle name="Обычный 5 3 19 3" xfId="46801"/>
    <cellStyle name="Обычный 5 3 19 3 2" xfId="46802"/>
    <cellStyle name="Обычный 5 3 19 3 2 2" xfId="46803"/>
    <cellStyle name="Обычный 5 3 19 3 2 2 2" xfId="46804"/>
    <cellStyle name="Обычный 5 3 19 3 2 3" xfId="46805"/>
    <cellStyle name="Обычный 5 3 19 3 3" xfId="46806"/>
    <cellStyle name="Обычный 5 3 19 3 3 2" xfId="46807"/>
    <cellStyle name="Обычный 5 3 19 3 4" xfId="46808"/>
    <cellStyle name="Обычный 5 3 19 4" xfId="46809"/>
    <cellStyle name="Обычный 5 3 19 4 2" xfId="46810"/>
    <cellStyle name="Обычный 5 3 19 4 2 2" xfId="46811"/>
    <cellStyle name="Обычный 5 3 19 4 2 2 2" xfId="46812"/>
    <cellStyle name="Обычный 5 3 19 4 2 3" xfId="46813"/>
    <cellStyle name="Обычный 5 3 19 4 3" xfId="46814"/>
    <cellStyle name="Обычный 5 3 19 4 3 2" xfId="46815"/>
    <cellStyle name="Обычный 5 3 19 4 4" xfId="46816"/>
    <cellStyle name="Обычный 5 3 19 5" xfId="46817"/>
    <cellStyle name="Обычный 5 3 19 5 2" xfId="46818"/>
    <cellStyle name="Обычный 5 3 19 5 2 2" xfId="46819"/>
    <cellStyle name="Обычный 5 3 19 5 3" xfId="46820"/>
    <cellStyle name="Обычный 5 3 19 6" xfId="46821"/>
    <cellStyle name="Обычный 5 3 19 6 2" xfId="46822"/>
    <cellStyle name="Обычный 5 3 19 7" xfId="46823"/>
    <cellStyle name="Обычный 5 3 19 7 2" xfId="46824"/>
    <cellStyle name="Обычный 5 3 19 8" xfId="46825"/>
    <cellStyle name="Обычный 5 3 2" xfId="46826"/>
    <cellStyle name="Обычный 5 3 2 2" xfId="46827"/>
    <cellStyle name="Обычный 5 3 2 2 2" xfId="46828"/>
    <cellStyle name="Обычный 5 3 2 2 2 2" xfId="46829"/>
    <cellStyle name="Обычный 5 3 2 2 2 2 2" xfId="46830"/>
    <cellStyle name="Обычный 5 3 2 2 2 2 2 2" xfId="46831"/>
    <cellStyle name="Обычный 5 3 2 2 2 2 3" xfId="46832"/>
    <cellStyle name="Обычный 5 3 2 2 2 3" xfId="46833"/>
    <cellStyle name="Обычный 5 3 2 2 2 3 2" xfId="46834"/>
    <cellStyle name="Обычный 5 3 2 2 2 4" xfId="46835"/>
    <cellStyle name="Обычный 5 3 2 2 3" xfId="46836"/>
    <cellStyle name="Обычный 5 3 2 2 3 2" xfId="46837"/>
    <cellStyle name="Обычный 5 3 2 2 3 2 2" xfId="46838"/>
    <cellStyle name="Обычный 5 3 2 2 3 3" xfId="46839"/>
    <cellStyle name="Обычный 5 3 2 2 4" xfId="46840"/>
    <cellStyle name="Обычный 5 3 2 2 4 2" xfId="46841"/>
    <cellStyle name="Обычный 5 3 2 2 5" xfId="46842"/>
    <cellStyle name="Обычный 5 3 2 3" xfId="46843"/>
    <cellStyle name="Обычный 5 3 2 3 2" xfId="46844"/>
    <cellStyle name="Обычный 5 3 2 3 2 2" xfId="46845"/>
    <cellStyle name="Обычный 5 3 2 3 2 2 2" xfId="46846"/>
    <cellStyle name="Обычный 5 3 2 3 2 3" xfId="46847"/>
    <cellStyle name="Обычный 5 3 2 3 3" xfId="46848"/>
    <cellStyle name="Обычный 5 3 2 3 3 2" xfId="46849"/>
    <cellStyle name="Обычный 5 3 2 3 4" xfId="46850"/>
    <cellStyle name="Обычный 5 3 2 4" xfId="46851"/>
    <cellStyle name="Обычный 5 3 2 4 2" xfId="46852"/>
    <cellStyle name="Обычный 5 3 2 4 2 2" xfId="46853"/>
    <cellStyle name="Обычный 5 3 2 4 2 2 2" xfId="46854"/>
    <cellStyle name="Обычный 5 3 2 4 2 3" xfId="46855"/>
    <cellStyle name="Обычный 5 3 2 4 3" xfId="46856"/>
    <cellStyle name="Обычный 5 3 2 4 3 2" xfId="46857"/>
    <cellStyle name="Обычный 5 3 2 4 4" xfId="46858"/>
    <cellStyle name="Обычный 5 3 2 5" xfId="46859"/>
    <cellStyle name="Обычный 5 3 2 5 2" xfId="46860"/>
    <cellStyle name="Обычный 5 3 2 5 2 2" xfId="46861"/>
    <cellStyle name="Обычный 5 3 2 5 2 2 2" xfId="46862"/>
    <cellStyle name="Обычный 5 3 2 5 2 3" xfId="46863"/>
    <cellStyle name="Обычный 5 3 2 5 3" xfId="46864"/>
    <cellStyle name="Обычный 5 3 2 5 3 2" xfId="46865"/>
    <cellStyle name="Обычный 5 3 2 5 4" xfId="46866"/>
    <cellStyle name="Обычный 5 3 2 6" xfId="46867"/>
    <cellStyle name="Обычный 5 3 2 6 2" xfId="46868"/>
    <cellStyle name="Обычный 5 3 2 6 2 2" xfId="46869"/>
    <cellStyle name="Обычный 5 3 2 6 3" xfId="46870"/>
    <cellStyle name="Обычный 5 3 2 7" xfId="46871"/>
    <cellStyle name="Обычный 5 3 2 7 2" xfId="46872"/>
    <cellStyle name="Обычный 5 3 2 8" xfId="46873"/>
    <cellStyle name="Обычный 5 3 2 8 2" xfId="46874"/>
    <cellStyle name="Обычный 5 3 2 9" xfId="46875"/>
    <cellStyle name="Обычный 5 3 20" xfId="46876"/>
    <cellStyle name="Обычный 5 3 20 2" xfId="46877"/>
    <cellStyle name="Обычный 5 3 20 2 2" xfId="46878"/>
    <cellStyle name="Обычный 5 3 20 2 2 2" xfId="46879"/>
    <cellStyle name="Обычный 5 3 20 2 2 2 2" xfId="46880"/>
    <cellStyle name="Обычный 5 3 20 2 2 3" xfId="46881"/>
    <cellStyle name="Обычный 5 3 20 2 3" xfId="46882"/>
    <cellStyle name="Обычный 5 3 20 2 3 2" xfId="46883"/>
    <cellStyle name="Обычный 5 3 20 2 4" xfId="46884"/>
    <cellStyle name="Обычный 5 3 20 3" xfId="46885"/>
    <cellStyle name="Обычный 5 3 20 3 2" xfId="46886"/>
    <cellStyle name="Обычный 5 3 20 3 2 2" xfId="46887"/>
    <cellStyle name="Обычный 5 3 20 3 2 2 2" xfId="46888"/>
    <cellStyle name="Обычный 5 3 20 3 2 3" xfId="46889"/>
    <cellStyle name="Обычный 5 3 20 3 3" xfId="46890"/>
    <cellStyle name="Обычный 5 3 20 3 3 2" xfId="46891"/>
    <cellStyle name="Обычный 5 3 20 3 4" xfId="46892"/>
    <cellStyle name="Обычный 5 3 20 4" xfId="46893"/>
    <cellStyle name="Обычный 5 3 20 4 2" xfId="46894"/>
    <cellStyle name="Обычный 5 3 20 4 2 2" xfId="46895"/>
    <cellStyle name="Обычный 5 3 20 4 2 2 2" xfId="46896"/>
    <cellStyle name="Обычный 5 3 20 4 2 3" xfId="46897"/>
    <cellStyle name="Обычный 5 3 20 4 3" xfId="46898"/>
    <cellStyle name="Обычный 5 3 20 4 3 2" xfId="46899"/>
    <cellStyle name="Обычный 5 3 20 4 4" xfId="46900"/>
    <cellStyle name="Обычный 5 3 20 5" xfId="46901"/>
    <cellStyle name="Обычный 5 3 20 5 2" xfId="46902"/>
    <cellStyle name="Обычный 5 3 20 5 2 2" xfId="46903"/>
    <cellStyle name="Обычный 5 3 20 5 3" xfId="46904"/>
    <cellStyle name="Обычный 5 3 20 6" xfId="46905"/>
    <cellStyle name="Обычный 5 3 20 6 2" xfId="46906"/>
    <cellStyle name="Обычный 5 3 20 7" xfId="46907"/>
    <cellStyle name="Обычный 5 3 20 7 2" xfId="46908"/>
    <cellStyle name="Обычный 5 3 20 8" xfId="46909"/>
    <cellStyle name="Обычный 5 3 21" xfId="46910"/>
    <cellStyle name="Обычный 5 3 21 2" xfId="46911"/>
    <cellStyle name="Обычный 5 3 21 2 2" xfId="46912"/>
    <cellStyle name="Обычный 5 3 21 2 2 2" xfId="46913"/>
    <cellStyle name="Обычный 5 3 21 2 2 2 2" xfId="46914"/>
    <cellStyle name="Обычный 5 3 21 2 2 3" xfId="46915"/>
    <cellStyle name="Обычный 5 3 21 2 3" xfId="46916"/>
    <cellStyle name="Обычный 5 3 21 2 3 2" xfId="46917"/>
    <cellStyle name="Обычный 5 3 21 2 4" xfId="46918"/>
    <cellStyle name="Обычный 5 3 21 3" xfId="46919"/>
    <cellStyle name="Обычный 5 3 21 3 2" xfId="46920"/>
    <cellStyle name="Обычный 5 3 21 3 2 2" xfId="46921"/>
    <cellStyle name="Обычный 5 3 21 3 2 2 2" xfId="46922"/>
    <cellStyle name="Обычный 5 3 21 3 2 3" xfId="46923"/>
    <cellStyle name="Обычный 5 3 21 3 3" xfId="46924"/>
    <cellStyle name="Обычный 5 3 21 3 3 2" xfId="46925"/>
    <cellStyle name="Обычный 5 3 21 3 4" xfId="46926"/>
    <cellStyle name="Обычный 5 3 21 4" xfId="46927"/>
    <cellStyle name="Обычный 5 3 21 4 2" xfId="46928"/>
    <cellStyle name="Обычный 5 3 21 4 2 2" xfId="46929"/>
    <cellStyle name="Обычный 5 3 21 4 2 2 2" xfId="46930"/>
    <cellStyle name="Обычный 5 3 21 4 2 3" xfId="46931"/>
    <cellStyle name="Обычный 5 3 21 4 3" xfId="46932"/>
    <cellStyle name="Обычный 5 3 21 4 3 2" xfId="46933"/>
    <cellStyle name="Обычный 5 3 21 4 4" xfId="46934"/>
    <cellStyle name="Обычный 5 3 21 5" xfId="46935"/>
    <cellStyle name="Обычный 5 3 21 5 2" xfId="46936"/>
    <cellStyle name="Обычный 5 3 21 5 2 2" xfId="46937"/>
    <cellStyle name="Обычный 5 3 21 5 3" xfId="46938"/>
    <cellStyle name="Обычный 5 3 21 6" xfId="46939"/>
    <cellStyle name="Обычный 5 3 21 6 2" xfId="46940"/>
    <cellStyle name="Обычный 5 3 21 7" xfId="46941"/>
    <cellStyle name="Обычный 5 3 21 7 2" xfId="46942"/>
    <cellStyle name="Обычный 5 3 21 8" xfId="46943"/>
    <cellStyle name="Обычный 5 3 22" xfId="46944"/>
    <cellStyle name="Обычный 5 3 22 2" xfId="46945"/>
    <cellStyle name="Обычный 5 3 22 2 2" xfId="46946"/>
    <cellStyle name="Обычный 5 3 22 2 2 2" xfId="46947"/>
    <cellStyle name="Обычный 5 3 22 2 2 2 2" xfId="46948"/>
    <cellStyle name="Обычный 5 3 22 2 2 3" xfId="46949"/>
    <cellStyle name="Обычный 5 3 22 2 3" xfId="46950"/>
    <cellStyle name="Обычный 5 3 22 2 3 2" xfId="46951"/>
    <cellStyle name="Обычный 5 3 22 2 4" xfId="46952"/>
    <cellStyle name="Обычный 5 3 22 3" xfId="46953"/>
    <cellStyle name="Обычный 5 3 22 3 2" xfId="46954"/>
    <cellStyle name="Обычный 5 3 22 3 2 2" xfId="46955"/>
    <cellStyle name="Обычный 5 3 22 3 2 2 2" xfId="46956"/>
    <cellStyle name="Обычный 5 3 22 3 2 3" xfId="46957"/>
    <cellStyle name="Обычный 5 3 22 3 3" xfId="46958"/>
    <cellStyle name="Обычный 5 3 22 3 3 2" xfId="46959"/>
    <cellStyle name="Обычный 5 3 22 3 4" xfId="46960"/>
    <cellStyle name="Обычный 5 3 22 4" xfId="46961"/>
    <cellStyle name="Обычный 5 3 22 4 2" xfId="46962"/>
    <cellStyle name="Обычный 5 3 22 4 2 2" xfId="46963"/>
    <cellStyle name="Обычный 5 3 22 4 2 2 2" xfId="46964"/>
    <cellStyle name="Обычный 5 3 22 4 2 3" xfId="46965"/>
    <cellStyle name="Обычный 5 3 22 4 3" xfId="46966"/>
    <cellStyle name="Обычный 5 3 22 4 3 2" xfId="46967"/>
    <cellStyle name="Обычный 5 3 22 4 4" xfId="46968"/>
    <cellStyle name="Обычный 5 3 22 5" xfId="46969"/>
    <cellStyle name="Обычный 5 3 22 5 2" xfId="46970"/>
    <cellStyle name="Обычный 5 3 22 5 2 2" xfId="46971"/>
    <cellStyle name="Обычный 5 3 22 5 3" xfId="46972"/>
    <cellStyle name="Обычный 5 3 22 6" xfId="46973"/>
    <cellStyle name="Обычный 5 3 22 6 2" xfId="46974"/>
    <cellStyle name="Обычный 5 3 22 7" xfId="46975"/>
    <cellStyle name="Обычный 5 3 22 7 2" xfId="46976"/>
    <cellStyle name="Обычный 5 3 22 8" xfId="46977"/>
    <cellStyle name="Обычный 5 3 23" xfId="46978"/>
    <cellStyle name="Обычный 5 3 23 2" xfId="46979"/>
    <cellStyle name="Обычный 5 3 23 2 2" xfId="46980"/>
    <cellStyle name="Обычный 5 3 23 2 2 2" xfId="46981"/>
    <cellStyle name="Обычный 5 3 23 2 2 2 2" xfId="46982"/>
    <cellStyle name="Обычный 5 3 23 2 2 3" xfId="46983"/>
    <cellStyle name="Обычный 5 3 23 2 3" xfId="46984"/>
    <cellStyle name="Обычный 5 3 23 2 3 2" xfId="46985"/>
    <cellStyle name="Обычный 5 3 23 2 4" xfId="46986"/>
    <cellStyle name="Обычный 5 3 23 3" xfId="46987"/>
    <cellStyle name="Обычный 5 3 23 3 2" xfId="46988"/>
    <cellStyle name="Обычный 5 3 23 3 2 2" xfId="46989"/>
    <cellStyle name="Обычный 5 3 23 3 2 2 2" xfId="46990"/>
    <cellStyle name="Обычный 5 3 23 3 2 3" xfId="46991"/>
    <cellStyle name="Обычный 5 3 23 3 3" xfId="46992"/>
    <cellStyle name="Обычный 5 3 23 3 3 2" xfId="46993"/>
    <cellStyle name="Обычный 5 3 23 3 4" xfId="46994"/>
    <cellStyle name="Обычный 5 3 23 4" xfId="46995"/>
    <cellStyle name="Обычный 5 3 23 4 2" xfId="46996"/>
    <cellStyle name="Обычный 5 3 23 4 2 2" xfId="46997"/>
    <cellStyle name="Обычный 5 3 23 4 2 2 2" xfId="46998"/>
    <cellStyle name="Обычный 5 3 23 4 2 3" xfId="46999"/>
    <cellStyle name="Обычный 5 3 23 4 3" xfId="47000"/>
    <cellStyle name="Обычный 5 3 23 4 3 2" xfId="47001"/>
    <cellStyle name="Обычный 5 3 23 4 4" xfId="47002"/>
    <cellStyle name="Обычный 5 3 23 5" xfId="47003"/>
    <cellStyle name="Обычный 5 3 23 5 2" xfId="47004"/>
    <cellStyle name="Обычный 5 3 23 5 2 2" xfId="47005"/>
    <cellStyle name="Обычный 5 3 23 5 3" xfId="47006"/>
    <cellStyle name="Обычный 5 3 23 6" xfId="47007"/>
    <cellStyle name="Обычный 5 3 23 6 2" xfId="47008"/>
    <cellStyle name="Обычный 5 3 23 7" xfId="47009"/>
    <cellStyle name="Обычный 5 3 23 7 2" xfId="47010"/>
    <cellStyle name="Обычный 5 3 23 8" xfId="47011"/>
    <cellStyle name="Обычный 5 3 24" xfId="47012"/>
    <cellStyle name="Обычный 5 3 24 2" xfId="47013"/>
    <cellStyle name="Обычный 5 3 24 2 2" xfId="47014"/>
    <cellStyle name="Обычный 5 3 24 2 2 2" xfId="47015"/>
    <cellStyle name="Обычный 5 3 24 2 2 2 2" xfId="47016"/>
    <cellStyle name="Обычный 5 3 24 2 2 3" xfId="47017"/>
    <cellStyle name="Обычный 5 3 24 2 3" xfId="47018"/>
    <cellStyle name="Обычный 5 3 24 2 3 2" xfId="47019"/>
    <cellStyle name="Обычный 5 3 24 2 4" xfId="47020"/>
    <cellStyle name="Обычный 5 3 24 3" xfId="47021"/>
    <cellStyle name="Обычный 5 3 24 3 2" xfId="47022"/>
    <cellStyle name="Обычный 5 3 24 3 2 2" xfId="47023"/>
    <cellStyle name="Обычный 5 3 24 3 2 2 2" xfId="47024"/>
    <cellStyle name="Обычный 5 3 24 3 2 3" xfId="47025"/>
    <cellStyle name="Обычный 5 3 24 3 3" xfId="47026"/>
    <cellStyle name="Обычный 5 3 24 3 3 2" xfId="47027"/>
    <cellStyle name="Обычный 5 3 24 3 4" xfId="47028"/>
    <cellStyle name="Обычный 5 3 24 4" xfId="47029"/>
    <cellStyle name="Обычный 5 3 24 4 2" xfId="47030"/>
    <cellStyle name="Обычный 5 3 24 4 2 2" xfId="47031"/>
    <cellStyle name="Обычный 5 3 24 4 2 2 2" xfId="47032"/>
    <cellStyle name="Обычный 5 3 24 4 2 3" xfId="47033"/>
    <cellStyle name="Обычный 5 3 24 4 3" xfId="47034"/>
    <cellStyle name="Обычный 5 3 24 4 3 2" xfId="47035"/>
    <cellStyle name="Обычный 5 3 24 4 4" xfId="47036"/>
    <cellStyle name="Обычный 5 3 24 5" xfId="47037"/>
    <cellStyle name="Обычный 5 3 24 5 2" xfId="47038"/>
    <cellStyle name="Обычный 5 3 24 5 2 2" xfId="47039"/>
    <cellStyle name="Обычный 5 3 24 5 3" xfId="47040"/>
    <cellStyle name="Обычный 5 3 24 6" xfId="47041"/>
    <cellStyle name="Обычный 5 3 24 6 2" xfId="47042"/>
    <cellStyle name="Обычный 5 3 24 7" xfId="47043"/>
    <cellStyle name="Обычный 5 3 24 7 2" xfId="47044"/>
    <cellStyle name="Обычный 5 3 24 8" xfId="47045"/>
    <cellStyle name="Обычный 5 3 25" xfId="47046"/>
    <cellStyle name="Обычный 5 3 25 2" xfId="47047"/>
    <cellStyle name="Обычный 5 3 25 2 2" xfId="47048"/>
    <cellStyle name="Обычный 5 3 25 2 2 2" xfId="47049"/>
    <cellStyle name="Обычный 5 3 25 2 2 2 2" xfId="47050"/>
    <cellStyle name="Обычный 5 3 25 2 2 3" xfId="47051"/>
    <cellStyle name="Обычный 5 3 25 2 3" xfId="47052"/>
    <cellStyle name="Обычный 5 3 25 2 3 2" xfId="47053"/>
    <cellStyle name="Обычный 5 3 25 2 4" xfId="47054"/>
    <cellStyle name="Обычный 5 3 25 3" xfId="47055"/>
    <cellStyle name="Обычный 5 3 25 3 2" xfId="47056"/>
    <cellStyle name="Обычный 5 3 25 3 2 2" xfId="47057"/>
    <cellStyle name="Обычный 5 3 25 3 2 2 2" xfId="47058"/>
    <cellStyle name="Обычный 5 3 25 3 2 3" xfId="47059"/>
    <cellStyle name="Обычный 5 3 25 3 3" xfId="47060"/>
    <cellStyle name="Обычный 5 3 25 3 3 2" xfId="47061"/>
    <cellStyle name="Обычный 5 3 25 3 4" xfId="47062"/>
    <cellStyle name="Обычный 5 3 25 4" xfId="47063"/>
    <cellStyle name="Обычный 5 3 25 4 2" xfId="47064"/>
    <cellStyle name="Обычный 5 3 25 4 2 2" xfId="47065"/>
    <cellStyle name="Обычный 5 3 25 4 2 2 2" xfId="47066"/>
    <cellStyle name="Обычный 5 3 25 4 2 3" xfId="47067"/>
    <cellStyle name="Обычный 5 3 25 4 3" xfId="47068"/>
    <cellStyle name="Обычный 5 3 25 4 3 2" xfId="47069"/>
    <cellStyle name="Обычный 5 3 25 4 4" xfId="47070"/>
    <cellStyle name="Обычный 5 3 25 5" xfId="47071"/>
    <cellStyle name="Обычный 5 3 25 5 2" xfId="47072"/>
    <cellStyle name="Обычный 5 3 25 5 2 2" xfId="47073"/>
    <cellStyle name="Обычный 5 3 25 5 3" xfId="47074"/>
    <cellStyle name="Обычный 5 3 25 6" xfId="47075"/>
    <cellStyle name="Обычный 5 3 25 6 2" xfId="47076"/>
    <cellStyle name="Обычный 5 3 25 7" xfId="47077"/>
    <cellStyle name="Обычный 5 3 25 7 2" xfId="47078"/>
    <cellStyle name="Обычный 5 3 25 8" xfId="47079"/>
    <cellStyle name="Обычный 5 3 26" xfId="47080"/>
    <cellStyle name="Обычный 5 3 26 2" xfId="47081"/>
    <cellStyle name="Обычный 5 3 26 2 2" xfId="47082"/>
    <cellStyle name="Обычный 5 3 26 2 2 2" xfId="47083"/>
    <cellStyle name="Обычный 5 3 26 2 2 2 2" xfId="47084"/>
    <cellStyle name="Обычный 5 3 26 2 2 3" xfId="47085"/>
    <cellStyle name="Обычный 5 3 26 2 3" xfId="47086"/>
    <cellStyle name="Обычный 5 3 26 2 3 2" xfId="47087"/>
    <cellStyle name="Обычный 5 3 26 2 4" xfId="47088"/>
    <cellStyle name="Обычный 5 3 26 3" xfId="47089"/>
    <cellStyle name="Обычный 5 3 26 3 2" xfId="47090"/>
    <cellStyle name="Обычный 5 3 26 3 2 2" xfId="47091"/>
    <cellStyle name="Обычный 5 3 26 3 2 2 2" xfId="47092"/>
    <cellStyle name="Обычный 5 3 26 3 2 3" xfId="47093"/>
    <cellStyle name="Обычный 5 3 26 3 3" xfId="47094"/>
    <cellStyle name="Обычный 5 3 26 3 3 2" xfId="47095"/>
    <cellStyle name="Обычный 5 3 26 3 4" xfId="47096"/>
    <cellStyle name="Обычный 5 3 26 4" xfId="47097"/>
    <cellStyle name="Обычный 5 3 26 4 2" xfId="47098"/>
    <cellStyle name="Обычный 5 3 26 4 2 2" xfId="47099"/>
    <cellStyle name="Обычный 5 3 26 4 2 2 2" xfId="47100"/>
    <cellStyle name="Обычный 5 3 26 4 2 3" xfId="47101"/>
    <cellStyle name="Обычный 5 3 26 4 3" xfId="47102"/>
    <cellStyle name="Обычный 5 3 26 4 3 2" xfId="47103"/>
    <cellStyle name="Обычный 5 3 26 4 4" xfId="47104"/>
    <cellStyle name="Обычный 5 3 26 5" xfId="47105"/>
    <cellStyle name="Обычный 5 3 26 5 2" xfId="47106"/>
    <cellStyle name="Обычный 5 3 26 5 2 2" xfId="47107"/>
    <cellStyle name="Обычный 5 3 26 5 3" xfId="47108"/>
    <cellStyle name="Обычный 5 3 26 6" xfId="47109"/>
    <cellStyle name="Обычный 5 3 26 6 2" xfId="47110"/>
    <cellStyle name="Обычный 5 3 26 7" xfId="47111"/>
    <cellStyle name="Обычный 5 3 26 7 2" xfId="47112"/>
    <cellStyle name="Обычный 5 3 26 8" xfId="47113"/>
    <cellStyle name="Обычный 5 3 27" xfId="47114"/>
    <cellStyle name="Обычный 5 3 27 2" xfId="47115"/>
    <cellStyle name="Обычный 5 3 27 2 2" xfId="47116"/>
    <cellStyle name="Обычный 5 3 27 2 2 2" xfId="47117"/>
    <cellStyle name="Обычный 5 3 27 2 2 2 2" xfId="47118"/>
    <cellStyle name="Обычный 5 3 27 2 2 3" xfId="47119"/>
    <cellStyle name="Обычный 5 3 27 2 3" xfId="47120"/>
    <cellStyle name="Обычный 5 3 27 2 3 2" xfId="47121"/>
    <cellStyle name="Обычный 5 3 27 2 4" xfId="47122"/>
    <cellStyle name="Обычный 5 3 27 3" xfId="47123"/>
    <cellStyle name="Обычный 5 3 27 3 2" xfId="47124"/>
    <cellStyle name="Обычный 5 3 27 3 2 2" xfId="47125"/>
    <cellStyle name="Обычный 5 3 27 3 2 2 2" xfId="47126"/>
    <cellStyle name="Обычный 5 3 27 3 2 3" xfId="47127"/>
    <cellStyle name="Обычный 5 3 27 3 3" xfId="47128"/>
    <cellStyle name="Обычный 5 3 27 3 3 2" xfId="47129"/>
    <cellStyle name="Обычный 5 3 27 3 4" xfId="47130"/>
    <cellStyle name="Обычный 5 3 27 4" xfId="47131"/>
    <cellStyle name="Обычный 5 3 27 4 2" xfId="47132"/>
    <cellStyle name="Обычный 5 3 27 4 2 2" xfId="47133"/>
    <cellStyle name="Обычный 5 3 27 4 2 2 2" xfId="47134"/>
    <cellStyle name="Обычный 5 3 27 4 2 3" xfId="47135"/>
    <cellStyle name="Обычный 5 3 27 4 3" xfId="47136"/>
    <cellStyle name="Обычный 5 3 27 4 3 2" xfId="47137"/>
    <cellStyle name="Обычный 5 3 27 4 4" xfId="47138"/>
    <cellStyle name="Обычный 5 3 27 5" xfId="47139"/>
    <cellStyle name="Обычный 5 3 27 5 2" xfId="47140"/>
    <cellStyle name="Обычный 5 3 27 5 2 2" xfId="47141"/>
    <cellStyle name="Обычный 5 3 27 5 3" xfId="47142"/>
    <cellStyle name="Обычный 5 3 27 6" xfId="47143"/>
    <cellStyle name="Обычный 5 3 27 6 2" xfId="47144"/>
    <cellStyle name="Обычный 5 3 27 7" xfId="47145"/>
    <cellStyle name="Обычный 5 3 27 7 2" xfId="47146"/>
    <cellStyle name="Обычный 5 3 27 8" xfId="47147"/>
    <cellStyle name="Обычный 5 3 28" xfId="47148"/>
    <cellStyle name="Обычный 5 3 28 2" xfId="47149"/>
    <cellStyle name="Обычный 5 3 28 2 2" xfId="47150"/>
    <cellStyle name="Обычный 5 3 28 2 2 2" xfId="47151"/>
    <cellStyle name="Обычный 5 3 28 2 2 2 2" xfId="47152"/>
    <cellStyle name="Обычный 5 3 28 2 2 3" xfId="47153"/>
    <cellStyle name="Обычный 5 3 28 2 3" xfId="47154"/>
    <cellStyle name="Обычный 5 3 28 2 3 2" xfId="47155"/>
    <cellStyle name="Обычный 5 3 28 2 4" xfId="47156"/>
    <cellStyle name="Обычный 5 3 28 3" xfId="47157"/>
    <cellStyle name="Обычный 5 3 28 3 2" xfId="47158"/>
    <cellStyle name="Обычный 5 3 28 3 2 2" xfId="47159"/>
    <cellStyle name="Обычный 5 3 28 3 2 2 2" xfId="47160"/>
    <cellStyle name="Обычный 5 3 28 3 2 3" xfId="47161"/>
    <cellStyle name="Обычный 5 3 28 3 3" xfId="47162"/>
    <cellStyle name="Обычный 5 3 28 3 3 2" xfId="47163"/>
    <cellStyle name="Обычный 5 3 28 3 4" xfId="47164"/>
    <cellStyle name="Обычный 5 3 28 4" xfId="47165"/>
    <cellStyle name="Обычный 5 3 28 4 2" xfId="47166"/>
    <cellStyle name="Обычный 5 3 28 4 2 2" xfId="47167"/>
    <cellStyle name="Обычный 5 3 28 4 2 2 2" xfId="47168"/>
    <cellStyle name="Обычный 5 3 28 4 2 3" xfId="47169"/>
    <cellStyle name="Обычный 5 3 28 4 3" xfId="47170"/>
    <cellStyle name="Обычный 5 3 28 4 3 2" xfId="47171"/>
    <cellStyle name="Обычный 5 3 28 4 4" xfId="47172"/>
    <cellStyle name="Обычный 5 3 28 5" xfId="47173"/>
    <cellStyle name="Обычный 5 3 28 5 2" xfId="47174"/>
    <cellStyle name="Обычный 5 3 28 5 2 2" xfId="47175"/>
    <cellStyle name="Обычный 5 3 28 5 3" xfId="47176"/>
    <cellStyle name="Обычный 5 3 28 6" xfId="47177"/>
    <cellStyle name="Обычный 5 3 28 6 2" xfId="47178"/>
    <cellStyle name="Обычный 5 3 28 7" xfId="47179"/>
    <cellStyle name="Обычный 5 3 28 7 2" xfId="47180"/>
    <cellStyle name="Обычный 5 3 28 8" xfId="47181"/>
    <cellStyle name="Обычный 5 3 29" xfId="47182"/>
    <cellStyle name="Обычный 5 3 29 2" xfId="47183"/>
    <cellStyle name="Обычный 5 3 29 2 2" xfId="47184"/>
    <cellStyle name="Обычный 5 3 29 2 2 2" xfId="47185"/>
    <cellStyle name="Обычный 5 3 29 2 2 2 2" xfId="47186"/>
    <cellStyle name="Обычный 5 3 29 2 2 3" xfId="47187"/>
    <cellStyle name="Обычный 5 3 29 2 3" xfId="47188"/>
    <cellStyle name="Обычный 5 3 29 2 3 2" xfId="47189"/>
    <cellStyle name="Обычный 5 3 29 2 4" xfId="47190"/>
    <cellStyle name="Обычный 5 3 29 3" xfId="47191"/>
    <cellStyle name="Обычный 5 3 29 3 2" xfId="47192"/>
    <cellStyle name="Обычный 5 3 29 3 2 2" xfId="47193"/>
    <cellStyle name="Обычный 5 3 29 3 2 2 2" xfId="47194"/>
    <cellStyle name="Обычный 5 3 29 3 2 3" xfId="47195"/>
    <cellStyle name="Обычный 5 3 29 3 3" xfId="47196"/>
    <cellStyle name="Обычный 5 3 29 3 3 2" xfId="47197"/>
    <cellStyle name="Обычный 5 3 29 3 4" xfId="47198"/>
    <cellStyle name="Обычный 5 3 29 4" xfId="47199"/>
    <cellStyle name="Обычный 5 3 29 4 2" xfId="47200"/>
    <cellStyle name="Обычный 5 3 29 4 2 2" xfId="47201"/>
    <cellStyle name="Обычный 5 3 29 4 2 2 2" xfId="47202"/>
    <cellStyle name="Обычный 5 3 29 4 2 3" xfId="47203"/>
    <cellStyle name="Обычный 5 3 29 4 3" xfId="47204"/>
    <cellStyle name="Обычный 5 3 29 4 3 2" xfId="47205"/>
    <cellStyle name="Обычный 5 3 29 4 4" xfId="47206"/>
    <cellStyle name="Обычный 5 3 29 5" xfId="47207"/>
    <cellStyle name="Обычный 5 3 29 5 2" xfId="47208"/>
    <cellStyle name="Обычный 5 3 29 5 2 2" xfId="47209"/>
    <cellStyle name="Обычный 5 3 29 5 3" xfId="47210"/>
    <cellStyle name="Обычный 5 3 29 6" xfId="47211"/>
    <cellStyle name="Обычный 5 3 29 6 2" xfId="47212"/>
    <cellStyle name="Обычный 5 3 29 7" xfId="47213"/>
    <cellStyle name="Обычный 5 3 29 7 2" xfId="47214"/>
    <cellStyle name="Обычный 5 3 29 8" xfId="47215"/>
    <cellStyle name="Обычный 5 3 3" xfId="47216"/>
    <cellStyle name="Обычный 5 3 3 2" xfId="47217"/>
    <cellStyle name="Обычный 5 3 3 2 2" xfId="47218"/>
    <cellStyle name="Обычный 5 3 3 2 2 2" xfId="47219"/>
    <cellStyle name="Обычный 5 3 3 2 2 2 2" xfId="47220"/>
    <cellStyle name="Обычный 5 3 3 2 2 3" xfId="47221"/>
    <cellStyle name="Обычный 5 3 3 2 3" xfId="47222"/>
    <cellStyle name="Обычный 5 3 3 2 3 2" xfId="47223"/>
    <cellStyle name="Обычный 5 3 3 2 4" xfId="47224"/>
    <cellStyle name="Обычный 5 3 3 3" xfId="47225"/>
    <cellStyle name="Обычный 5 3 3 3 2" xfId="47226"/>
    <cellStyle name="Обычный 5 3 3 3 2 2" xfId="47227"/>
    <cellStyle name="Обычный 5 3 3 3 2 2 2" xfId="47228"/>
    <cellStyle name="Обычный 5 3 3 3 2 3" xfId="47229"/>
    <cellStyle name="Обычный 5 3 3 3 3" xfId="47230"/>
    <cellStyle name="Обычный 5 3 3 3 3 2" xfId="47231"/>
    <cellStyle name="Обычный 5 3 3 3 4" xfId="47232"/>
    <cellStyle name="Обычный 5 3 3 4" xfId="47233"/>
    <cellStyle name="Обычный 5 3 3 4 2" xfId="47234"/>
    <cellStyle name="Обычный 5 3 3 4 2 2" xfId="47235"/>
    <cellStyle name="Обычный 5 3 3 4 2 2 2" xfId="47236"/>
    <cellStyle name="Обычный 5 3 3 4 2 3" xfId="47237"/>
    <cellStyle name="Обычный 5 3 3 4 3" xfId="47238"/>
    <cellStyle name="Обычный 5 3 3 4 3 2" xfId="47239"/>
    <cellStyle name="Обычный 5 3 3 4 4" xfId="47240"/>
    <cellStyle name="Обычный 5 3 3 5" xfId="47241"/>
    <cellStyle name="Обычный 5 3 3 5 2" xfId="47242"/>
    <cellStyle name="Обычный 5 3 3 5 2 2" xfId="47243"/>
    <cellStyle name="Обычный 5 3 3 5 2 2 2" xfId="47244"/>
    <cellStyle name="Обычный 5 3 3 5 2 3" xfId="47245"/>
    <cellStyle name="Обычный 5 3 3 5 3" xfId="47246"/>
    <cellStyle name="Обычный 5 3 3 5 3 2" xfId="47247"/>
    <cellStyle name="Обычный 5 3 3 5 4" xfId="47248"/>
    <cellStyle name="Обычный 5 3 3 6" xfId="47249"/>
    <cellStyle name="Обычный 5 3 3 6 2" xfId="47250"/>
    <cellStyle name="Обычный 5 3 3 6 2 2" xfId="47251"/>
    <cellStyle name="Обычный 5 3 3 6 3" xfId="47252"/>
    <cellStyle name="Обычный 5 3 3 7" xfId="47253"/>
    <cellStyle name="Обычный 5 3 3 7 2" xfId="47254"/>
    <cellStyle name="Обычный 5 3 3 8" xfId="47255"/>
    <cellStyle name="Обычный 5 3 3 8 2" xfId="47256"/>
    <cellStyle name="Обычный 5 3 3 9" xfId="47257"/>
    <cellStyle name="Обычный 5 3 30" xfId="47258"/>
    <cellStyle name="Обычный 5 3 30 2" xfId="47259"/>
    <cellStyle name="Обычный 5 3 31" xfId="47260"/>
    <cellStyle name="Обычный 5 3 31 2" xfId="47261"/>
    <cellStyle name="Обычный 5 3 31 2 2" xfId="47262"/>
    <cellStyle name="Обычный 5 3 31 2 2 2" xfId="47263"/>
    <cellStyle name="Обычный 5 3 31 2 3" xfId="47264"/>
    <cellStyle name="Обычный 5 3 31 3" xfId="47265"/>
    <cellStyle name="Обычный 5 3 31 3 2" xfId="47266"/>
    <cellStyle name="Обычный 5 3 31 4" xfId="47267"/>
    <cellStyle name="Обычный 5 3 32" xfId="47268"/>
    <cellStyle name="Обычный 5 3 32 2" xfId="47269"/>
    <cellStyle name="Обычный 5 3 32 2 2" xfId="47270"/>
    <cellStyle name="Обычный 5 3 32 2 2 2" xfId="47271"/>
    <cellStyle name="Обычный 5 3 32 2 3" xfId="47272"/>
    <cellStyle name="Обычный 5 3 32 3" xfId="47273"/>
    <cellStyle name="Обычный 5 3 32 3 2" xfId="47274"/>
    <cellStyle name="Обычный 5 3 32 4" xfId="47275"/>
    <cellStyle name="Обычный 5 3 33" xfId="47276"/>
    <cellStyle name="Обычный 5 3 33 2" xfId="47277"/>
    <cellStyle name="Обычный 5 3 33 2 2" xfId="47278"/>
    <cellStyle name="Обычный 5 3 33 2 2 2" xfId="47279"/>
    <cellStyle name="Обычный 5 3 33 2 3" xfId="47280"/>
    <cellStyle name="Обычный 5 3 33 3" xfId="47281"/>
    <cellStyle name="Обычный 5 3 33 3 2" xfId="47282"/>
    <cellStyle name="Обычный 5 3 33 4" xfId="47283"/>
    <cellStyle name="Обычный 5 3 34" xfId="47284"/>
    <cellStyle name="Обычный 5 3 34 2" xfId="47285"/>
    <cellStyle name="Обычный 5 3 34 2 2" xfId="47286"/>
    <cellStyle name="Обычный 5 3 34 2 2 2" xfId="47287"/>
    <cellStyle name="Обычный 5 3 34 2 3" xfId="47288"/>
    <cellStyle name="Обычный 5 3 34 3" xfId="47289"/>
    <cellStyle name="Обычный 5 3 34 3 2" xfId="47290"/>
    <cellStyle name="Обычный 5 3 34 4" xfId="47291"/>
    <cellStyle name="Обычный 5 3 35" xfId="47292"/>
    <cellStyle name="Обычный 5 3 35 2" xfId="47293"/>
    <cellStyle name="Обычный 5 3 35 2 2" xfId="47294"/>
    <cellStyle name="Обычный 5 3 35 3" xfId="47295"/>
    <cellStyle name="Обычный 5 3 36" xfId="47296"/>
    <cellStyle name="Обычный 5 3 36 2" xfId="47297"/>
    <cellStyle name="Обычный 5 3 37" xfId="47298"/>
    <cellStyle name="Обычный 5 3 37 2" xfId="47299"/>
    <cellStyle name="Обычный 5 3 38" xfId="47300"/>
    <cellStyle name="Обычный 5 3 4" xfId="47301"/>
    <cellStyle name="Обычный 5 3 4 2" xfId="47302"/>
    <cellStyle name="Обычный 5 3 4 2 2" xfId="47303"/>
    <cellStyle name="Обычный 5 3 4 2 2 2" xfId="47304"/>
    <cellStyle name="Обычный 5 3 4 2 2 2 2" xfId="47305"/>
    <cellStyle name="Обычный 5 3 4 2 2 3" xfId="47306"/>
    <cellStyle name="Обычный 5 3 4 2 3" xfId="47307"/>
    <cellStyle name="Обычный 5 3 4 2 3 2" xfId="47308"/>
    <cellStyle name="Обычный 5 3 4 2 4" xfId="47309"/>
    <cellStyle name="Обычный 5 3 4 3" xfId="47310"/>
    <cellStyle name="Обычный 5 3 4 3 2" xfId="47311"/>
    <cellStyle name="Обычный 5 3 4 3 2 2" xfId="47312"/>
    <cellStyle name="Обычный 5 3 4 3 2 2 2" xfId="47313"/>
    <cellStyle name="Обычный 5 3 4 3 2 3" xfId="47314"/>
    <cellStyle name="Обычный 5 3 4 3 3" xfId="47315"/>
    <cellStyle name="Обычный 5 3 4 3 3 2" xfId="47316"/>
    <cellStyle name="Обычный 5 3 4 3 4" xfId="47317"/>
    <cellStyle name="Обычный 5 3 4 4" xfId="47318"/>
    <cellStyle name="Обычный 5 3 4 4 2" xfId="47319"/>
    <cellStyle name="Обычный 5 3 4 4 2 2" xfId="47320"/>
    <cellStyle name="Обычный 5 3 4 4 2 2 2" xfId="47321"/>
    <cellStyle name="Обычный 5 3 4 4 2 3" xfId="47322"/>
    <cellStyle name="Обычный 5 3 4 4 3" xfId="47323"/>
    <cellStyle name="Обычный 5 3 4 4 3 2" xfId="47324"/>
    <cellStyle name="Обычный 5 3 4 4 4" xfId="47325"/>
    <cellStyle name="Обычный 5 3 4 5" xfId="47326"/>
    <cellStyle name="Обычный 5 3 4 5 2" xfId="47327"/>
    <cellStyle name="Обычный 5 3 4 5 2 2" xfId="47328"/>
    <cellStyle name="Обычный 5 3 4 5 3" xfId="47329"/>
    <cellStyle name="Обычный 5 3 4 6" xfId="47330"/>
    <cellStyle name="Обычный 5 3 4 6 2" xfId="47331"/>
    <cellStyle name="Обычный 5 3 4 7" xfId="47332"/>
    <cellStyle name="Обычный 5 3 4 7 2" xfId="47333"/>
    <cellStyle name="Обычный 5 3 4 8" xfId="47334"/>
    <cellStyle name="Обычный 5 3 5" xfId="47335"/>
    <cellStyle name="Обычный 5 3 5 2" xfId="47336"/>
    <cellStyle name="Обычный 5 3 5 2 2" xfId="47337"/>
    <cellStyle name="Обычный 5 3 5 2 2 2" xfId="47338"/>
    <cellStyle name="Обычный 5 3 5 2 2 2 2" xfId="47339"/>
    <cellStyle name="Обычный 5 3 5 2 2 3" xfId="47340"/>
    <cellStyle name="Обычный 5 3 5 2 3" xfId="47341"/>
    <cellStyle name="Обычный 5 3 5 2 3 2" xfId="47342"/>
    <cellStyle name="Обычный 5 3 5 2 4" xfId="47343"/>
    <cellStyle name="Обычный 5 3 5 3" xfId="47344"/>
    <cellStyle name="Обычный 5 3 5 3 2" xfId="47345"/>
    <cellStyle name="Обычный 5 3 5 3 2 2" xfId="47346"/>
    <cellStyle name="Обычный 5 3 5 3 2 2 2" xfId="47347"/>
    <cellStyle name="Обычный 5 3 5 3 2 3" xfId="47348"/>
    <cellStyle name="Обычный 5 3 5 3 3" xfId="47349"/>
    <cellStyle name="Обычный 5 3 5 3 3 2" xfId="47350"/>
    <cellStyle name="Обычный 5 3 5 3 4" xfId="47351"/>
    <cellStyle name="Обычный 5 3 5 4" xfId="47352"/>
    <cellStyle name="Обычный 5 3 5 4 2" xfId="47353"/>
    <cellStyle name="Обычный 5 3 5 4 2 2" xfId="47354"/>
    <cellStyle name="Обычный 5 3 5 4 2 2 2" xfId="47355"/>
    <cellStyle name="Обычный 5 3 5 4 2 3" xfId="47356"/>
    <cellStyle name="Обычный 5 3 5 4 3" xfId="47357"/>
    <cellStyle name="Обычный 5 3 5 4 3 2" xfId="47358"/>
    <cellStyle name="Обычный 5 3 5 4 4" xfId="47359"/>
    <cellStyle name="Обычный 5 3 5 5" xfId="47360"/>
    <cellStyle name="Обычный 5 3 5 5 2" xfId="47361"/>
    <cellStyle name="Обычный 5 3 5 5 2 2" xfId="47362"/>
    <cellStyle name="Обычный 5 3 5 5 3" xfId="47363"/>
    <cellStyle name="Обычный 5 3 5 6" xfId="47364"/>
    <cellStyle name="Обычный 5 3 5 6 2" xfId="47365"/>
    <cellStyle name="Обычный 5 3 5 7" xfId="47366"/>
    <cellStyle name="Обычный 5 3 5 7 2" xfId="47367"/>
    <cellStyle name="Обычный 5 3 5 8" xfId="47368"/>
    <cellStyle name="Обычный 5 3 6" xfId="47369"/>
    <cellStyle name="Обычный 5 3 6 2" xfId="47370"/>
    <cellStyle name="Обычный 5 3 6 2 2" xfId="47371"/>
    <cellStyle name="Обычный 5 3 6 2 2 2" xfId="47372"/>
    <cellStyle name="Обычный 5 3 6 2 2 2 2" xfId="47373"/>
    <cellStyle name="Обычный 5 3 6 2 2 3" xfId="47374"/>
    <cellStyle name="Обычный 5 3 6 2 3" xfId="47375"/>
    <cellStyle name="Обычный 5 3 6 2 3 2" xfId="47376"/>
    <cellStyle name="Обычный 5 3 6 2 4" xfId="47377"/>
    <cellStyle name="Обычный 5 3 6 3" xfId="47378"/>
    <cellStyle name="Обычный 5 3 6 3 2" xfId="47379"/>
    <cellStyle name="Обычный 5 3 6 3 2 2" xfId="47380"/>
    <cellStyle name="Обычный 5 3 6 3 2 2 2" xfId="47381"/>
    <cellStyle name="Обычный 5 3 6 3 2 3" xfId="47382"/>
    <cellStyle name="Обычный 5 3 6 3 3" xfId="47383"/>
    <cellStyle name="Обычный 5 3 6 3 3 2" xfId="47384"/>
    <cellStyle name="Обычный 5 3 6 3 4" xfId="47385"/>
    <cellStyle name="Обычный 5 3 6 4" xfId="47386"/>
    <cellStyle name="Обычный 5 3 6 4 2" xfId="47387"/>
    <cellStyle name="Обычный 5 3 6 4 2 2" xfId="47388"/>
    <cellStyle name="Обычный 5 3 6 4 2 2 2" xfId="47389"/>
    <cellStyle name="Обычный 5 3 6 4 2 3" xfId="47390"/>
    <cellStyle name="Обычный 5 3 6 4 3" xfId="47391"/>
    <cellStyle name="Обычный 5 3 6 4 3 2" xfId="47392"/>
    <cellStyle name="Обычный 5 3 6 4 4" xfId="47393"/>
    <cellStyle name="Обычный 5 3 6 5" xfId="47394"/>
    <cellStyle name="Обычный 5 3 6 5 2" xfId="47395"/>
    <cellStyle name="Обычный 5 3 6 5 2 2" xfId="47396"/>
    <cellStyle name="Обычный 5 3 6 5 3" xfId="47397"/>
    <cellStyle name="Обычный 5 3 6 6" xfId="47398"/>
    <cellStyle name="Обычный 5 3 6 6 2" xfId="47399"/>
    <cellStyle name="Обычный 5 3 6 7" xfId="47400"/>
    <cellStyle name="Обычный 5 3 6 7 2" xfId="47401"/>
    <cellStyle name="Обычный 5 3 6 8" xfId="47402"/>
    <cellStyle name="Обычный 5 3 7" xfId="47403"/>
    <cellStyle name="Обычный 5 3 7 2" xfId="47404"/>
    <cellStyle name="Обычный 5 3 7 2 2" xfId="47405"/>
    <cellStyle name="Обычный 5 3 7 2 2 2" xfId="47406"/>
    <cellStyle name="Обычный 5 3 7 2 2 2 2" xfId="47407"/>
    <cellStyle name="Обычный 5 3 7 2 2 3" xfId="47408"/>
    <cellStyle name="Обычный 5 3 7 2 3" xfId="47409"/>
    <cellStyle name="Обычный 5 3 7 2 3 2" xfId="47410"/>
    <cellStyle name="Обычный 5 3 7 2 4" xfId="47411"/>
    <cellStyle name="Обычный 5 3 7 3" xfId="47412"/>
    <cellStyle name="Обычный 5 3 7 3 2" xfId="47413"/>
    <cellStyle name="Обычный 5 3 7 3 2 2" xfId="47414"/>
    <cellStyle name="Обычный 5 3 7 3 2 2 2" xfId="47415"/>
    <cellStyle name="Обычный 5 3 7 3 2 3" xfId="47416"/>
    <cellStyle name="Обычный 5 3 7 3 3" xfId="47417"/>
    <cellStyle name="Обычный 5 3 7 3 3 2" xfId="47418"/>
    <cellStyle name="Обычный 5 3 7 3 4" xfId="47419"/>
    <cellStyle name="Обычный 5 3 7 4" xfId="47420"/>
    <cellStyle name="Обычный 5 3 7 4 2" xfId="47421"/>
    <cellStyle name="Обычный 5 3 7 4 2 2" xfId="47422"/>
    <cellStyle name="Обычный 5 3 7 4 2 2 2" xfId="47423"/>
    <cellStyle name="Обычный 5 3 7 4 2 3" xfId="47424"/>
    <cellStyle name="Обычный 5 3 7 4 3" xfId="47425"/>
    <cellStyle name="Обычный 5 3 7 4 3 2" xfId="47426"/>
    <cellStyle name="Обычный 5 3 7 4 4" xfId="47427"/>
    <cellStyle name="Обычный 5 3 7 5" xfId="47428"/>
    <cellStyle name="Обычный 5 3 7 5 2" xfId="47429"/>
    <cellStyle name="Обычный 5 3 7 5 2 2" xfId="47430"/>
    <cellStyle name="Обычный 5 3 7 5 3" xfId="47431"/>
    <cellStyle name="Обычный 5 3 7 6" xfId="47432"/>
    <cellStyle name="Обычный 5 3 7 6 2" xfId="47433"/>
    <cellStyle name="Обычный 5 3 7 7" xfId="47434"/>
    <cellStyle name="Обычный 5 3 7 7 2" xfId="47435"/>
    <cellStyle name="Обычный 5 3 7 8" xfId="47436"/>
    <cellStyle name="Обычный 5 3 8" xfId="47437"/>
    <cellStyle name="Обычный 5 3 8 2" xfId="47438"/>
    <cellStyle name="Обычный 5 3 8 2 2" xfId="47439"/>
    <cellStyle name="Обычный 5 3 8 2 2 2" xfId="47440"/>
    <cellStyle name="Обычный 5 3 8 2 2 2 2" xfId="47441"/>
    <cellStyle name="Обычный 5 3 8 2 2 3" xfId="47442"/>
    <cellStyle name="Обычный 5 3 8 2 3" xfId="47443"/>
    <cellStyle name="Обычный 5 3 8 2 3 2" xfId="47444"/>
    <cellStyle name="Обычный 5 3 8 2 4" xfId="47445"/>
    <cellStyle name="Обычный 5 3 8 3" xfId="47446"/>
    <cellStyle name="Обычный 5 3 8 3 2" xfId="47447"/>
    <cellStyle name="Обычный 5 3 8 3 2 2" xfId="47448"/>
    <cellStyle name="Обычный 5 3 8 3 2 2 2" xfId="47449"/>
    <cellStyle name="Обычный 5 3 8 3 2 3" xfId="47450"/>
    <cellStyle name="Обычный 5 3 8 3 3" xfId="47451"/>
    <cellStyle name="Обычный 5 3 8 3 3 2" xfId="47452"/>
    <cellStyle name="Обычный 5 3 8 3 4" xfId="47453"/>
    <cellStyle name="Обычный 5 3 8 4" xfId="47454"/>
    <cellStyle name="Обычный 5 3 8 4 2" xfId="47455"/>
    <cellStyle name="Обычный 5 3 8 4 2 2" xfId="47456"/>
    <cellStyle name="Обычный 5 3 8 4 2 2 2" xfId="47457"/>
    <cellStyle name="Обычный 5 3 8 4 2 3" xfId="47458"/>
    <cellStyle name="Обычный 5 3 8 4 3" xfId="47459"/>
    <cellStyle name="Обычный 5 3 8 4 3 2" xfId="47460"/>
    <cellStyle name="Обычный 5 3 8 4 4" xfId="47461"/>
    <cellStyle name="Обычный 5 3 8 5" xfId="47462"/>
    <cellStyle name="Обычный 5 3 8 5 2" xfId="47463"/>
    <cellStyle name="Обычный 5 3 8 5 2 2" xfId="47464"/>
    <cellStyle name="Обычный 5 3 8 5 3" xfId="47465"/>
    <cellStyle name="Обычный 5 3 8 6" xfId="47466"/>
    <cellStyle name="Обычный 5 3 8 6 2" xfId="47467"/>
    <cellStyle name="Обычный 5 3 8 7" xfId="47468"/>
    <cellStyle name="Обычный 5 3 8 7 2" xfId="47469"/>
    <cellStyle name="Обычный 5 3 8 8" xfId="47470"/>
    <cellStyle name="Обычный 5 3 9" xfId="47471"/>
    <cellStyle name="Обычный 5 3 9 2" xfId="47472"/>
    <cellStyle name="Обычный 5 3 9 2 2" xfId="47473"/>
    <cellStyle name="Обычный 5 3 9 2 2 2" xfId="47474"/>
    <cellStyle name="Обычный 5 3 9 2 2 2 2" xfId="47475"/>
    <cellStyle name="Обычный 5 3 9 2 2 3" xfId="47476"/>
    <cellStyle name="Обычный 5 3 9 2 3" xfId="47477"/>
    <cellStyle name="Обычный 5 3 9 2 3 2" xfId="47478"/>
    <cellStyle name="Обычный 5 3 9 2 4" xfId="47479"/>
    <cellStyle name="Обычный 5 3 9 3" xfId="47480"/>
    <cellStyle name="Обычный 5 3 9 3 2" xfId="47481"/>
    <cellStyle name="Обычный 5 3 9 3 2 2" xfId="47482"/>
    <cellStyle name="Обычный 5 3 9 3 2 2 2" xfId="47483"/>
    <cellStyle name="Обычный 5 3 9 3 2 3" xfId="47484"/>
    <cellStyle name="Обычный 5 3 9 3 3" xfId="47485"/>
    <cellStyle name="Обычный 5 3 9 3 3 2" xfId="47486"/>
    <cellStyle name="Обычный 5 3 9 3 4" xfId="47487"/>
    <cellStyle name="Обычный 5 3 9 4" xfId="47488"/>
    <cellStyle name="Обычный 5 3 9 4 2" xfId="47489"/>
    <cellStyle name="Обычный 5 3 9 4 2 2" xfId="47490"/>
    <cellStyle name="Обычный 5 3 9 4 2 2 2" xfId="47491"/>
    <cellStyle name="Обычный 5 3 9 4 2 3" xfId="47492"/>
    <cellStyle name="Обычный 5 3 9 4 3" xfId="47493"/>
    <cellStyle name="Обычный 5 3 9 4 3 2" xfId="47494"/>
    <cellStyle name="Обычный 5 3 9 4 4" xfId="47495"/>
    <cellStyle name="Обычный 5 3 9 5" xfId="47496"/>
    <cellStyle name="Обычный 5 3 9 5 2" xfId="47497"/>
    <cellStyle name="Обычный 5 3 9 5 2 2" xfId="47498"/>
    <cellStyle name="Обычный 5 3 9 5 3" xfId="47499"/>
    <cellStyle name="Обычный 5 3 9 6" xfId="47500"/>
    <cellStyle name="Обычный 5 3 9 6 2" xfId="47501"/>
    <cellStyle name="Обычный 5 3 9 7" xfId="47502"/>
    <cellStyle name="Обычный 5 3 9 7 2" xfId="47503"/>
    <cellStyle name="Обычный 5 3 9 8" xfId="47504"/>
    <cellStyle name="Обычный 5 30" xfId="47505"/>
    <cellStyle name="Обычный 5 30 2" xfId="47506"/>
    <cellStyle name="Обычный 5 30 2 2" xfId="47507"/>
    <cellStyle name="Обычный 5 30 2 2 2" xfId="47508"/>
    <cellStyle name="Обычный 5 30 2 2 2 2" xfId="47509"/>
    <cellStyle name="Обычный 5 30 2 2 3" xfId="47510"/>
    <cellStyle name="Обычный 5 30 2 3" xfId="47511"/>
    <cellStyle name="Обычный 5 30 2 3 2" xfId="47512"/>
    <cellStyle name="Обычный 5 30 2 4" xfId="47513"/>
    <cellStyle name="Обычный 5 30 3" xfId="47514"/>
    <cellStyle name="Обычный 5 30 3 2" xfId="47515"/>
    <cellStyle name="Обычный 5 30 3 2 2" xfId="47516"/>
    <cellStyle name="Обычный 5 30 3 2 2 2" xfId="47517"/>
    <cellStyle name="Обычный 5 30 3 2 3" xfId="47518"/>
    <cellStyle name="Обычный 5 30 3 3" xfId="47519"/>
    <cellStyle name="Обычный 5 30 3 3 2" xfId="47520"/>
    <cellStyle name="Обычный 5 30 3 4" xfId="47521"/>
    <cellStyle name="Обычный 5 30 4" xfId="47522"/>
    <cellStyle name="Обычный 5 30 4 2" xfId="47523"/>
    <cellStyle name="Обычный 5 30 4 2 2" xfId="47524"/>
    <cellStyle name="Обычный 5 30 4 2 2 2" xfId="47525"/>
    <cellStyle name="Обычный 5 30 4 2 3" xfId="47526"/>
    <cellStyle name="Обычный 5 30 4 3" xfId="47527"/>
    <cellStyle name="Обычный 5 30 4 3 2" xfId="47528"/>
    <cellStyle name="Обычный 5 30 4 4" xfId="47529"/>
    <cellStyle name="Обычный 5 30 5" xfId="47530"/>
    <cellStyle name="Обычный 5 30 5 2" xfId="47531"/>
    <cellStyle name="Обычный 5 30 5 2 2" xfId="47532"/>
    <cellStyle name="Обычный 5 30 5 3" xfId="47533"/>
    <cellStyle name="Обычный 5 30 6" xfId="47534"/>
    <cellStyle name="Обычный 5 30 6 2" xfId="47535"/>
    <cellStyle name="Обычный 5 30 7" xfId="47536"/>
    <cellStyle name="Обычный 5 30 7 2" xfId="47537"/>
    <cellStyle name="Обычный 5 30 8" xfId="47538"/>
    <cellStyle name="Обычный 5 31" xfId="47539"/>
    <cellStyle name="Обычный 5 31 2" xfId="47540"/>
    <cellStyle name="Обычный 5 31 2 2" xfId="47541"/>
    <cellStyle name="Обычный 5 31 2 2 2" xfId="47542"/>
    <cellStyle name="Обычный 5 31 2 2 2 2" xfId="47543"/>
    <cellStyle name="Обычный 5 31 2 2 3" xfId="47544"/>
    <cellStyle name="Обычный 5 31 2 3" xfId="47545"/>
    <cellStyle name="Обычный 5 31 2 3 2" xfId="47546"/>
    <cellStyle name="Обычный 5 31 2 4" xfId="47547"/>
    <cellStyle name="Обычный 5 31 3" xfId="47548"/>
    <cellStyle name="Обычный 5 31 3 2" xfId="47549"/>
    <cellStyle name="Обычный 5 31 3 2 2" xfId="47550"/>
    <cellStyle name="Обычный 5 31 3 2 2 2" xfId="47551"/>
    <cellStyle name="Обычный 5 31 3 2 3" xfId="47552"/>
    <cellStyle name="Обычный 5 31 3 3" xfId="47553"/>
    <cellStyle name="Обычный 5 31 3 3 2" xfId="47554"/>
    <cellStyle name="Обычный 5 31 3 4" xfId="47555"/>
    <cellStyle name="Обычный 5 31 4" xfId="47556"/>
    <cellStyle name="Обычный 5 31 4 2" xfId="47557"/>
    <cellStyle name="Обычный 5 31 4 2 2" xfId="47558"/>
    <cellStyle name="Обычный 5 31 4 2 2 2" xfId="47559"/>
    <cellStyle name="Обычный 5 31 4 2 3" xfId="47560"/>
    <cellStyle name="Обычный 5 31 4 3" xfId="47561"/>
    <cellStyle name="Обычный 5 31 4 3 2" xfId="47562"/>
    <cellStyle name="Обычный 5 31 4 4" xfId="47563"/>
    <cellStyle name="Обычный 5 31 5" xfId="47564"/>
    <cellStyle name="Обычный 5 31 5 2" xfId="47565"/>
    <cellStyle name="Обычный 5 31 5 2 2" xfId="47566"/>
    <cellStyle name="Обычный 5 31 5 3" xfId="47567"/>
    <cellStyle name="Обычный 5 31 6" xfId="47568"/>
    <cellStyle name="Обычный 5 31 6 2" xfId="47569"/>
    <cellStyle name="Обычный 5 31 7" xfId="47570"/>
    <cellStyle name="Обычный 5 31 7 2" xfId="47571"/>
    <cellStyle name="Обычный 5 31 8" xfId="47572"/>
    <cellStyle name="Обычный 5 32" xfId="47573"/>
    <cellStyle name="Обычный 5 32 2" xfId="47574"/>
    <cellStyle name="Обычный 5 32 2 2" xfId="47575"/>
    <cellStyle name="Обычный 5 32 2 2 2" xfId="47576"/>
    <cellStyle name="Обычный 5 32 2 2 2 2" xfId="47577"/>
    <cellStyle name="Обычный 5 32 2 2 3" xfId="47578"/>
    <cellStyle name="Обычный 5 32 2 3" xfId="47579"/>
    <cellStyle name="Обычный 5 32 2 3 2" xfId="47580"/>
    <cellStyle name="Обычный 5 32 2 4" xfId="47581"/>
    <cellStyle name="Обычный 5 32 3" xfId="47582"/>
    <cellStyle name="Обычный 5 32 3 2" xfId="47583"/>
    <cellStyle name="Обычный 5 32 3 2 2" xfId="47584"/>
    <cellStyle name="Обычный 5 32 3 2 2 2" xfId="47585"/>
    <cellStyle name="Обычный 5 32 3 2 3" xfId="47586"/>
    <cellStyle name="Обычный 5 32 3 3" xfId="47587"/>
    <cellStyle name="Обычный 5 32 3 3 2" xfId="47588"/>
    <cellStyle name="Обычный 5 32 3 4" xfId="47589"/>
    <cellStyle name="Обычный 5 32 4" xfId="47590"/>
    <cellStyle name="Обычный 5 32 4 2" xfId="47591"/>
    <cellStyle name="Обычный 5 32 4 2 2" xfId="47592"/>
    <cellStyle name="Обычный 5 32 4 2 2 2" xfId="47593"/>
    <cellStyle name="Обычный 5 32 4 2 3" xfId="47594"/>
    <cellStyle name="Обычный 5 32 4 3" xfId="47595"/>
    <cellStyle name="Обычный 5 32 4 3 2" xfId="47596"/>
    <cellStyle name="Обычный 5 32 4 4" xfId="47597"/>
    <cellStyle name="Обычный 5 32 5" xfId="47598"/>
    <cellStyle name="Обычный 5 32 5 2" xfId="47599"/>
    <cellStyle name="Обычный 5 32 5 2 2" xfId="47600"/>
    <cellStyle name="Обычный 5 32 5 3" xfId="47601"/>
    <cellStyle name="Обычный 5 32 6" xfId="47602"/>
    <cellStyle name="Обычный 5 32 6 2" xfId="47603"/>
    <cellStyle name="Обычный 5 32 7" xfId="47604"/>
    <cellStyle name="Обычный 5 32 7 2" xfId="47605"/>
    <cellStyle name="Обычный 5 32 8" xfId="47606"/>
    <cellStyle name="Обычный 5 33" xfId="47607"/>
    <cellStyle name="Обычный 5 33 2" xfId="47608"/>
    <cellStyle name="Обычный 5 33 2 2" xfId="47609"/>
    <cellStyle name="Обычный 5 33 2 2 2" xfId="47610"/>
    <cellStyle name="Обычный 5 33 2 2 2 2" xfId="47611"/>
    <cellStyle name="Обычный 5 33 2 2 3" xfId="47612"/>
    <cellStyle name="Обычный 5 33 2 3" xfId="47613"/>
    <cellStyle name="Обычный 5 33 2 3 2" xfId="47614"/>
    <cellStyle name="Обычный 5 33 2 4" xfId="47615"/>
    <cellStyle name="Обычный 5 33 3" xfId="47616"/>
    <cellStyle name="Обычный 5 33 3 2" xfId="47617"/>
    <cellStyle name="Обычный 5 33 3 2 2" xfId="47618"/>
    <cellStyle name="Обычный 5 33 3 2 2 2" xfId="47619"/>
    <cellStyle name="Обычный 5 33 3 2 3" xfId="47620"/>
    <cellStyle name="Обычный 5 33 3 3" xfId="47621"/>
    <cellStyle name="Обычный 5 33 3 3 2" xfId="47622"/>
    <cellStyle name="Обычный 5 33 3 4" xfId="47623"/>
    <cellStyle name="Обычный 5 33 4" xfId="47624"/>
    <cellStyle name="Обычный 5 33 4 2" xfId="47625"/>
    <cellStyle name="Обычный 5 33 4 2 2" xfId="47626"/>
    <cellStyle name="Обычный 5 33 4 2 2 2" xfId="47627"/>
    <cellStyle name="Обычный 5 33 4 2 3" xfId="47628"/>
    <cellStyle name="Обычный 5 33 4 3" xfId="47629"/>
    <cellStyle name="Обычный 5 33 4 3 2" xfId="47630"/>
    <cellStyle name="Обычный 5 33 4 4" xfId="47631"/>
    <cellStyle name="Обычный 5 33 5" xfId="47632"/>
    <cellStyle name="Обычный 5 33 5 2" xfId="47633"/>
    <cellStyle name="Обычный 5 33 5 2 2" xfId="47634"/>
    <cellStyle name="Обычный 5 33 5 3" xfId="47635"/>
    <cellStyle name="Обычный 5 33 6" xfId="47636"/>
    <cellStyle name="Обычный 5 33 6 2" xfId="47637"/>
    <cellStyle name="Обычный 5 33 7" xfId="47638"/>
    <cellStyle name="Обычный 5 33 7 2" xfId="47639"/>
    <cellStyle name="Обычный 5 33 8" xfId="47640"/>
    <cellStyle name="Обычный 5 34" xfId="47641"/>
    <cellStyle name="Обычный 5 34 2" xfId="47642"/>
    <cellStyle name="Обычный 5 34 2 2" xfId="47643"/>
    <cellStyle name="Обычный 5 34 2 2 2" xfId="47644"/>
    <cellStyle name="Обычный 5 34 2 2 2 2" xfId="47645"/>
    <cellStyle name="Обычный 5 34 2 2 3" xfId="47646"/>
    <cellStyle name="Обычный 5 34 2 3" xfId="47647"/>
    <cellStyle name="Обычный 5 34 2 3 2" xfId="47648"/>
    <cellStyle name="Обычный 5 34 2 4" xfId="47649"/>
    <cellStyle name="Обычный 5 34 3" xfId="47650"/>
    <cellStyle name="Обычный 5 34 3 2" xfId="47651"/>
    <cellStyle name="Обычный 5 34 3 2 2" xfId="47652"/>
    <cellStyle name="Обычный 5 34 3 2 2 2" xfId="47653"/>
    <cellStyle name="Обычный 5 34 3 2 3" xfId="47654"/>
    <cellStyle name="Обычный 5 34 3 3" xfId="47655"/>
    <cellStyle name="Обычный 5 34 3 3 2" xfId="47656"/>
    <cellStyle name="Обычный 5 34 3 4" xfId="47657"/>
    <cellStyle name="Обычный 5 34 4" xfId="47658"/>
    <cellStyle name="Обычный 5 34 4 2" xfId="47659"/>
    <cellStyle name="Обычный 5 34 4 2 2" xfId="47660"/>
    <cellStyle name="Обычный 5 34 4 2 2 2" xfId="47661"/>
    <cellStyle name="Обычный 5 34 4 2 3" xfId="47662"/>
    <cellStyle name="Обычный 5 34 4 3" xfId="47663"/>
    <cellStyle name="Обычный 5 34 4 3 2" xfId="47664"/>
    <cellStyle name="Обычный 5 34 4 4" xfId="47665"/>
    <cellStyle name="Обычный 5 34 5" xfId="47666"/>
    <cellStyle name="Обычный 5 34 5 2" xfId="47667"/>
    <cellStyle name="Обычный 5 34 5 2 2" xfId="47668"/>
    <cellStyle name="Обычный 5 34 5 3" xfId="47669"/>
    <cellStyle name="Обычный 5 34 6" xfId="47670"/>
    <cellStyle name="Обычный 5 34 6 2" xfId="47671"/>
    <cellStyle name="Обычный 5 34 7" xfId="47672"/>
    <cellStyle name="Обычный 5 34 7 2" xfId="47673"/>
    <cellStyle name="Обычный 5 34 8" xfId="47674"/>
    <cellStyle name="Обычный 5 35" xfId="47675"/>
    <cellStyle name="Обычный 5 35 2" xfId="47676"/>
    <cellStyle name="Обычный 5 35 2 2" xfId="47677"/>
    <cellStyle name="Обычный 5 35 2 2 2" xfId="47678"/>
    <cellStyle name="Обычный 5 35 2 2 2 2" xfId="47679"/>
    <cellStyle name="Обычный 5 35 2 2 3" xfId="47680"/>
    <cellStyle name="Обычный 5 35 2 3" xfId="47681"/>
    <cellStyle name="Обычный 5 35 2 3 2" xfId="47682"/>
    <cellStyle name="Обычный 5 35 2 4" xfId="47683"/>
    <cellStyle name="Обычный 5 35 3" xfId="47684"/>
    <cellStyle name="Обычный 5 35 3 2" xfId="47685"/>
    <cellStyle name="Обычный 5 35 3 2 2" xfId="47686"/>
    <cellStyle name="Обычный 5 35 3 2 2 2" xfId="47687"/>
    <cellStyle name="Обычный 5 35 3 2 3" xfId="47688"/>
    <cellStyle name="Обычный 5 35 3 3" xfId="47689"/>
    <cellStyle name="Обычный 5 35 3 3 2" xfId="47690"/>
    <cellStyle name="Обычный 5 35 3 4" xfId="47691"/>
    <cellStyle name="Обычный 5 35 4" xfId="47692"/>
    <cellStyle name="Обычный 5 35 4 2" xfId="47693"/>
    <cellStyle name="Обычный 5 35 4 2 2" xfId="47694"/>
    <cellStyle name="Обычный 5 35 4 2 2 2" xfId="47695"/>
    <cellStyle name="Обычный 5 35 4 2 3" xfId="47696"/>
    <cellStyle name="Обычный 5 35 4 3" xfId="47697"/>
    <cellStyle name="Обычный 5 35 4 3 2" xfId="47698"/>
    <cellStyle name="Обычный 5 35 4 4" xfId="47699"/>
    <cellStyle name="Обычный 5 35 5" xfId="47700"/>
    <cellStyle name="Обычный 5 35 5 2" xfId="47701"/>
    <cellStyle name="Обычный 5 35 5 2 2" xfId="47702"/>
    <cellStyle name="Обычный 5 35 5 3" xfId="47703"/>
    <cellStyle name="Обычный 5 35 6" xfId="47704"/>
    <cellStyle name="Обычный 5 35 6 2" xfId="47705"/>
    <cellStyle name="Обычный 5 35 7" xfId="47706"/>
    <cellStyle name="Обычный 5 35 7 2" xfId="47707"/>
    <cellStyle name="Обычный 5 35 8" xfId="47708"/>
    <cellStyle name="Обычный 5 36" xfId="47709"/>
    <cellStyle name="Обычный 5 36 2" xfId="47710"/>
    <cellStyle name="Обычный 5 36 2 2" xfId="47711"/>
    <cellStyle name="Обычный 5 36 2 2 2" xfId="47712"/>
    <cellStyle name="Обычный 5 36 2 2 2 2" xfId="47713"/>
    <cellStyle name="Обычный 5 36 2 2 3" xfId="47714"/>
    <cellStyle name="Обычный 5 36 2 3" xfId="47715"/>
    <cellStyle name="Обычный 5 36 2 3 2" xfId="47716"/>
    <cellStyle name="Обычный 5 36 2 4" xfId="47717"/>
    <cellStyle name="Обычный 5 36 3" xfId="47718"/>
    <cellStyle name="Обычный 5 36 3 2" xfId="47719"/>
    <cellStyle name="Обычный 5 36 3 2 2" xfId="47720"/>
    <cellStyle name="Обычный 5 36 3 2 2 2" xfId="47721"/>
    <cellStyle name="Обычный 5 36 3 2 3" xfId="47722"/>
    <cellStyle name="Обычный 5 36 3 3" xfId="47723"/>
    <cellStyle name="Обычный 5 36 3 3 2" xfId="47724"/>
    <cellStyle name="Обычный 5 36 3 4" xfId="47725"/>
    <cellStyle name="Обычный 5 36 4" xfId="47726"/>
    <cellStyle name="Обычный 5 36 4 2" xfId="47727"/>
    <cellStyle name="Обычный 5 36 4 2 2" xfId="47728"/>
    <cellStyle name="Обычный 5 36 4 2 2 2" xfId="47729"/>
    <cellStyle name="Обычный 5 36 4 2 3" xfId="47730"/>
    <cellStyle name="Обычный 5 36 4 3" xfId="47731"/>
    <cellStyle name="Обычный 5 36 4 3 2" xfId="47732"/>
    <cellStyle name="Обычный 5 36 4 4" xfId="47733"/>
    <cellStyle name="Обычный 5 36 5" xfId="47734"/>
    <cellStyle name="Обычный 5 36 5 2" xfId="47735"/>
    <cellStyle name="Обычный 5 36 5 2 2" xfId="47736"/>
    <cellStyle name="Обычный 5 36 5 3" xfId="47737"/>
    <cellStyle name="Обычный 5 36 6" xfId="47738"/>
    <cellStyle name="Обычный 5 36 6 2" xfId="47739"/>
    <cellStyle name="Обычный 5 36 7" xfId="47740"/>
    <cellStyle name="Обычный 5 36 7 2" xfId="47741"/>
    <cellStyle name="Обычный 5 36 8" xfId="47742"/>
    <cellStyle name="Обычный 5 37" xfId="47743"/>
    <cellStyle name="Обычный 5 37 2" xfId="47744"/>
    <cellStyle name="Обычный 5 37 2 2" xfId="47745"/>
    <cellStyle name="Обычный 5 37 2 2 2" xfId="47746"/>
    <cellStyle name="Обычный 5 37 2 2 2 2" xfId="47747"/>
    <cellStyle name="Обычный 5 37 2 2 3" xfId="47748"/>
    <cellStyle name="Обычный 5 37 2 3" xfId="47749"/>
    <cellStyle name="Обычный 5 37 2 3 2" xfId="47750"/>
    <cellStyle name="Обычный 5 37 2 4" xfId="47751"/>
    <cellStyle name="Обычный 5 37 3" xfId="47752"/>
    <cellStyle name="Обычный 5 37 3 2" xfId="47753"/>
    <cellStyle name="Обычный 5 37 3 2 2" xfId="47754"/>
    <cellStyle name="Обычный 5 37 3 2 2 2" xfId="47755"/>
    <cellStyle name="Обычный 5 37 3 2 3" xfId="47756"/>
    <cellStyle name="Обычный 5 37 3 3" xfId="47757"/>
    <cellStyle name="Обычный 5 37 3 3 2" xfId="47758"/>
    <cellStyle name="Обычный 5 37 3 4" xfId="47759"/>
    <cellStyle name="Обычный 5 37 4" xfId="47760"/>
    <cellStyle name="Обычный 5 37 4 2" xfId="47761"/>
    <cellStyle name="Обычный 5 37 4 2 2" xfId="47762"/>
    <cellStyle name="Обычный 5 37 4 2 2 2" xfId="47763"/>
    <cellStyle name="Обычный 5 37 4 2 3" xfId="47764"/>
    <cellStyle name="Обычный 5 37 4 3" xfId="47765"/>
    <cellStyle name="Обычный 5 37 4 3 2" xfId="47766"/>
    <cellStyle name="Обычный 5 37 4 4" xfId="47767"/>
    <cellStyle name="Обычный 5 37 5" xfId="47768"/>
    <cellStyle name="Обычный 5 37 5 2" xfId="47769"/>
    <cellStyle name="Обычный 5 37 5 2 2" xfId="47770"/>
    <cellStyle name="Обычный 5 37 5 3" xfId="47771"/>
    <cellStyle name="Обычный 5 37 6" xfId="47772"/>
    <cellStyle name="Обычный 5 37 6 2" xfId="47773"/>
    <cellStyle name="Обычный 5 37 7" xfId="47774"/>
    <cellStyle name="Обычный 5 37 7 2" xfId="47775"/>
    <cellStyle name="Обычный 5 37 8" xfId="47776"/>
    <cellStyle name="Обычный 5 38" xfId="47777"/>
    <cellStyle name="Обычный 5 38 2" xfId="47778"/>
    <cellStyle name="Обычный 5 38 2 2" xfId="47779"/>
    <cellStyle name="Обычный 5 38 2 2 2" xfId="47780"/>
    <cellStyle name="Обычный 5 38 2 2 2 2" xfId="47781"/>
    <cellStyle name="Обычный 5 38 2 2 3" xfId="47782"/>
    <cellStyle name="Обычный 5 38 2 3" xfId="47783"/>
    <cellStyle name="Обычный 5 38 2 3 2" xfId="47784"/>
    <cellStyle name="Обычный 5 38 2 4" xfId="47785"/>
    <cellStyle name="Обычный 5 38 3" xfId="47786"/>
    <cellStyle name="Обычный 5 38 3 2" xfId="47787"/>
    <cellStyle name="Обычный 5 38 3 2 2" xfId="47788"/>
    <cellStyle name="Обычный 5 38 3 2 2 2" xfId="47789"/>
    <cellStyle name="Обычный 5 38 3 2 3" xfId="47790"/>
    <cellStyle name="Обычный 5 38 3 3" xfId="47791"/>
    <cellStyle name="Обычный 5 38 3 3 2" xfId="47792"/>
    <cellStyle name="Обычный 5 38 3 4" xfId="47793"/>
    <cellStyle name="Обычный 5 38 4" xfId="47794"/>
    <cellStyle name="Обычный 5 38 4 2" xfId="47795"/>
    <cellStyle name="Обычный 5 38 4 2 2" xfId="47796"/>
    <cellStyle name="Обычный 5 38 4 2 2 2" xfId="47797"/>
    <cellStyle name="Обычный 5 38 4 2 3" xfId="47798"/>
    <cellStyle name="Обычный 5 38 4 3" xfId="47799"/>
    <cellStyle name="Обычный 5 38 4 3 2" xfId="47800"/>
    <cellStyle name="Обычный 5 38 4 4" xfId="47801"/>
    <cellStyle name="Обычный 5 38 5" xfId="47802"/>
    <cellStyle name="Обычный 5 38 5 2" xfId="47803"/>
    <cellStyle name="Обычный 5 38 5 2 2" xfId="47804"/>
    <cellStyle name="Обычный 5 38 5 3" xfId="47805"/>
    <cellStyle name="Обычный 5 38 6" xfId="47806"/>
    <cellStyle name="Обычный 5 38 6 2" xfId="47807"/>
    <cellStyle name="Обычный 5 38 7" xfId="47808"/>
    <cellStyle name="Обычный 5 38 7 2" xfId="47809"/>
    <cellStyle name="Обычный 5 38 8" xfId="47810"/>
    <cellStyle name="Обычный 5 39" xfId="47811"/>
    <cellStyle name="Обычный 5 39 2" xfId="47812"/>
    <cellStyle name="Обычный 5 39 2 2" xfId="47813"/>
    <cellStyle name="Обычный 5 39 2 2 2" xfId="47814"/>
    <cellStyle name="Обычный 5 39 2 2 2 2" xfId="47815"/>
    <cellStyle name="Обычный 5 39 2 2 3" xfId="47816"/>
    <cellStyle name="Обычный 5 39 2 3" xfId="47817"/>
    <cellStyle name="Обычный 5 39 2 3 2" xfId="47818"/>
    <cellStyle name="Обычный 5 39 2 4" xfId="47819"/>
    <cellStyle name="Обычный 5 39 3" xfId="47820"/>
    <cellStyle name="Обычный 5 39 3 2" xfId="47821"/>
    <cellStyle name="Обычный 5 39 3 2 2" xfId="47822"/>
    <cellStyle name="Обычный 5 39 3 2 2 2" xfId="47823"/>
    <cellStyle name="Обычный 5 39 3 2 3" xfId="47824"/>
    <cellStyle name="Обычный 5 39 3 3" xfId="47825"/>
    <cellStyle name="Обычный 5 39 3 3 2" xfId="47826"/>
    <cellStyle name="Обычный 5 39 3 4" xfId="47827"/>
    <cellStyle name="Обычный 5 39 4" xfId="47828"/>
    <cellStyle name="Обычный 5 39 4 2" xfId="47829"/>
    <cellStyle name="Обычный 5 39 4 2 2" xfId="47830"/>
    <cellStyle name="Обычный 5 39 4 2 2 2" xfId="47831"/>
    <cellStyle name="Обычный 5 39 4 2 3" xfId="47832"/>
    <cellStyle name="Обычный 5 39 4 3" xfId="47833"/>
    <cellStyle name="Обычный 5 39 4 3 2" xfId="47834"/>
    <cellStyle name="Обычный 5 39 4 4" xfId="47835"/>
    <cellStyle name="Обычный 5 39 5" xfId="47836"/>
    <cellStyle name="Обычный 5 39 5 2" xfId="47837"/>
    <cellStyle name="Обычный 5 39 5 2 2" xfId="47838"/>
    <cellStyle name="Обычный 5 39 5 3" xfId="47839"/>
    <cellStyle name="Обычный 5 39 6" xfId="47840"/>
    <cellStyle name="Обычный 5 39 6 2" xfId="47841"/>
    <cellStyle name="Обычный 5 39 7" xfId="47842"/>
    <cellStyle name="Обычный 5 39 7 2" xfId="47843"/>
    <cellStyle name="Обычный 5 39 8" xfId="47844"/>
    <cellStyle name="Обычный 5 4" xfId="47845"/>
    <cellStyle name="Обычный 5 4 10" xfId="47846"/>
    <cellStyle name="Обычный 5 4 10 2" xfId="47847"/>
    <cellStyle name="Обычный 5 4 10 2 2" xfId="47848"/>
    <cellStyle name="Обычный 5 4 10 2 2 2" xfId="47849"/>
    <cellStyle name="Обычный 5 4 10 2 2 2 2" xfId="47850"/>
    <cellStyle name="Обычный 5 4 10 2 2 3" xfId="47851"/>
    <cellStyle name="Обычный 5 4 10 2 3" xfId="47852"/>
    <cellStyle name="Обычный 5 4 10 2 3 2" xfId="47853"/>
    <cellStyle name="Обычный 5 4 10 2 4" xfId="47854"/>
    <cellStyle name="Обычный 5 4 10 3" xfId="47855"/>
    <cellStyle name="Обычный 5 4 10 3 2" xfId="47856"/>
    <cellStyle name="Обычный 5 4 10 3 2 2" xfId="47857"/>
    <cellStyle name="Обычный 5 4 10 3 2 2 2" xfId="47858"/>
    <cellStyle name="Обычный 5 4 10 3 2 3" xfId="47859"/>
    <cellStyle name="Обычный 5 4 10 3 3" xfId="47860"/>
    <cellStyle name="Обычный 5 4 10 3 3 2" xfId="47861"/>
    <cellStyle name="Обычный 5 4 10 3 4" xfId="47862"/>
    <cellStyle name="Обычный 5 4 10 4" xfId="47863"/>
    <cellStyle name="Обычный 5 4 10 4 2" xfId="47864"/>
    <cellStyle name="Обычный 5 4 10 4 2 2" xfId="47865"/>
    <cellStyle name="Обычный 5 4 10 4 2 2 2" xfId="47866"/>
    <cellStyle name="Обычный 5 4 10 4 2 3" xfId="47867"/>
    <cellStyle name="Обычный 5 4 10 4 3" xfId="47868"/>
    <cellStyle name="Обычный 5 4 10 4 3 2" xfId="47869"/>
    <cellStyle name="Обычный 5 4 10 4 4" xfId="47870"/>
    <cellStyle name="Обычный 5 4 10 5" xfId="47871"/>
    <cellStyle name="Обычный 5 4 10 5 2" xfId="47872"/>
    <cellStyle name="Обычный 5 4 10 5 2 2" xfId="47873"/>
    <cellStyle name="Обычный 5 4 10 5 3" xfId="47874"/>
    <cellStyle name="Обычный 5 4 10 6" xfId="47875"/>
    <cellStyle name="Обычный 5 4 10 6 2" xfId="47876"/>
    <cellStyle name="Обычный 5 4 10 7" xfId="47877"/>
    <cellStyle name="Обычный 5 4 10 7 2" xfId="47878"/>
    <cellStyle name="Обычный 5 4 10 8" xfId="47879"/>
    <cellStyle name="Обычный 5 4 11" xfId="47880"/>
    <cellStyle name="Обычный 5 4 11 2" xfId="47881"/>
    <cellStyle name="Обычный 5 4 11 2 2" xfId="47882"/>
    <cellStyle name="Обычный 5 4 11 2 2 2" xfId="47883"/>
    <cellStyle name="Обычный 5 4 11 2 2 2 2" xfId="47884"/>
    <cellStyle name="Обычный 5 4 11 2 2 3" xfId="47885"/>
    <cellStyle name="Обычный 5 4 11 2 3" xfId="47886"/>
    <cellStyle name="Обычный 5 4 11 2 3 2" xfId="47887"/>
    <cellStyle name="Обычный 5 4 11 2 4" xfId="47888"/>
    <cellStyle name="Обычный 5 4 11 3" xfId="47889"/>
    <cellStyle name="Обычный 5 4 11 3 2" xfId="47890"/>
    <cellStyle name="Обычный 5 4 11 3 2 2" xfId="47891"/>
    <cellStyle name="Обычный 5 4 11 3 2 2 2" xfId="47892"/>
    <cellStyle name="Обычный 5 4 11 3 2 3" xfId="47893"/>
    <cellStyle name="Обычный 5 4 11 3 3" xfId="47894"/>
    <cellStyle name="Обычный 5 4 11 3 3 2" xfId="47895"/>
    <cellStyle name="Обычный 5 4 11 3 4" xfId="47896"/>
    <cellStyle name="Обычный 5 4 11 4" xfId="47897"/>
    <cellStyle name="Обычный 5 4 11 4 2" xfId="47898"/>
    <cellStyle name="Обычный 5 4 11 4 2 2" xfId="47899"/>
    <cellStyle name="Обычный 5 4 11 4 2 2 2" xfId="47900"/>
    <cellStyle name="Обычный 5 4 11 4 2 3" xfId="47901"/>
    <cellStyle name="Обычный 5 4 11 4 3" xfId="47902"/>
    <cellStyle name="Обычный 5 4 11 4 3 2" xfId="47903"/>
    <cellStyle name="Обычный 5 4 11 4 4" xfId="47904"/>
    <cellStyle name="Обычный 5 4 11 5" xfId="47905"/>
    <cellStyle name="Обычный 5 4 11 5 2" xfId="47906"/>
    <cellStyle name="Обычный 5 4 11 5 2 2" xfId="47907"/>
    <cellStyle name="Обычный 5 4 11 5 3" xfId="47908"/>
    <cellStyle name="Обычный 5 4 11 6" xfId="47909"/>
    <cellStyle name="Обычный 5 4 11 6 2" xfId="47910"/>
    <cellStyle name="Обычный 5 4 11 7" xfId="47911"/>
    <cellStyle name="Обычный 5 4 11 7 2" xfId="47912"/>
    <cellStyle name="Обычный 5 4 11 8" xfId="47913"/>
    <cellStyle name="Обычный 5 4 12" xfId="47914"/>
    <cellStyle name="Обычный 5 4 12 2" xfId="47915"/>
    <cellStyle name="Обычный 5 4 12 2 2" xfId="47916"/>
    <cellStyle name="Обычный 5 4 12 2 2 2" xfId="47917"/>
    <cellStyle name="Обычный 5 4 12 2 2 2 2" xfId="47918"/>
    <cellStyle name="Обычный 5 4 12 2 2 3" xfId="47919"/>
    <cellStyle name="Обычный 5 4 12 2 3" xfId="47920"/>
    <cellStyle name="Обычный 5 4 12 2 3 2" xfId="47921"/>
    <cellStyle name="Обычный 5 4 12 2 4" xfId="47922"/>
    <cellStyle name="Обычный 5 4 12 3" xfId="47923"/>
    <cellStyle name="Обычный 5 4 12 3 2" xfId="47924"/>
    <cellStyle name="Обычный 5 4 12 3 2 2" xfId="47925"/>
    <cellStyle name="Обычный 5 4 12 3 2 2 2" xfId="47926"/>
    <cellStyle name="Обычный 5 4 12 3 2 3" xfId="47927"/>
    <cellStyle name="Обычный 5 4 12 3 3" xfId="47928"/>
    <cellStyle name="Обычный 5 4 12 3 3 2" xfId="47929"/>
    <cellStyle name="Обычный 5 4 12 3 4" xfId="47930"/>
    <cellStyle name="Обычный 5 4 12 4" xfId="47931"/>
    <cellStyle name="Обычный 5 4 12 4 2" xfId="47932"/>
    <cellStyle name="Обычный 5 4 12 4 2 2" xfId="47933"/>
    <cellStyle name="Обычный 5 4 12 4 2 2 2" xfId="47934"/>
    <cellStyle name="Обычный 5 4 12 4 2 3" xfId="47935"/>
    <cellStyle name="Обычный 5 4 12 4 3" xfId="47936"/>
    <cellStyle name="Обычный 5 4 12 4 3 2" xfId="47937"/>
    <cellStyle name="Обычный 5 4 12 4 4" xfId="47938"/>
    <cellStyle name="Обычный 5 4 12 5" xfId="47939"/>
    <cellStyle name="Обычный 5 4 12 5 2" xfId="47940"/>
    <cellStyle name="Обычный 5 4 12 5 2 2" xfId="47941"/>
    <cellStyle name="Обычный 5 4 12 5 3" xfId="47942"/>
    <cellStyle name="Обычный 5 4 12 6" xfId="47943"/>
    <cellStyle name="Обычный 5 4 12 6 2" xfId="47944"/>
    <cellStyle name="Обычный 5 4 12 7" xfId="47945"/>
    <cellStyle name="Обычный 5 4 12 7 2" xfId="47946"/>
    <cellStyle name="Обычный 5 4 12 8" xfId="47947"/>
    <cellStyle name="Обычный 5 4 13" xfId="47948"/>
    <cellStyle name="Обычный 5 4 13 2" xfId="47949"/>
    <cellStyle name="Обычный 5 4 13 2 2" xfId="47950"/>
    <cellStyle name="Обычный 5 4 13 2 2 2" xfId="47951"/>
    <cellStyle name="Обычный 5 4 13 2 2 2 2" xfId="47952"/>
    <cellStyle name="Обычный 5 4 13 2 2 3" xfId="47953"/>
    <cellStyle name="Обычный 5 4 13 2 3" xfId="47954"/>
    <cellStyle name="Обычный 5 4 13 2 3 2" xfId="47955"/>
    <cellStyle name="Обычный 5 4 13 2 4" xfId="47956"/>
    <cellStyle name="Обычный 5 4 13 3" xfId="47957"/>
    <cellStyle name="Обычный 5 4 13 3 2" xfId="47958"/>
    <cellStyle name="Обычный 5 4 13 3 2 2" xfId="47959"/>
    <cellStyle name="Обычный 5 4 13 3 2 2 2" xfId="47960"/>
    <cellStyle name="Обычный 5 4 13 3 2 3" xfId="47961"/>
    <cellStyle name="Обычный 5 4 13 3 3" xfId="47962"/>
    <cellStyle name="Обычный 5 4 13 3 3 2" xfId="47963"/>
    <cellStyle name="Обычный 5 4 13 3 4" xfId="47964"/>
    <cellStyle name="Обычный 5 4 13 4" xfId="47965"/>
    <cellStyle name="Обычный 5 4 13 4 2" xfId="47966"/>
    <cellStyle name="Обычный 5 4 13 4 2 2" xfId="47967"/>
    <cellStyle name="Обычный 5 4 13 4 2 2 2" xfId="47968"/>
    <cellStyle name="Обычный 5 4 13 4 2 3" xfId="47969"/>
    <cellStyle name="Обычный 5 4 13 4 3" xfId="47970"/>
    <cellStyle name="Обычный 5 4 13 4 3 2" xfId="47971"/>
    <cellStyle name="Обычный 5 4 13 4 4" xfId="47972"/>
    <cellStyle name="Обычный 5 4 13 5" xfId="47973"/>
    <cellStyle name="Обычный 5 4 13 5 2" xfId="47974"/>
    <cellStyle name="Обычный 5 4 13 5 2 2" xfId="47975"/>
    <cellStyle name="Обычный 5 4 13 5 3" xfId="47976"/>
    <cellStyle name="Обычный 5 4 13 6" xfId="47977"/>
    <cellStyle name="Обычный 5 4 13 6 2" xfId="47978"/>
    <cellStyle name="Обычный 5 4 13 7" xfId="47979"/>
    <cellStyle name="Обычный 5 4 13 7 2" xfId="47980"/>
    <cellStyle name="Обычный 5 4 13 8" xfId="47981"/>
    <cellStyle name="Обычный 5 4 14" xfId="47982"/>
    <cellStyle name="Обычный 5 4 14 2" xfId="47983"/>
    <cellStyle name="Обычный 5 4 14 2 2" xfId="47984"/>
    <cellStyle name="Обычный 5 4 14 2 2 2" xfId="47985"/>
    <cellStyle name="Обычный 5 4 14 2 2 2 2" xfId="47986"/>
    <cellStyle name="Обычный 5 4 14 2 2 3" xfId="47987"/>
    <cellStyle name="Обычный 5 4 14 2 3" xfId="47988"/>
    <cellStyle name="Обычный 5 4 14 2 3 2" xfId="47989"/>
    <cellStyle name="Обычный 5 4 14 2 4" xfId="47990"/>
    <cellStyle name="Обычный 5 4 14 3" xfId="47991"/>
    <cellStyle name="Обычный 5 4 14 3 2" xfId="47992"/>
    <cellStyle name="Обычный 5 4 14 3 2 2" xfId="47993"/>
    <cellStyle name="Обычный 5 4 14 3 2 2 2" xfId="47994"/>
    <cellStyle name="Обычный 5 4 14 3 2 3" xfId="47995"/>
    <cellStyle name="Обычный 5 4 14 3 3" xfId="47996"/>
    <cellStyle name="Обычный 5 4 14 3 3 2" xfId="47997"/>
    <cellStyle name="Обычный 5 4 14 3 4" xfId="47998"/>
    <cellStyle name="Обычный 5 4 14 4" xfId="47999"/>
    <cellStyle name="Обычный 5 4 14 4 2" xfId="48000"/>
    <cellStyle name="Обычный 5 4 14 4 2 2" xfId="48001"/>
    <cellStyle name="Обычный 5 4 14 4 2 2 2" xfId="48002"/>
    <cellStyle name="Обычный 5 4 14 4 2 3" xfId="48003"/>
    <cellStyle name="Обычный 5 4 14 4 3" xfId="48004"/>
    <cellStyle name="Обычный 5 4 14 4 3 2" xfId="48005"/>
    <cellStyle name="Обычный 5 4 14 4 4" xfId="48006"/>
    <cellStyle name="Обычный 5 4 14 5" xfId="48007"/>
    <cellStyle name="Обычный 5 4 14 5 2" xfId="48008"/>
    <cellStyle name="Обычный 5 4 14 5 2 2" xfId="48009"/>
    <cellStyle name="Обычный 5 4 14 5 3" xfId="48010"/>
    <cellStyle name="Обычный 5 4 14 6" xfId="48011"/>
    <cellStyle name="Обычный 5 4 14 6 2" xfId="48012"/>
    <cellStyle name="Обычный 5 4 14 7" xfId="48013"/>
    <cellStyle name="Обычный 5 4 14 7 2" xfId="48014"/>
    <cellStyle name="Обычный 5 4 14 8" xfId="48015"/>
    <cellStyle name="Обычный 5 4 15" xfId="48016"/>
    <cellStyle name="Обычный 5 4 15 2" xfId="48017"/>
    <cellStyle name="Обычный 5 4 15 2 2" xfId="48018"/>
    <cellStyle name="Обычный 5 4 15 2 2 2" xfId="48019"/>
    <cellStyle name="Обычный 5 4 15 2 2 2 2" xfId="48020"/>
    <cellStyle name="Обычный 5 4 15 2 2 3" xfId="48021"/>
    <cellStyle name="Обычный 5 4 15 2 3" xfId="48022"/>
    <cellStyle name="Обычный 5 4 15 2 3 2" xfId="48023"/>
    <cellStyle name="Обычный 5 4 15 2 4" xfId="48024"/>
    <cellStyle name="Обычный 5 4 15 3" xfId="48025"/>
    <cellStyle name="Обычный 5 4 15 3 2" xfId="48026"/>
    <cellStyle name="Обычный 5 4 15 3 2 2" xfId="48027"/>
    <cellStyle name="Обычный 5 4 15 3 2 2 2" xfId="48028"/>
    <cellStyle name="Обычный 5 4 15 3 2 3" xfId="48029"/>
    <cellStyle name="Обычный 5 4 15 3 3" xfId="48030"/>
    <cellStyle name="Обычный 5 4 15 3 3 2" xfId="48031"/>
    <cellStyle name="Обычный 5 4 15 3 4" xfId="48032"/>
    <cellStyle name="Обычный 5 4 15 4" xfId="48033"/>
    <cellStyle name="Обычный 5 4 15 4 2" xfId="48034"/>
    <cellStyle name="Обычный 5 4 15 4 2 2" xfId="48035"/>
    <cellStyle name="Обычный 5 4 15 4 2 2 2" xfId="48036"/>
    <cellStyle name="Обычный 5 4 15 4 2 3" xfId="48037"/>
    <cellStyle name="Обычный 5 4 15 4 3" xfId="48038"/>
    <cellStyle name="Обычный 5 4 15 4 3 2" xfId="48039"/>
    <cellStyle name="Обычный 5 4 15 4 4" xfId="48040"/>
    <cellStyle name="Обычный 5 4 15 5" xfId="48041"/>
    <cellStyle name="Обычный 5 4 15 5 2" xfId="48042"/>
    <cellStyle name="Обычный 5 4 15 5 2 2" xfId="48043"/>
    <cellStyle name="Обычный 5 4 15 5 3" xfId="48044"/>
    <cellStyle name="Обычный 5 4 15 6" xfId="48045"/>
    <cellStyle name="Обычный 5 4 15 6 2" xfId="48046"/>
    <cellStyle name="Обычный 5 4 15 7" xfId="48047"/>
    <cellStyle name="Обычный 5 4 15 7 2" xfId="48048"/>
    <cellStyle name="Обычный 5 4 15 8" xfId="48049"/>
    <cellStyle name="Обычный 5 4 16" xfId="48050"/>
    <cellStyle name="Обычный 5 4 16 2" xfId="48051"/>
    <cellStyle name="Обычный 5 4 16 2 2" xfId="48052"/>
    <cellStyle name="Обычный 5 4 16 2 2 2" xfId="48053"/>
    <cellStyle name="Обычный 5 4 16 2 2 2 2" xfId="48054"/>
    <cellStyle name="Обычный 5 4 16 2 2 3" xfId="48055"/>
    <cellStyle name="Обычный 5 4 16 2 3" xfId="48056"/>
    <cellStyle name="Обычный 5 4 16 2 3 2" xfId="48057"/>
    <cellStyle name="Обычный 5 4 16 2 4" xfId="48058"/>
    <cellStyle name="Обычный 5 4 16 3" xfId="48059"/>
    <cellStyle name="Обычный 5 4 16 3 2" xfId="48060"/>
    <cellStyle name="Обычный 5 4 16 3 2 2" xfId="48061"/>
    <cellStyle name="Обычный 5 4 16 3 2 2 2" xfId="48062"/>
    <cellStyle name="Обычный 5 4 16 3 2 3" xfId="48063"/>
    <cellStyle name="Обычный 5 4 16 3 3" xfId="48064"/>
    <cellStyle name="Обычный 5 4 16 3 3 2" xfId="48065"/>
    <cellStyle name="Обычный 5 4 16 3 4" xfId="48066"/>
    <cellStyle name="Обычный 5 4 16 4" xfId="48067"/>
    <cellStyle name="Обычный 5 4 16 4 2" xfId="48068"/>
    <cellStyle name="Обычный 5 4 16 4 2 2" xfId="48069"/>
    <cellStyle name="Обычный 5 4 16 4 2 2 2" xfId="48070"/>
    <cellStyle name="Обычный 5 4 16 4 2 3" xfId="48071"/>
    <cellStyle name="Обычный 5 4 16 4 3" xfId="48072"/>
    <cellStyle name="Обычный 5 4 16 4 3 2" xfId="48073"/>
    <cellStyle name="Обычный 5 4 16 4 4" xfId="48074"/>
    <cellStyle name="Обычный 5 4 16 5" xfId="48075"/>
    <cellStyle name="Обычный 5 4 16 5 2" xfId="48076"/>
    <cellStyle name="Обычный 5 4 16 5 2 2" xfId="48077"/>
    <cellStyle name="Обычный 5 4 16 5 3" xfId="48078"/>
    <cellStyle name="Обычный 5 4 16 6" xfId="48079"/>
    <cellStyle name="Обычный 5 4 16 6 2" xfId="48080"/>
    <cellStyle name="Обычный 5 4 16 7" xfId="48081"/>
    <cellStyle name="Обычный 5 4 16 7 2" xfId="48082"/>
    <cellStyle name="Обычный 5 4 16 8" xfId="48083"/>
    <cellStyle name="Обычный 5 4 17" xfId="48084"/>
    <cellStyle name="Обычный 5 4 17 2" xfId="48085"/>
    <cellStyle name="Обычный 5 4 17 2 2" xfId="48086"/>
    <cellStyle name="Обычный 5 4 17 2 2 2" xfId="48087"/>
    <cellStyle name="Обычный 5 4 17 2 2 2 2" xfId="48088"/>
    <cellStyle name="Обычный 5 4 17 2 2 3" xfId="48089"/>
    <cellStyle name="Обычный 5 4 17 2 3" xfId="48090"/>
    <cellStyle name="Обычный 5 4 17 2 3 2" xfId="48091"/>
    <cellStyle name="Обычный 5 4 17 2 4" xfId="48092"/>
    <cellStyle name="Обычный 5 4 17 3" xfId="48093"/>
    <cellStyle name="Обычный 5 4 17 3 2" xfId="48094"/>
    <cellStyle name="Обычный 5 4 17 3 2 2" xfId="48095"/>
    <cellStyle name="Обычный 5 4 17 3 2 2 2" xfId="48096"/>
    <cellStyle name="Обычный 5 4 17 3 2 3" xfId="48097"/>
    <cellStyle name="Обычный 5 4 17 3 3" xfId="48098"/>
    <cellStyle name="Обычный 5 4 17 3 3 2" xfId="48099"/>
    <cellStyle name="Обычный 5 4 17 3 4" xfId="48100"/>
    <cellStyle name="Обычный 5 4 17 4" xfId="48101"/>
    <cellStyle name="Обычный 5 4 17 4 2" xfId="48102"/>
    <cellStyle name="Обычный 5 4 17 4 2 2" xfId="48103"/>
    <cellStyle name="Обычный 5 4 17 4 2 2 2" xfId="48104"/>
    <cellStyle name="Обычный 5 4 17 4 2 3" xfId="48105"/>
    <cellStyle name="Обычный 5 4 17 4 3" xfId="48106"/>
    <cellStyle name="Обычный 5 4 17 4 3 2" xfId="48107"/>
    <cellStyle name="Обычный 5 4 17 4 4" xfId="48108"/>
    <cellStyle name="Обычный 5 4 17 5" xfId="48109"/>
    <cellStyle name="Обычный 5 4 17 5 2" xfId="48110"/>
    <cellStyle name="Обычный 5 4 17 5 2 2" xfId="48111"/>
    <cellStyle name="Обычный 5 4 17 5 3" xfId="48112"/>
    <cellStyle name="Обычный 5 4 17 6" xfId="48113"/>
    <cellStyle name="Обычный 5 4 17 6 2" xfId="48114"/>
    <cellStyle name="Обычный 5 4 17 7" xfId="48115"/>
    <cellStyle name="Обычный 5 4 17 7 2" xfId="48116"/>
    <cellStyle name="Обычный 5 4 17 8" xfId="48117"/>
    <cellStyle name="Обычный 5 4 18" xfId="48118"/>
    <cellStyle name="Обычный 5 4 18 2" xfId="48119"/>
    <cellStyle name="Обычный 5 4 18 2 2" xfId="48120"/>
    <cellStyle name="Обычный 5 4 18 2 2 2" xfId="48121"/>
    <cellStyle name="Обычный 5 4 18 2 2 2 2" xfId="48122"/>
    <cellStyle name="Обычный 5 4 18 2 2 3" xfId="48123"/>
    <cellStyle name="Обычный 5 4 18 2 3" xfId="48124"/>
    <cellStyle name="Обычный 5 4 18 2 3 2" xfId="48125"/>
    <cellStyle name="Обычный 5 4 18 2 4" xfId="48126"/>
    <cellStyle name="Обычный 5 4 18 3" xfId="48127"/>
    <cellStyle name="Обычный 5 4 18 3 2" xfId="48128"/>
    <cellStyle name="Обычный 5 4 18 3 2 2" xfId="48129"/>
    <cellStyle name="Обычный 5 4 18 3 2 2 2" xfId="48130"/>
    <cellStyle name="Обычный 5 4 18 3 2 3" xfId="48131"/>
    <cellStyle name="Обычный 5 4 18 3 3" xfId="48132"/>
    <cellStyle name="Обычный 5 4 18 3 3 2" xfId="48133"/>
    <cellStyle name="Обычный 5 4 18 3 4" xfId="48134"/>
    <cellStyle name="Обычный 5 4 18 4" xfId="48135"/>
    <cellStyle name="Обычный 5 4 18 4 2" xfId="48136"/>
    <cellStyle name="Обычный 5 4 18 4 2 2" xfId="48137"/>
    <cellStyle name="Обычный 5 4 18 4 2 2 2" xfId="48138"/>
    <cellStyle name="Обычный 5 4 18 4 2 3" xfId="48139"/>
    <cellStyle name="Обычный 5 4 18 4 3" xfId="48140"/>
    <cellStyle name="Обычный 5 4 18 4 3 2" xfId="48141"/>
    <cellStyle name="Обычный 5 4 18 4 4" xfId="48142"/>
    <cellStyle name="Обычный 5 4 18 5" xfId="48143"/>
    <cellStyle name="Обычный 5 4 18 5 2" xfId="48144"/>
    <cellStyle name="Обычный 5 4 18 5 2 2" xfId="48145"/>
    <cellStyle name="Обычный 5 4 18 5 3" xfId="48146"/>
    <cellStyle name="Обычный 5 4 18 6" xfId="48147"/>
    <cellStyle name="Обычный 5 4 18 6 2" xfId="48148"/>
    <cellStyle name="Обычный 5 4 18 7" xfId="48149"/>
    <cellStyle name="Обычный 5 4 18 7 2" xfId="48150"/>
    <cellStyle name="Обычный 5 4 18 8" xfId="48151"/>
    <cellStyle name="Обычный 5 4 19" xfId="48152"/>
    <cellStyle name="Обычный 5 4 19 2" xfId="48153"/>
    <cellStyle name="Обычный 5 4 19 2 2" xfId="48154"/>
    <cellStyle name="Обычный 5 4 19 2 2 2" xfId="48155"/>
    <cellStyle name="Обычный 5 4 19 2 2 2 2" xfId="48156"/>
    <cellStyle name="Обычный 5 4 19 2 2 3" xfId="48157"/>
    <cellStyle name="Обычный 5 4 19 2 3" xfId="48158"/>
    <cellStyle name="Обычный 5 4 19 2 3 2" xfId="48159"/>
    <cellStyle name="Обычный 5 4 19 2 4" xfId="48160"/>
    <cellStyle name="Обычный 5 4 19 3" xfId="48161"/>
    <cellStyle name="Обычный 5 4 19 3 2" xfId="48162"/>
    <cellStyle name="Обычный 5 4 19 3 2 2" xfId="48163"/>
    <cellStyle name="Обычный 5 4 19 3 2 2 2" xfId="48164"/>
    <cellStyle name="Обычный 5 4 19 3 2 3" xfId="48165"/>
    <cellStyle name="Обычный 5 4 19 3 3" xfId="48166"/>
    <cellStyle name="Обычный 5 4 19 3 3 2" xfId="48167"/>
    <cellStyle name="Обычный 5 4 19 3 4" xfId="48168"/>
    <cellStyle name="Обычный 5 4 19 4" xfId="48169"/>
    <cellStyle name="Обычный 5 4 19 4 2" xfId="48170"/>
    <cellStyle name="Обычный 5 4 19 4 2 2" xfId="48171"/>
    <cellStyle name="Обычный 5 4 19 4 2 2 2" xfId="48172"/>
    <cellStyle name="Обычный 5 4 19 4 2 3" xfId="48173"/>
    <cellStyle name="Обычный 5 4 19 4 3" xfId="48174"/>
    <cellStyle name="Обычный 5 4 19 4 3 2" xfId="48175"/>
    <cellStyle name="Обычный 5 4 19 4 4" xfId="48176"/>
    <cellStyle name="Обычный 5 4 19 5" xfId="48177"/>
    <cellStyle name="Обычный 5 4 19 5 2" xfId="48178"/>
    <cellStyle name="Обычный 5 4 19 5 2 2" xfId="48179"/>
    <cellStyle name="Обычный 5 4 19 5 3" xfId="48180"/>
    <cellStyle name="Обычный 5 4 19 6" xfId="48181"/>
    <cellStyle name="Обычный 5 4 19 6 2" xfId="48182"/>
    <cellStyle name="Обычный 5 4 19 7" xfId="48183"/>
    <cellStyle name="Обычный 5 4 19 7 2" xfId="48184"/>
    <cellStyle name="Обычный 5 4 19 8" xfId="48185"/>
    <cellStyle name="Обычный 5 4 2" xfId="48186"/>
    <cellStyle name="Обычный 5 4 2 2" xfId="48187"/>
    <cellStyle name="Обычный 5 4 2 2 2" xfId="48188"/>
    <cellStyle name="Обычный 5 4 2 2 2 2" xfId="48189"/>
    <cellStyle name="Обычный 5 4 2 2 2 2 2" xfId="48190"/>
    <cellStyle name="Обычный 5 4 2 2 2 3" xfId="48191"/>
    <cellStyle name="Обычный 5 4 2 2 3" xfId="48192"/>
    <cellStyle name="Обычный 5 4 2 2 3 2" xfId="48193"/>
    <cellStyle name="Обычный 5 4 2 2 4" xfId="48194"/>
    <cellStyle name="Обычный 5 4 2 3" xfId="48195"/>
    <cellStyle name="Обычный 5 4 2 3 2" xfId="48196"/>
    <cellStyle name="Обычный 5 4 2 3 2 2" xfId="48197"/>
    <cellStyle name="Обычный 5 4 2 3 2 2 2" xfId="48198"/>
    <cellStyle name="Обычный 5 4 2 3 2 3" xfId="48199"/>
    <cellStyle name="Обычный 5 4 2 3 3" xfId="48200"/>
    <cellStyle name="Обычный 5 4 2 3 3 2" xfId="48201"/>
    <cellStyle name="Обычный 5 4 2 3 4" xfId="48202"/>
    <cellStyle name="Обычный 5 4 2 4" xfId="48203"/>
    <cellStyle name="Обычный 5 4 2 4 2" xfId="48204"/>
    <cellStyle name="Обычный 5 4 2 4 2 2" xfId="48205"/>
    <cellStyle name="Обычный 5 4 2 4 2 2 2" xfId="48206"/>
    <cellStyle name="Обычный 5 4 2 4 2 3" xfId="48207"/>
    <cellStyle name="Обычный 5 4 2 4 3" xfId="48208"/>
    <cellStyle name="Обычный 5 4 2 4 3 2" xfId="48209"/>
    <cellStyle name="Обычный 5 4 2 4 4" xfId="48210"/>
    <cellStyle name="Обычный 5 4 2 5" xfId="48211"/>
    <cellStyle name="Обычный 5 4 2 5 2" xfId="48212"/>
    <cellStyle name="Обычный 5 4 2 5 2 2" xfId="48213"/>
    <cellStyle name="Обычный 5 4 2 5 2 2 2" xfId="48214"/>
    <cellStyle name="Обычный 5 4 2 5 2 3" xfId="48215"/>
    <cellStyle name="Обычный 5 4 2 5 3" xfId="48216"/>
    <cellStyle name="Обычный 5 4 2 5 3 2" xfId="48217"/>
    <cellStyle name="Обычный 5 4 2 5 4" xfId="48218"/>
    <cellStyle name="Обычный 5 4 2 6" xfId="48219"/>
    <cellStyle name="Обычный 5 4 2 6 2" xfId="48220"/>
    <cellStyle name="Обычный 5 4 2 6 2 2" xfId="48221"/>
    <cellStyle name="Обычный 5 4 2 6 3" xfId="48222"/>
    <cellStyle name="Обычный 5 4 2 7" xfId="48223"/>
    <cellStyle name="Обычный 5 4 2 7 2" xfId="48224"/>
    <cellStyle name="Обычный 5 4 2 8" xfId="48225"/>
    <cellStyle name="Обычный 5 4 2 8 2" xfId="48226"/>
    <cellStyle name="Обычный 5 4 2 9" xfId="48227"/>
    <cellStyle name="Обычный 5 4 20" xfId="48228"/>
    <cellStyle name="Обычный 5 4 20 2" xfId="48229"/>
    <cellStyle name="Обычный 5 4 20 2 2" xfId="48230"/>
    <cellStyle name="Обычный 5 4 20 2 2 2" xfId="48231"/>
    <cellStyle name="Обычный 5 4 20 2 2 2 2" xfId="48232"/>
    <cellStyle name="Обычный 5 4 20 2 2 3" xfId="48233"/>
    <cellStyle name="Обычный 5 4 20 2 3" xfId="48234"/>
    <cellStyle name="Обычный 5 4 20 2 3 2" xfId="48235"/>
    <cellStyle name="Обычный 5 4 20 2 4" xfId="48236"/>
    <cellStyle name="Обычный 5 4 20 3" xfId="48237"/>
    <cellStyle name="Обычный 5 4 20 3 2" xfId="48238"/>
    <cellStyle name="Обычный 5 4 20 3 2 2" xfId="48239"/>
    <cellStyle name="Обычный 5 4 20 3 2 2 2" xfId="48240"/>
    <cellStyle name="Обычный 5 4 20 3 2 3" xfId="48241"/>
    <cellStyle name="Обычный 5 4 20 3 3" xfId="48242"/>
    <cellStyle name="Обычный 5 4 20 3 3 2" xfId="48243"/>
    <cellStyle name="Обычный 5 4 20 3 4" xfId="48244"/>
    <cellStyle name="Обычный 5 4 20 4" xfId="48245"/>
    <cellStyle name="Обычный 5 4 20 4 2" xfId="48246"/>
    <cellStyle name="Обычный 5 4 20 4 2 2" xfId="48247"/>
    <cellStyle name="Обычный 5 4 20 4 2 2 2" xfId="48248"/>
    <cellStyle name="Обычный 5 4 20 4 2 3" xfId="48249"/>
    <cellStyle name="Обычный 5 4 20 4 3" xfId="48250"/>
    <cellStyle name="Обычный 5 4 20 4 3 2" xfId="48251"/>
    <cellStyle name="Обычный 5 4 20 4 4" xfId="48252"/>
    <cellStyle name="Обычный 5 4 20 5" xfId="48253"/>
    <cellStyle name="Обычный 5 4 20 5 2" xfId="48254"/>
    <cellStyle name="Обычный 5 4 20 5 2 2" xfId="48255"/>
    <cellStyle name="Обычный 5 4 20 5 3" xfId="48256"/>
    <cellStyle name="Обычный 5 4 20 6" xfId="48257"/>
    <cellStyle name="Обычный 5 4 20 6 2" xfId="48258"/>
    <cellStyle name="Обычный 5 4 20 7" xfId="48259"/>
    <cellStyle name="Обычный 5 4 20 7 2" xfId="48260"/>
    <cellStyle name="Обычный 5 4 20 8" xfId="48261"/>
    <cellStyle name="Обычный 5 4 21" xfId="48262"/>
    <cellStyle name="Обычный 5 4 21 2" xfId="48263"/>
    <cellStyle name="Обычный 5 4 21 2 2" xfId="48264"/>
    <cellStyle name="Обычный 5 4 21 2 2 2" xfId="48265"/>
    <cellStyle name="Обычный 5 4 21 2 2 2 2" xfId="48266"/>
    <cellStyle name="Обычный 5 4 21 2 2 3" xfId="48267"/>
    <cellStyle name="Обычный 5 4 21 2 3" xfId="48268"/>
    <cellStyle name="Обычный 5 4 21 2 3 2" xfId="48269"/>
    <cellStyle name="Обычный 5 4 21 2 4" xfId="48270"/>
    <cellStyle name="Обычный 5 4 21 3" xfId="48271"/>
    <cellStyle name="Обычный 5 4 21 3 2" xfId="48272"/>
    <cellStyle name="Обычный 5 4 21 3 2 2" xfId="48273"/>
    <cellStyle name="Обычный 5 4 21 3 2 2 2" xfId="48274"/>
    <cellStyle name="Обычный 5 4 21 3 2 3" xfId="48275"/>
    <cellStyle name="Обычный 5 4 21 3 3" xfId="48276"/>
    <cellStyle name="Обычный 5 4 21 3 3 2" xfId="48277"/>
    <cellStyle name="Обычный 5 4 21 3 4" xfId="48278"/>
    <cellStyle name="Обычный 5 4 21 4" xfId="48279"/>
    <cellStyle name="Обычный 5 4 21 4 2" xfId="48280"/>
    <cellStyle name="Обычный 5 4 21 4 2 2" xfId="48281"/>
    <cellStyle name="Обычный 5 4 21 4 2 2 2" xfId="48282"/>
    <cellStyle name="Обычный 5 4 21 4 2 3" xfId="48283"/>
    <cellStyle name="Обычный 5 4 21 4 3" xfId="48284"/>
    <cellStyle name="Обычный 5 4 21 4 3 2" xfId="48285"/>
    <cellStyle name="Обычный 5 4 21 4 4" xfId="48286"/>
    <cellStyle name="Обычный 5 4 21 5" xfId="48287"/>
    <cellStyle name="Обычный 5 4 21 5 2" xfId="48288"/>
    <cellStyle name="Обычный 5 4 21 5 2 2" xfId="48289"/>
    <cellStyle name="Обычный 5 4 21 5 3" xfId="48290"/>
    <cellStyle name="Обычный 5 4 21 6" xfId="48291"/>
    <cellStyle name="Обычный 5 4 21 6 2" xfId="48292"/>
    <cellStyle name="Обычный 5 4 21 7" xfId="48293"/>
    <cellStyle name="Обычный 5 4 21 7 2" xfId="48294"/>
    <cellStyle name="Обычный 5 4 21 8" xfId="48295"/>
    <cellStyle name="Обычный 5 4 22" xfId="48296"/>
    <cellStyle name="Обычный 5 4 22 2" xfId="48297"/>
    <cellStyle name="Обычный 5 4 22 2 2" xfId="48298"/>
    <cellStyle name="Обычный 5 4 22 2 2 2" xfId="48299"/>
    <cellStyle name="Обычный 5 4 22 2 2 2 2" xfId="48300"/>
    <cellStyle name="Обычный 5 4 22 2 2 3" xfId="48301"/>
    <cellStyle name="Обычный 5 4 22 2 3" xfId="48302"/>
    <cellStyle name="Обычный 5 4 22 2 3 2" xfId="48303"/>
    <cellStyle name="Обычный 5 4 22 2 4" xfId="48304"/>
    <cellStyle name="Обычный 5 4 22 3" xfId="48305"/>
    <cellStyle name="Обычный 5 4 22 3 2" xfId="48306"/>
    <cellStyle name="Обычный 5 4 22 3 2 2" xfId="48307"/>
    <cellStyle name="Обычный 5 4 22 3 2 2 2" xfId="48308"/>
    <cellStyle name="Обычный 5 4 22 3 2 3" xfId="48309"/>
    <cellStyle name="Обычный 5 4 22 3 3" xfId="48310"/>
    <cellStyle name="Обычный 5 4 22 3 3 2" xfId="48311"/>
    <cellStyle name="Обычный 5 4 22 3 4" xfId="48312"/>
    <cellStyle name="Обычный 5 4 22 4" xfId="48313"/>
    <cellStyle name="Обычный 5 4 22 4 2" xfId="48314"/>
    <cellStyle name="Обычный 5 4 22 4 2 2" xfId="48315"/>
    <cellStyle name="Обычный 5 4 22 4 2 2 2" xfId="48316"/>
    <cellStyle name="Обычный 5 4 22 4 2 3" xfId="48317"/>
    <cellStyle name="Обычный 5 4 22 4 3" xfId="48318"/>
    <cellStyle name="Обычный 5 4 22 4 3 2" xfId="48319"/>
    <cellStyle name="Обычный 5 4 22 4 4" xfId="48320"/>
    <cellStyle name="Обычный 5 4 22 5" xfId="48321"/>
    <cellStyle name="Обычный 5 4 22 5 2" xfId="48322"/>
    <cellStyle name="Обычный 5 4 22 5 2 2" xfId="48323"/>
    <cellStyle name="Обычный 5 4 22 5 3" xfId="48324"/>
    <cellStyle name="Обычный 5 4 22 6" xfId="48325"/>
    <cellStyle name="Обычный 5 4 22 6 2" xfId="48326"/>
    <cellStyle name="Обычный 5 4 22 7" xfId="48327"/>
    <cellStyle name="Обычный 5 4 22 7 2" xfId="48328"/>
    <cellStyle name="Обычный 5 4 22 8" xfId="48329"/>
    <cellStyle name="Обычный 5 4 23" xfId="48330"/>
    <cellStyle name="Обычный 5 4 23 2" xfId="48331"/>
    <cellStyle name="Обычный 5 4 23 2 2" xfId="48332"/>
    <cellStyle name="Обычный 5 4 23 2 2 2" xfId="48333"/>
    <cellStyle name="Обычный 5 4 23 2 2 2 2" xfId="48334"/>
    <cellStyle name="Обычный 5 4 23 2 2 3" xfId="48335"/>
    <cellStyle name="Обычный 5 4 23 2 3" xfId="48336"/>
    <cellStyle name="Обычный 5 4 23 2 3 2" xfId="48337"/>
    <cellStyle name="Обычный 5 4 23 2 4" xfId="48338"/>
    <cellStyle name="Обычный 5 4 23 3" xfId="48339"/>
    <cellStyle name="Обычный 5 4 23 3 2" xfId="48340"/>
    <cellStyle name="Обычный 5 4 23 3 2 2" xfId="48341"/>
    <cellStyle name="Обычный 5 4 23 3 2 2 2" xfId="48342"/>
    <cellStyle name="Обычный 5 4 23 3 2 3" xfId="48343"/>
    <cellStyle name="Обычный 5 4 23 3 3" xfId="48344"/>
    <cellStyle name="Обычный 5 4 23 3 3 2" xfId="48345"/>
    <cellStyle name="Обычный 5 4 23 3 4" xfId="48346"/>
    <cellStyle name="Обычный 5 4 23 4" xfId="48347"/>
    <cellStyle name="Обычный 5 4 23 4 2" xfId="48348"/>
    <cellStyle name="Обычный 5 4 23 4 2 2" xfId="48349"/>
    <cellStyle name="Обычный 5 4 23 4 2 2 2" xfId="48350"/>
    <cellStyle name="Обычный 5 4 23 4 2 3" xfId="48351"/>
    <cellStyle name="Обычный 5 4 23 4 3" xfId="48352"/>
    <cellStyle name="Обычный 5 4 23 4 3 2" xfId="48353"/>
    <cellStyle name="Обычный 5 4 23 4 4" xfId="48354"/>
    <cellStyle name="Обычный 5 4 23 5" xfId="48355"/>
    <cellStyle name="Обычный 5 4 23 5 2" xfId="48356"/>
    <cellStyle name="Обычный 5 4 23 5 2 2" xfId="48357"/>
    <cellStyle name="Обычный 5 4 23 5 3" xfId="48358"/>
    <cellStyle name="Обычный 5 4 23 6" xfId="48359"/>
    <cellStyle name="Обычный 5 4 23 6 2" xfId="48360"/>
    <cellStyle name="Обычный 5 4 23 7" xfId="48361"/>
    <cellStyle name="Обычный 5 4 23 7 2" xfId="48362"/>
    <cellStyle name="Обычный 5 4 23 8" xfId="48363"/>
    <cellStyle name="Обычный 5 4 24" xfId="48364"/>
    <cellStyle name="Обычный 5 4 24 2" xfId="48365"/>
    <cellStyle name="Обычный 5 4 24 2 2" xfId="48366"/>
    <cellStyle name="Обычный 5 4 24 2 2 2" xfId="48367"/>
    <cellStyle name="Обычный 5 4 24 2 2 2 2" xfId="48368"/>
    <cellStyle name="Обычный 5 4 24 2 2 3" xfId="48369"/>
    <cellStyle name="Обычный 5 4 24 2 3" xfId="48370"/>
    <cellStyle name="Обычный 5 4 24 2 3 2" xfId="48371"/>
    <cellStyle name="Обычный 5 4 24 2 4" xfId="48372"/>
    <cellStyle name="Обычный 5 4 24 3" xfId="48373"/>
    <cellStyle name="Обычный 5 4 24 3 2" xfId="48374"/>
    <cellStyle name="Обычный 5 4 24 3 2 2" xfId="48375"/>
    <cellStyle name="Обычный 5 4 24 3 2 2 2" xfId="48376"/>
    <cellStyle name="Обычный 5 4 24 3 2 3" xfId="48377"/>
    <cellStyle name="Обычный 5 4 24 3 3" xfId="48378"/>
    <cellStyle name="Обычный 5 4 24 3 3 2" xfId="48379"/>
    <cellStyle name="Обычный 5 4 24 3 4" xfId="48380"/>
    <cellStyle name="Обычный 5 4 24 4" xfId="48381"/>
    <cellStyle name="Обычный 5 4 24 4 2" xfId="48382"/>
    <cellStyle name="Обычный 5 4 24 4 2 2" xfId="48383"/>
    <cellStyle name="Обычный 5 4 24 4 2 2 2" xfId="48384"/>
    <cellStyle name="Обычный 5 4 24 4 2 3" xfId="48385"/>
    <cellStyle name="Обычный 5 4 24 4 3" xfId="48386"/>
    <cellStyle name="Обычный 5 4 24 4 3 2" xfId="48387"/>
    <cellStyle name="Обычный 5 4 24 4 4" xfId="48388"/>
    <cellStyle name="Обычный 5 4 24 5" xfId="48389"/>
    <cellStyle name="Обычный 5 4 24 5 2" xfId="48390"/>
    <cellStyle name="Обычный 5 4 24 5 2 2" xfId="48391"/>
    <cellStyle name="Обычный 5 4 24 5 3" xfId="48392"/>
    <cellStyle name="Обычный 5 4 24 6" xfId="48393"/>
    <cellStyle name="Обычный 5 4 24 6 2" xfId="48394"/>
    <cellStyle name="Обычный 5 4 24 7" xfId="48395"/>
    <cellStyle name="Обычный 5 4 24 7 2" xfId="48396"/>
    <cellStyle name="Обычный 5 4 24 8" xfId="48397"/>
    <cellStyle name="Обычный 5 4 25" xfId="48398"/>
    <cellStyle name="Обычный 5 4 25 2" xfId="48399"/>
    <cellStyle name="Обычный 5 4 25 2 2" xfId="48400"/>
    <cellStyle name="Обычный 5 4 25 2 2 2" xfId="48401"/>
    <cellStyle name="Обычный 5 4 25 2 2 2 2" xfId="48402"/>
    <cellStyle name="Обычный 5 4 25 2 2 3" xfId="48403"/>
    <cellStyle name="Обычный 5 4 25 2 3" xfId="48404"/>
    <cellStyle name="Обычный 5 4 25 2 3 2" xfId="48405"/>
    <cellStyle name="Обычный 5 4 25 2 4" xfId="48406"/>
    <cellStyle name="Обычный 5 4 25 3" xfId="48407"/>
    <cellStyle name="Обычный 5 4 25 3 2" xfId="48408"/>
    <cellStyle name="Обычный 5 4 25 3 2 2" xfId="48409"/>
    <cellStyle name="Обычный 5 4 25 3 2 2 2" xfId="48410"/>
    <cellStyle name="Обычный 5 4 25 3 2 3" xfId="48411"/>
    <cellStyle name="Обычный 5 4 25 3 3" xfId="48412"/>
    <cellStyle name="Обычный 5 4 25 3 3 2" xfId="48413"/>
    <cellStyle name="Обычный 5 4 25 3 4" xfId="48414"/>
    <cellStyle name="Обычный 5 4 25 4" xfId="48415"/>
    <cellStyle name="Обычный 5 4 25 4 2" xfId="48416"/>
    <cellStyle name="Обычный 5 4 25 4 2 2" xfId="48417"/>
    <cellStyle name="Обычный 5 4 25 4 2 2 2" xfId="48418"/>
    <cellStyle name="Обычный 5 4 25 4 2 3" xfId="48419"/>
    <cellStyle name="Обычный 5 4 25 4 3" xfId="48420"/>
    <cellStyle name="Обычный 5 4 25 4 3 2" xfId="48421"/>
    <cellStyle name="Обычный 5 4 25 4 4" xfId="48422"/>
    <cellStyle name="Обычный 5 4 25 5" xfId="48423"/>
    <cellStyle name="Обычный 5 4 25 5 2" xfId="48424"/>
    <cellStyle name="Обычный 5 4 25 5 2 2" xfId="48425"/>
    <cellStyle name="Обычный 5 4 25 5 3" xfId="48426"/>
    <cellStyle name="Обычный 5 4 25 6" xfId="48427"/>
    <cellStyle name="Обычный 5 4 25 6 2" xfId="48428"/>
    <cellStyle name="Обычный 5 4 25 7" xfId="48429"/>
    <cellStyle name="Обычный 5 4 25 7 2" xfId="48430"/>
    <cellStyle name="Обычный 5 4 25 8" xfId="48431"/>
    <cellStyle name="Обычный 5 4 26" xfId="48432"/>
    <cellStyle name="Обычный 5 4 26 2" xfId="48433"/>
    <cellStyle name="Обычный 5 4 26 2 2" xfId="48434"/>
    <cellStyle name="Обычный 5 4 26 2 2 2" xfId="48435"/>
    <cellStyle name="Обычный 5 4 26 2 2 2 2" xfId="48436"/>
    <cellStyle name="Обычный 5 4 26 2 2 3" xfId="48437"/>
    <cellStyle name="Обычный 5 4 26 2 3" xfId="48438"/>
    <cellStyle name="Обычный 5 4 26 2 3 2" xfId="48439"/>
    <cellStyle name="Обычный 5 4 26 2 4" xfId="48440"/>
    <cellStyle name="Обычный 5 4 26 3" xfId="48441"/>
    <cellStyle name="Обычный 5 4 26 3 2" xfId="48442"/>
    <cellStyle name="Обычный 5 4 26 3 2 2" xfId="48443"/>
    <cellStyle name="Обычный 5 4 26 3 2 2 2" xfId="48444"/>
    <cellStyle name="Обычный 5 4 26 3 2 3" xfId="48445"/>
    <cellStyle name="Обычный 5 4 26 3 3" xfId="48446"/>
    <cellStyle name="Обычный 5 4 26 3 3 2" xfId="48447"/>
    <cellStyle name="Обычный 5 4 26 3 4" xfId="48448"/>
    <cellStyle name="Обычный 5 4 26 4" xfId="48449"/>
    <cellStyle name="Обычный 5 4 26 4 2" xfId="48450"/>
    <cellStyle name="Обычный 5 4 26 4 2 2" xfId="48451"/>
    <cellStyle name="Обычный 5 4 26 4 2 2 2" xfId="48452"/>
    <cellStyle name="Обычный 5 4 26 4 2 3" xfId="48453"/>
    <cellStyle name="Обычный 5 4 26 4 3" xfId="48454"/>
    <cellStyle name="Обычный 5 4 26 4 3 2" xfId="48455"/>
    <cellStyle name="Обычный 5 4 26 4 4" xfId="48456"/>
    <cellStyle name="Обычный 5 4 26 5" xfId="48457"/>
    <cellStyle name="Обычный 5 4 26 5 2" xfId="48458"/>
    <cellStyle name="Обычный 5 4 26 5 2 2" xfId="48459"/>
    <cellStyle name="Обычный 5 4 26 5 3" xfId="48460"/>
    <cellStyle name="Обычный 5 4 26 6" xfId="48461"/>
    <cellStyle name="Обычный 5 4 26 6 2" xfId="48462"/>
    <cellStyle name="Обычный 5 4 26 7" xfId="48463"/>
    <cellStyle name="Обычный 5 4 26 7 2" xfId="48464"/>
    <cellStyle name="Обычный 5 4 26 8" xfId="48465"/>
    <cellStyle name="Обычный 5 4 27" xfId="48466"/>
    <cellStyle name="Обычный 5 4 27 2" xfId="48467"/>
    <cellStyle name="Обычный 5 4 27 2 2" xfId="48468"/>
    <cellStyle name="Обычный 5 4 27 2 2 2" xfId="48469"/>
    <cellStyle name="Обычный 5 4 27 2 2 2 2" xfId="48470"/>
    <cellStyle name="Обычный 5 4 27 2 2 3" xfId="48471"/>
    <cellStyle name="Обычный 5 4 27 2 3" xfId="48472"/>
    <cellStyle name="Обычный 5 4 27 2 3 2" xfId="48473"/>
    <cellStyle name="Обычный 5 4 27 2 4" xfId="48474"/>
    <cellStyle name="Обычный 5 4 27 3" xfId="48475"/>
    <cellStyle name="Обычный 5 4 27 3 2" xfId="48476"/>
    <cellStyle name="Обычный 5 4 27 3 2 2" xfId="48477"/>
    <cellStyle name="Обычный 5 4 27 3 2 2 2" xfId="48478"/>
    <cellStyle name="Обычный 5 4 27 3 2 3" xfId="48479"/>
    <cellStyle name="Обычный 5 4 27 3 3" xfId="48480"/>
    <cellStyle name="Обычный 5 4 27 3 3 2" xfId="48481"/>
    <cellStyle name="Обычный 5 4 27 3 4" xfId="48482"/>
    <cellStyle name="Обычный 5 4 27 4" xfId="48483"/>
    <cellStyle name="Обычный 5 4 27 4 2" xfId="48484"/>
    <cellStyle name="Обычный 5 4 27 4 2 2" xfId="48485"/>
    <cellStyle name="Обычный 5 4 27 4 2 2 2" xfId="48486"/>
    <cellStyle name="Обычный 5 4 27 4 2 3" xfId="48487"/>
    <cellStyle name="Обычный 5 4 27 4 3" xfId="48488"/>
    <cellStyle name="Обычный 5 4 27 4 3 2" xfId="48489"/>
    <cellStyle name="Обычный 5 4 27 4 4" xfId="48490"/>
    <cellStyle name="Обычный 5 4 27 5" xfId="48491"/>
    <cellStyle name="Обычный 5 4 27 5 2" xfId="48492"/>
    <cellStyle name="Обычный 5 4 27 5 2 2" xfId="48493"/>
    <cellStyle name="Обычный 5 4 27 5 3" xfId="48494"/>
    <cellStyle name="Обычный 5 4 27 6" xfId="48495"/>
    <cellStyle name="Обычный 5 4 27 6 2" xfId="48496"/>
    <cellStyle name="Обычный 5 4 27 7" xfId="48497"/>
    <cellStyle name="Обычный 5 4 27 7 2" xfId="48498"/>
    <cellStyle name="Обычный 5 4 27 8" xfId="48499"/>
    <cellStyle name="Обычный 5 4 28" xfId="48500"/>
    <cellStyle name="Обычный 5 4 28 2" xfId="48501"/>
    <cellStyle name="Обычный 5 4 28 2 2" xfId="48502"/>
    <cellStyle name="Обычный 5 4 28 2 2 2" xfId="48503"/>
    <cellStyle name="Обычный 5 4 28 2 2 2 2" xfId="48504"/>
    <cellStyle name="Обычный 5 4 28 2 2 3" xfId="48505"/>
    <cellStyle name="Обычный 5 4 28 2 3" xfId="48506"/>
    <cellStyle name="Обычный 5 4 28 2 3 2" xfId="48507"/>
    <cellStyle name="Обычный 5 4 28 2 4" xfId="48508"/>
    <cellStyle name="Обычный 5 4 28 3" xfId="48509"/>
    <cellStyle name="Обычный 5 4 28 3 2" xfId="48510"/>
    <cellStyle name="Обычный 5 4 28 3 2 2" xfId="48511"/>
    <cellStyle name="Обычный 5 4 28 3 2 2 2" xfId="48512"/>
    <cellStyle name="Обычный 5 4 28 3 2 3" xfId="48513"/>
    <cellStyle name="Обычный 5 4 28 3 3" xfId="48514"/>
    <cellStyle name="Обычный 5 4 28 3 3 2" xfId="48515"/>
    <cellStyle name="Обычный 5 4 28 3 4" xfId="48516"/>
    <cellStyle name="Обычный 5 4 28 4" xfId="48517"/>
    <cellStyle name="Обычный 5 4 28 4 2" xfId="48518"/>
    <cellStyle name="Обычный 5 4 28 4 2 2" xfId="48519"/>
    <cellStyle name="Обычный 5 4 28 4 2 2 2" xfId="48520"/>
    <cellStyle name="Обычный 5 4 28 4 2 3" xfId="48521"/>
    <cellStyle name="Обычный 5 4 28 4 3" xfId="48522"/>
    <cellStyle name="Обычный 5 4 28 4 3 2" xfId="48523"/>
    <cellStyle name="Обычный 5 4 28 4 4" xfId="48524"/>
    <cellStyle name="Обычный 5 4 28 5" xfId="48525"/>
    <cellStyle name="Обычный 5 4 28 5 2" xfId="48526"/>
    <cellStyle name="Обычный 5 4 28 5 2 2" xfId="48527"/>
    <cellStyle name="Обычный 5 4 28 5 3" xfId="48528"/>
    <cellStyle name="Обычный 5 4 28 6" xfId="48529"/>
    <cellStyle name="Обычный 5 4 28 6 2" xfId="48530"/>
    <cellStyle name="Обычный 5 4 28 7" xfId="48531"/>
    <cellStyle name="Обычный 5 4 28 7 2" xfId="48532"/>
    <cellStyle name="Обычный 5 4 28 8" xfId="48533"/>
    <cellStyle name="Обычный 5 4 29" xfId="48534"/>
    <cellStyle name="Обычный 5 4 29 2" xfId="48535"/>
    <cellStyle name="Обычный 5 4 29 2 2" xfId="48536"/>
    <cellStyle name="Обычный 5 4 29 2 2 2" xfId="48537"/>
    <cellStyle name="Обычный 5 4 29 2 2 2 2" xfId="48538"/>
    <cellStyle name="Обычный 5 4 29 2 2 3" xfId="48539"/>
    <cellStyle name="Обычный 5 4 29 2 3" xfId="48540"/>
    <cellStyle name="Обычный 5 4 29 2 3 2" xfId="48541"/>
    <cellStyle name="Обычный 5 4 29 2 4" xfId="48542"/>
    <cellStyle name="Обычный 5 4 29 3" xfId="48543"/>
    <cellStyle name="Обычный 5 4 29 3 2" xfId="48544"/>
    <cellStyle name="Обычный 5 4 29 3 2 2" xfId="48545"/>
    <cellStyle name="Обычный 5 4 29 3 2 2 2" xfId="48546"/>
    <cellStyle name="Обычный 5 4 29 3 2 3" xfId="48547"/>
    <cellStyle name="Обычный 5 4 29 3 3" xfId="48548"/>
    <cellStyle name="Обычный 5 4 29 3 3 2" xfId="48549"/>
    <cellStyle name="Обычный 5 4 29 3 4" xfId="48550"/>
    <cellStyle name="Обычный 5 4 29 4" xfId="48551"/>
    <cellStyle name="Обычный 5 4 29 4 2" xfId="48552"/>
    <cellStyle name="Обычный 5 4 29 4 2 2" xfId="48553"/>
    <cellStyle name="Обычный 5 4 29 4 2 2 2" xfId="48554"/>
    <cellStyle name="Обычный 5 4 29 4 2 3" xfId="48555"/>
    <cellStyle name="Обычный 5 4 29 4 3" xfId="48556"/>
    <cellStyle name="Обычный 5 4 29 4 3 2" xfId="48557"/>
    <cellStyle name="Обычный 5 4 29 4 4" xfId="48558"/>
    <cellStyle name="Обычный 5 4 29 5" xfId="48559"/>
    <cellStyle name="Обычный 5 4 29 5 2" xfId="48560"/>
    <cellStyle name="Обычный 5 4 29 5 2 2" xfId="48561"/>
    <cellStyle name="Обычный 5 4 29 5 3" xfId="48562"/>
    <cellStyle name="Обычный 5 4 29 6" xfId="48563"/>
    <cellStyle name="Обычный 5 4 29 6 2" xfId="48564"/>
    <cellStyle name="Обычный 5 4 29 7" xfId="48565"/>
    <cellStyle name="Обычный 5 4 29 7 2" xfId="48566"/>
    <cellStyle name="Обычный 5 4 29 8" xfId="48567"/>
    <cellStyle name="Обычный 5 4 3" xfId="48568"/>
    <cellStyle name="Обычный 5 4 3 2" xfId="48569"/>
    <cellStyle name="Обычный 5 4 3 2 2" xfId="48570"/>
    <cellStyle name="Обычный 5 4 3 2 2 2" xfId="48571"/>
    <cellStyle name="Обычный 5 4 3 2 2 2 2" xfId="48572"/>
    <cellStyle name="Обычный 5 4 3 2 2 3" xfId="48573"/>
    <cellStyle name="Обычный 5 4 3 2 3" xfId="48574"/>
    <cellStyle name="Обычный 5 4 3 2 3 2" xfId="48575"/>
    <cellStyle name="Обычный 5 4 3 2 4" xfId="48576"/>
    <cellStyle name="Обычный 5 4 3 3" xfId="48577"/>
    <cellStyle name="Обычный 5 4 3 3 2" xfId="48578"/>
    <cellStyle name="Обычный 5 4 3 3 2 2" xfId="48579"/>
    <cellStyle name="Обычный 5 4 3 3 2 2 2" xfId="48580"/>
    <cellStyle name="Обычный 5 4 3 3 2 3" xfId="48581"/>
    <cellStyle name="Обычный 5 4 3 3 3" xfId="48582"/>
    <cellStyle name="Обычный 5 4 3 3 3 2" xfId="48583"/>
    <cellStyle name="Обычный 5 4 3 3 4" xfId="48584"/>
    <cellStyle name="Обычный 5 4 3 4" xfId="48585"/>
    <cellStyle name="Обычный 5 4 3 4 2" xfId="48586"/>
    <cellStyle name="Обычный 5 4 3 4 2 2" xfId="48587"/>
    <cellStyle name="Обычный 5 4 3 4 2 2 2" xfId="48588"/>
    <cellStyle name="Обычный 5 4 3 4 2 3" xfId="48589"/>
    <cellStyle name="Обычный 5 4 3 4 3" xfId="48590"/>
    <cellStyle name="Обычный 5 4 3 4 3 2" xfId="48591"/>
    <cellStyle name="Обычный 5 4 3 4 4" xfId="48592"/>
    <cellStyle name="Обычный 5 4 3 5" xfId="48593"/>
    <cellStyle name="Обычный 5 4 3 5 2" xfId="48594"/>
    <cellStyle name="Обычный 5 4 3 5 2 2" xfId="48595"/>
    <cellStyle name="Обычный 5 4 3 5 3" xfId="48596"/>
    <cellStyle name="Обычный 5 4 3 6" xfId="48597"/>
    <cellStyle name="Обычный 5 4 3 6 2" xfId="48598"/>
    <cellStyle name="Обычный 5 4 3 7" xfId="48599"/>
    <cellStyle name="Обычный 5 4 3 7 2" xfId="48600"/>
    <cellStyle name="Обычный 5 4 3 8" xfId="48601"/>
    <cellStyle name="Обычный 5 4 30" xfId="48602"/>
    <cellStyle name="Обычный 5 4 30 2" xfId="48603"/>
    <cellStyle name="Обычный 5 4 31" xfId="48604"/>
    <cellStyle name="Обычный 5 4 31 2" xfId="48605"/>
    <cellStyle name="Обычный 5 4 31 2 2" xfId="48606"/>
    <cellStyle name="Обычный 5 4 31 2 2 2" xfId="48607"/>
    <cellStyle name="Обычный 5 4 31 2 3" xfId="48608"/>
    <cellStyle name="Обычный 5 4 31 3" xfId="48609"/>
    <cellStyle name="Обычный 5 4 31 3 2" xfId="48610"/>
    <cellStyle name="Обычный 5 4 31 4" xfId="48611"/>
    <cellStyle name="Обычный 5 4 32" xfId="48612"/>
    <cellStyle name="Обычный 5 4 32 2" xfId="48613"/>
    <cellStyle name="Обычный 5 4 32 2 2" xfId="48614"/>
    <cellStyle name="Обычный 5 4 32 2 2 2" xfId="48615"/>
    <cellStyle name="Обычный 5 4 32 2 3" xfId="48616"/>
    <cellStyle name="Обычный 5 4 32 3" xfId="48617"/>
    <cellStyle name="Обычный 5 4 32 3 2" xfId="48618"/>
    <cellStyle name="Обычный 5 4 32 4" xfId="48619"/>
    <cellStyle name="Обычный 5 4 33" xfId="48620"/>
    <cellStyle name="Обычный 5 4 33 2" xfId="48621"/>
    <cellStyle name="Обычный 5 4 33 2 2" xfId="48622"/>
    <cellStyle name="Обычный 5 4 33 2 2 2" xfId="48623"/>
    <cellStyle name="Обычный 5 4 33 2 3" xfId="48624"/>
    <cellStyle name="Обычный 5 4 33 3" xfId="48625"/>
    <cellStyle name="Обычный 5 4 33 3 2" xfId="48626"/>
    <cellStyle name="Обычный 5 4 33 4" xfId="48627"/>
    <cellStyle name="Обычный 5 4 34" xfId="48628"/>
    <cellStyle name="Обычный 5 4 34 2" xfId="48629"/>
    <cellStyle name="Обычный 5 4 34 2 2" xfId="48630"/>
    <cellStyle name="Обычный 5 4 34 2 2 2" xfId="48631"/>
    <cellStyle name="Обычный 5 4 34 2 3" xfId="48632"/>
    <cellStyle name="Обычный 5 4 34 3" xfId="48633"/>
    <cellStyle name="Обычный 5 4 34 3 2" xfId="48634"/>
    <cellStyle name="Обычный 5 4 34 4" xfId="48635"/>
    <cellStyle name="Обычный 5 4 35" xfId="48636"/>
    <cellStyle name="Обычный 5 4 35 2" xfId="48637"/>
    <cellStyle name="Обычный 5 4 35 2 2" xfId="48638"/>
    <cellStyle name="Обычный 5 4 35 3" xfId="48639"/>
    <cellStyle name="Обычный 5 4 36" xfId="48640"/>
    <cellStyle name="Обычный 5 4 36 2" xfId="48641"/>
    <cellStyle name="Обычный 5 4 37" xfId="48642"/>
    <cellStyle name="Обычный 5 4 37 2" xfId="48643"/>
    <cellStyle name="Обычный 5 4 38" xfId="48644"/>
    <cellStyle name="Обычный 5 4 4" xfId="48645"/>
    <cellStyle name="Обычный 5 4 4 2" xfId="48646"/>
    <cellStyle name="Обычный 5 4 4 2 2" xfId="48647"/>
    <cellStyle name="Обычный 5 4 4 2 2 2" xfId="48648"/>
    <cellStyle name="Обычный 5 4 4 2 2 2 2" xfId="48649"/>
    <cellStyle name="Обычный 5 4 4 2 2 3" xfId="48650"/>
    <cellStyle name="Обычный 5 4 4 2 3" xfId="48651"/>
    <cellStyle name="Обычный 5 4 4 2 3 2" xfId="48652"/>
    <cellStyle name="Обычный 5 4 4 2 4" xfId="48653"/>
    <cellStyle name="Обычный 5 4 4 3" xfId="48654"/>
    <cellStyle name="Обычный 5 4 4 3 2" xfId="48655"/>
    <cellStyle name="Обычный 5 4 4 3 2 2" xfId="48656"/>
    <cellStyle name="Обычный 5 4 4 3 2 2 2" xfId="48657"/>
    <cellStyle name="Обычный 5 4 4 3 2 3" xfId="48658"/>
    <cellStyle name="Обычный 5 4 4 3 3" xfId="48659"/>
    <cellStyle name="Обычный 5 4 4 3 3 2" xfId="48660"/>
    <cellStyle name="Обычный 5 4 4 3 4" xfId="48661"/>
    <cellStyle name="Обычный 5 4 4 4" xfId="48662"/>
    <cellStyle name="Обычный 5 4 4 4 2" xfId="48663"/>
    <cellStyle name="Обычный 5 4 4 4 2 2" xfId="48664"/>
    <cellStyle name="Обычный 5 4 4 4 2 2 2" xfId="48665"/>
    <cellStyle name="Обычный 5 4 4 4 2 3" xfId="48666"/>
    <cellStyle name="Обычный 5 4 4 4 3" xfId="48667"/>
    <cellStyle name="Обычный 5 4 4 4 3 2" xfId="48668"/>
    <cellStyle name="Обычный 5 4 4 4 4" xfId="48669"/>
    <cellStyle name="Обычный 5 4 4 5" xfId="48670"/>
    <cellStyle name="Обычный 5 4 4 5 2" xfId="48671"/>
    <cellStyle name="Обычный 5 4 4 5 2 2" xfId="48672"/>
    <cellStyle name="Обычный 5 4 4 5 3" xfId="48673"/>
    <cellStyle name="Обычный 5 4 4 6" xfId="48674"/>
    <cellStyle name="Обычный 5 4 4 6 2" xfId="48675"/>
    <cellStyle name="Обычный 5 4 4 7" xfId="48676"/>
    <cellStyle name="Обычный 5 4 4 7 2" xfId="48677"/>
    <cellStyle name="Обычный 5 4 4 8" xfId="48678"/>
    <cellStyle name="Обычный 5 4 5" xfId="48679"/>
    <cellStyle name="Обычный 5 4 5 2" xfId="48680"/>
    <cellStyle name="Обычный 5 4 5 2 2" xfId="48681"/>
    <cellStyle name="Обычный 5 4 5 2 2 2" xfId="48682"/>
    <cellStyle name="Обычный 5 4 5 2 2 2 2" xfId="48683"/>
    <cellStyle name="Обычный 5 4 5 2 2 3" xfId="48684"/>
    <cellStyle name="Обычный 5 4 5 2 3" xfId="48685"/>
    <cellStyle name="Обычный 5 4 5 2 3 2" xfId="48686"/>
    <cellStyle name="Обычный 5 4 5 2 4" xfId="48687"/>
    <cellStyle name="Обычный 5 4 5 3" xfId="48688"/>
    <cellStyle name="Обычный 5 4 5 3 2" xfId="48689"/>
    <cellStyle name="Обычный 5 4 5 3 2 2" xfId="48690"/>
    <cellStyle name="Обычный 5 4 5 3 2 2 2" xfId="48691"/>
    <cellStyle name="Обычный 5 4 5 3 2 3" xfId="48692"/>
    <cellStyle name="Обычный 5 4 5 3 3" xfId="48693"/>
    <cellStyle name="Обычный 5 4 5 3 3 2" xfId="48694"/>
    <cellStyle name="Обычный 5 4 5 3 4" xfId="48695"/>
    <cellStyle name="Обычный 5 4 5 4" xfId="48696"/>
    <cellStyle name="Обычный 5 4 5 4 2" xfId="48697"/>
    <cellStyle name="Обычный 5 4 5 4 2 2" xfId="48698"/>
    <cellStyle name="Обычный 5 4 5 4 2 2 2" xfId="48699"/>
    <cellStyle name="Обычный 5 4 5 4 2 3" xfId="48700"/>
    <cellStyle name="Обычный 5 4 5 4 3" xfId="48701"/>
    <cellStyle name="Обычный 5 4 5 4 3 2" xfId="48702"/>
    <cellStyle name="Обычный 5 4 5 4 4" xfId="48703"/>
    <cellStyle name="Обычный 5 4 5 5" xfId="48704"/>
    <cellStyle name="Обычный 5 4 5 5 2" xfId="48705"/>
    <cellStyle name="Обычный 5 4 5 5 2 2" xfId="48706"/>
    <cellStyle name="Обычный 5 4 5 5 3" xfId="48707"/>
    <cellStyle name="Обычный 5 4 5 6" xfId="48708"/>
    <cellStyle name="Обычный 5 4 5 6 2" xfId="48709"/>
    <cellStyle name="Обычный 5 4 5 7" xfId="48710"/>
    <cellStyle name="Обычный 5 4 5 7 2" xfId="48711"/>
    <cellStyle name="Обычный 5 4 5 8" xfId="48712"/>
    <cellStyle name="Обычный 5 4 6" xfId="48713"/>
    <cellStyle name="Обычный 5 4 6 2" xfId="48714"/>
    <cellStyle name="Обычный 5 4 6 2 2" xfId="48715"/>
    <cellStyle name="Обычный 5 4 6 2 2 2" xfId="48716"/>
    <cellStyle name="Обычный 5 4 6 2 2 2 2" xfId="48717"/>
    <cellStyle name="Обычный 5 4 6 2 2 3" xfId="48718"/>
    <cellStyle name="Обычный 5 4 6 2 3" xfId="48719"/>
    <cellStyle name="Обычный 5 4 6 2 3 2" xfId="48720"/>
    <cellStyle name="Обычный 5 4 6 2 4" xfId="48721"/>
    <cellStyle name="Обычный 5 4 6 3" xfId="48722"/>
    <cellStyle name="Обычный 5 4 6 3 2" xfId="48723"/>
    <cellStyle name="Обычный 5 4 6 3 2 2" xfId="48724"/>
    <cellStyle name="Обычный 5 4 6 3 2 2 2" xfId="48725"/>
    <cellStyle name="Обычный 5 4 6 3 2 3" xfId="48726"/>
    <cellStyle name="Обычный 5 4 6 3 3" xfId="48727"/>
    <cellStyle name="Обычный 5 4 6 3 3 2" xfId="48728"/>
    <cellStyle name="Обычный 5 4 6 3 4" xfId="48729"/>
    <cellStyle name="Обычный 5 4 6 4" xfId="48730"/>
    <cellStyle name="Обычный 5 4 6 4 2" xfId="48731"/>
    <cellStyle name="Обычный 5 4 6 4 2 2" xfId="48732"/>
    <cellStyle name="Обычный 5 4 6 4 2 2 2" xfId="48733"/>
    <cellStyle name="Обычный 5 4 6 4 2 3" xfId="48734"/>
    <cellStyle name="Обычный 5 4 6 4 3" xfId="48735"/>
    <cellStyle name="Обычный 5 4 6 4 3 2" xfId="48736"/>
    <cellStyle name="Обычный 5 4 6 4 4" xfId="48737"/>
    <cellStyle name="Обычный 5 4 6 5" xfId="48738"/>
    <cellStyle name="Обычный 5 4 6 5 2" xfId="48739"/>
    <cellStyle name="Обычный 5 4 6 5 2 2" xfId="48740"/>
    <cellStyle name="Обычный 5 4 6 5 3" xfId="48741"/>
    <cellStyle name="Обычный 5 4 6 6" xfId="48742"/>
    <cellStyle name="Обычный 5 4 6 6 2" xfId="48743"/>
    <cellStyle name="Обычный 5 4 6 7" xfId="48744"/>
    <cellStyle name="Обычный 5 4 6 7 2" xfId="48745"/>
    <cellStyle name="Обычный 5 4 6 8" xfId="48746"/>
    <cellStyle name="Обычный 5 4 7" xfId="48747"/>
    <cellStyle name="Обычный 5 4 7 2" xfId="48748"/>
    <cellStyle name="Обычный 5 4 7 2 2" xfId="48749"/>
    <cellStyle name="Обычный 5 4 7 2 2 2" xfId="48750"/>
    <cellStyle name="Обычный 5 4 7 2 2 2 2" xfId="48751"/>
    <cellStyle name="Обычный 5 4 7 2 2 3" xfId="48752"/>
    <cellStyle name="Обычный 5 4 7 2 3" xfId="48753"/>
    <cellStyle name="Обычный 5 4 7 2 3 2" xfId="48754"/>
    <cellStyle name="Обычный 5 4 7 2 4" xfId="48755"/>
    <cellStyle name="Обычный 5 4 7 3" xfId="48756"/>
    <cellStyle name="Обычный 5 4 7 3 2" xfId="48757"/>
    <cellStyle name="Обычный 5 4 7 3 2 2" xfId="48758"/>
    <cellStyle name="Обычный 5 4 7 3 2 2 2" xfId="48759"/>
    <cellStyle name="Обычный 5 4 7 3 2 3" xfId="48760"/>
    <cellStyle name="Обычный 5 4 7 3 3" xfId="48761"/>
    <cellStyle name="Обычный 5 4 7 3 3 2" xfId="48762"/>
    <cellStyle name="Обычный 5 4 7 3 4" xfId="48763"/>
    <cellStyle name="Обычный 5 4 7 4" xfId="48764"/>
    <cellStyle name="Обычный 5 4 7 4 2" xfId="48765"/>
    <cellStyle name="Обычный 5 4 7 4 2 2" xfId="48766"/>
    <cellStyle name="Обычный 5 4 7 4 2 2 2" xfId="48767"/>
    <cellStyle name="Обычный 5 4 7 4 2 3" xfId="48768"/>
    <cellStyle name="Обычный 5 4 7 4 3" xfId="48769"/>
    <cellStyle name="Обычный 5 4 7 4 3 2" xfId="48770"/>
    <cellStyle name="Обычный 5 4 7 4 4" xfId="48771"/>
    <cellStyle name="Обычный 5 4 7 5" xfId="48772"/>
    <cellStyle name="Обычный 5 4 7 5 2" xfId="48773"/>
    <cellStyle name="Обычный 5 4 7 5 2 2" xfId="48774"/>
    <cellStyle name="Обычный 5 4 7 5 3" xfId="48775"/>
    <cellStyle name="Обычный 5 4 7 6" xfId="48776"/>
    <cellStyle name="Обычный 5 4 7 6 2" xfId="48777"/>
    <cellStyle name="Обычный 5 4 7 7" xfId="48778"/>
    <cellStyle name="Обычный 5 4 7 7 2" xfId="48779"/>
    <cellStyle name="Обычный 5 4 7 8" xfId="48780"/>
    <cellStyle name="Обычный 5 4 8" xfId="48781"/>
    <cellStyle name="Обычный 5 4 8 2" xfId="48782"/>
    <cellStyle name="Обычный 5 4 8 2 2" xfId="48783"/>
    <cellStyle name="Обычный 5 4 8 2 2 2" xfId="48784"/>
    <cellStyle name="Обычный 5 4 8 2 2 2 2" xfId="48785"/>
    <cellStyle name="Обычный 5 4 8 2 2 3" xfId="48786"/>
    <cellStyle name="Обычный 5 4 8 2 3" xfId="48787"/>
    <cellStyle name="Обычный 5 4 8 2 3 2" xfId="48788"/>
    <cellStyle name="Обычный 5 4 8 2 4" xfId="48789"/>
    <cellStyle name="Обычный 5 4 8 3" xfId="48790"/>
    <cellStyle name="Обычный 5 4 8 3 2" xfId="48791"/>
    <cellStyle name="Обычный 5 4 8 3 2 2" xfId="48792"/>
    <cellStyle name="Обычный 5 4 8 3 2 2 2" xfId="48793"/>
    <cellStyle name="Обычный 5 4 8 3 2 3" xfId="48794"/>
    <cellStyle name="Обычный 5 4 8 3 3" xfId="48795"/>
    <cellStyle name="Обычный 5 4 8 3 3 2" xfId="48796"/>
    <cellStyle name="Обычный 5 4 8 3 4" xfId="48797"/>
    <cellStyle name="Обычный 5 4 8 4" xfId="48798"/>
    <cellStyle name="Обычный 5 4 8 4 2" xfId="48799"/>
    <cellStyle name="Обычный 5 4 8 4 2 2" xfId="48800"/>
    <cellStyle name="Обычный 5 4 8 4 2 2 2" xfId="48801"/>
    <cellStyle name="Обычный 5 4 8 4 2 3" xfId="48802"/>
    <cellStyle name="Обычный 5 4 8 4 3" xfId="48803"/>
    <cellStyle name="Обычный 5 4 8 4 3 2" xfId="48804"/>
    <cellStyle name="Обычный 5 4 8 4 4" xfId="48805"/>
    <cellStyle name="Обычный 5 4 8 5" xfId="48806"/>
    <cellStyle name="Обычный 5 4 8 5 2" xfId="48807"/>
    <cellStyle name="Обычный 5 4 8 5 2 2" xfId="48808"/>
    <cellStyle name="Обычный 5 4 8 5 3" xfId="48809"/>
    <cellStyle name="Обычный 5 4 8 6" xfId="48810"/>
    <cellStyle name="Обычный 5 4 8 6 2" xfId="48811"/>
    <cellStyle name="Обычный 5 4 8 7" xfId="48812"/>
    <cellStyle name="Обычный 5 4 8 7 2" xfId="48813"/>
    <cellStyle name="Обычный 5 4 8 8" xfId="48814"/>
    <cellStyle name="Обычный 5 4 9" xfId="48815"/>
    <cellStyle name="Обычный 5 4 9 2" xfId="48816"/>
    <cellStyle name="Обычный 5 4 9 2 2" xfId="48817"/>
    <cellStyle name="Обычный 5 4 9 2 2 2" xfId="48818"/>
    <cellStyle name="Обычный 5 4 9 2 2 2 2" xfId="48819"/>
    <cellStyle name="Обычный 5 4 9 2 2 3" xfId="48820"/>
    <cellStyle name="Обычный 5 4 9 2 3" xfId="48821"/>
    <cellStyle name="Обычный 5 4 9 2 3 2" xfId="48822"/>
    <cellStyle name="Обычный 5 4 9 2 4" xfId="48823"/>
    <cellStyle name="Обычный 5 4 9 3" xfId="48824"/>
    <cellStyle name="Обычный 5 4 9 3 2" xfId="48825"/>
    <cellStyle name="Обычный 5 4 9 3 2 2" xfId="48826"/>
    <cellStyle name="Обычный 5 4 9 3 2 2 2" xfId="48827"/>
    <cellStyle name="Обычный 5 4 9 3 2 3" xfId="48828"/>
    <cellStyle name="Обычный 5 4 9 3 3" xfId="48829"/>
    <cellStyle name="Обычный 5 4 9 3 3 2" xfId="48830"/>
    <cellStyle name="Обычный 5 4 9 3 4" xfId="48831"/>
    <cellStyle name="Обычный 5 4 9 4" xfId="48832"/>
    <cellStyle name="Обычный 5 4 9 4 2" xfId="48833"/>
    <cellStyle name="Обычный 5 4 9 4 2 2" xfId="48834"/>
    <cellStyle name="Обычный 5 4 9 4 2 2 2" xfId="48835"/>
    <cellStyle name="Обычный 5 4 9 4 2 3" xfId="48836"/>
    <cellStyle name="Обычный 5 4 9 4 3" xfId="48837"/>
    <cellStyle name="Обычный 5 4 9 4 3 2" xfId="48838"/>
    <cellStyle name="Обычный 5 4 9 4 4" xfId="48839"/>
    <cellStyle name="Обычный 5 4 9 5" xfId="48840"/>
    <cellStyle name="Обычный 5 4 9 5 2" xfId="48841"/>
    <cellStyle name="Обычный 5 4 9 5 2 2" xfId="48842"/>
    <cellStyle name="Обычный 5 4 9 5 3" xfId="48843"/>
    <cellStyle name="Обычный 5 4 9 6" xfId="48844"/>
    <cellStyle name="Обычный 5 4 9 6 2" xfId="48845"/>
    <cellStyle name="Обычный 5 4 9 7" xfId="48846"/>
    <cellStyle name="Обычный 5 4 9 7 2" xfId="48847"/>
    <cellStyle name="Обычный 5 4 9 8" xfId="48848"/>
    <cellStyle name="Обычный 5 40" xfId="48849"/>
    <cellStyle name="Обычный 5 40 2" xfId="48850"/>
    <cellStyle name="Обычный 5 40 2 2" xfId="48851"/>
    <cellStyle name="Обычный 5 40 2 2 2" xfId="48852"/>
    <cellStyle name="Обычный 5 40 2 2 2 2" xfId="48853"/>
    <cellStyle name="Обычный 5 40 2 2 3" xfId="48854"/>
    <cellStyle name="Обычный 5 40 2 3" xfId="48855"/>
    <cellStyle name="Обычный 5 40 2 3 2" xfId="48856"/>
    <cellStyle name="Обычный 5 40 2 4" xfId="48857"/>
    <cellStyle name="Обычный 5 40 3" xfId="48858"/>
    <cellStyle name="Обычный 5 40 3 2" xfId="48859"/>
    <cellStyle name="Обычный 5 40 3 2 2" xfId="48860"/>
    <cellStyle name="Обычный 5 40 3 2 2 2" xfId="48861"/>
    <cellStyle name="Обычный 5 40 3 2 3" xfId="48862"/>
    <cellStyle name="Обычный 5 40 3 3" xfId="48863"/>
    <cellStyle name="Обычный 5 40 3 3 2" xfId="48864"/>
    <cellStyle name="Обычный 5 40 3 4" xfId="48865"/>
    <cellStyle name="Обычный 5 40 4" xfId="48866"/>
    <cellStyle name="Обычный 5 40 4 2" xfId="48867"/>
    <cellStyle name="Обычный 5 40 4 2 2" xfId="48868"/>
    <cellStyle name="Обычный 5 40 4 2 2 2" xfId="48869"/>
    <cellStyle name="Обычный 5 40 4 2 3" xfId="48870"/>
    <cellStyle name="Обычный 5 40 4 3" xfId="48871"/>
    <cellStyle name="Обычный 5 40 4 3 2" xfId="48872"/>
    <cellStyle name="Обычный 5 40 4 4" xfId="48873"/>
    <cellStyle name="Обычный 5 40 5" xfId="48874"/>
    <cellStyle name="Обычный 5 40 5 2" xfId="48875"/>
    <cellStyle name="Обычный 5 40 5 2 2" xfId="48876"/>
    <cellStyle name="Обычный 5 40 5 3" xfId="48877"/>
    <cellStyle name="Обычный 5 40 6" xfId="48878"/>
    <cellStyle name="Обычный 5 40 6 2" xfId="48879"/>
    <cellStyle name="Обычный 5 40 7" xfId="48880"/>
    <cellStyle name="Обычный 5 40 7 2" xfId="48881"/>
    <cellStyle name="Обычный 5 40 8" xfId="48882"/>
    <cellStyle name="Обычный 5 41" xfId="48883"/>
    <cellStyle name="Обычный 5 41 2" xfId="48884"/>
    <cellStyle name="Обычный 5 41 2 2" xfId="48885"/>
    <cellStyle name="Обычный 5 41 2 2 2" xfId="48886"/>
    <cellStyle name="Обычный 5 41 2 2 2 2" xfId="48887"/>
    <cellStyle name="Обычный 5 41 2 2 3" xfId="48888"/>
    <cellStyle name="Обычный 5 41 2 3" xfId="48889"/>
    <cellStyle name="Обычный 5 41 2 3 2" xfId="48890"/>
    <cellStyle name="Обычный 5 41 2 4" xfId="48891"/>
    <cellStyle name="Обычный 5 41 3" xfId="48892"/>
    <cellStyle name="Обычный 5 41 3 2" xfId="48893"/>
    <cellStyle name="Обычный 5 41 3 2 2" xfId="48894"/>
    <cellStyle name="Обычный 5 41 3 2 2 2" xfId="48895"/>
    <cellStyle name="Обычный 5 41 3 2 3" xfId="48896"/>
    <cellStyle name="Обычный 5 41 3 3" xfId="48897"/>
    <cellStyle name="Обычный 5 41 3 3 2" xfId="48898"/>
    <cellStyle name="Обычный 5 41 3 4" xfId="48899"/>
    <cellStyle name="Обычный 5 41 4" xfId="48900"/>
    <cellStyle name="Обычный 5 41 4 2" xfId="48901"/>
    <cellStyle name="Обычный 5 41 4 2 2" xfId="48902"/>
    <cellStyle name="Обычный 5 41 4 2 2 2" xfId="48903"/>
    <cellStyle name="Обычный 5 41 4 2 3" xfId="48904"/>
    <cellStyle name="Обычный 5 41 4 3" xfId="48905"/>
    <cellStyle name="Обычный 5 41 4 3 2" xfId="48906"/>
    <cellStyle name="Обычный 5 41 4 4" xfId="48907"/>
    <cellStyle name="Обычный 5 41 5" xfId="48908"/>
    <cellStyle name="Обычный 5 41 5 2" xfId="48909"/>
    <cellStyle name="Обычный 5 41 5 2 2" xfId="48910"/>
    <cellStyle name="Обычный 5 41 5 3" xfId="48911"/>
    <cellStyle name="Обычный 5 41 6" xfId="48912"/>
    <cellStyle name="Обычный 5 41 6 2" xfId="48913"/>
    <cellStyle name="Обычный 5 41 7" xfId="48914"/>
    <cellStyle name="Обычный 5 41 7 2" xfId="48915"/>
    <cellStyle name="Обычный 5 41 8" xfId="48916"/>
    <cellStyle name="Обычный 5 42" xfId="48917"/>
    <cellStyle name="Обычный 5 42 2" xfId="48918"/>
    <cellStyle name="Обычный 5 42 2 2" xfId="48919"/>
    <cellStyle name="Обычный 5 42 2 2 2" xfId="48920"/>
    <cellStyle name="Обычный 5 42 2 2 2 2" xfId="48921"/>
    <cellStyle name="Обычный 5 42 2 2 3" xfId="48922"/>
    <cellStyle name="Обычный 5 42 2 3" xfId="48923"/>
    <cellStyle name="Обычный 5 42 2 3 2" xfId="48924"/>
    <cellStyle name="Обычный 5 42 2 4" xfId="48925"/>
    <cellStyle name="Обычный 5 42 3" xfId="48926"/>
    <cellStyle name="Обычный 5 42 3 2" xfId="48927"/>
    <cellStyle name="Обычный 5 42 3 2 2" xfId="48928"/>
    <cellStyle name="Обычный 5 42 3 2 2 2" xfId="48929"/>
    <cellStyle name="Обычный 5 42 3 2 3" xfId="48930"/>
    <cellStyle name="Обычный 5 42 3 3" xfId="48931"/>
    <cellStyle name="Обычный 5 42 3 3 2" xfId="48932"/>
    <cellStyle name="Обычный 5 42 3 4" xfId="48933"/>
    <cellStyle name="Обычный 5 42 4" xfId="48934"/>
    <cellStyle name="Обычный 5 42 4 2" xfId="48935"/>
    <cellStyle name="Обычный 5 42 4 2 2" xfId="48936"/>
    <cellStyle name="Обычный 5 42 4 2 2 2" xfId="48937"/>
    <cellStyle name="Обычный 5 42 4 2 3" xfId="48938"/>
    <cellStyle name="Обычный 5 42 4 3" xfId="48939"/>
    <cellStyle name="Обычный 5 42 4 3 2" xfId="48940"/>
    <cellStyle name="Обычный 5 42 4 4" xfId="48941"/>
    <cellStyle name="Обычный 5 42 5" xfId="48942"/>
    <cellStyle name="Обычный 5 42 5 2" xfId="48943"/>
    <cellStyle name="Обычный 5 42 5 2 2" xfId="48944"/>
    <cellStyle name="Обычный 5 42 5 3" xfId="48945"/>
    <cellStyle name="Обычный 5 42 6" xfId="48946"/>
    <cellStyle name="Обычный 5 42 6 2" xfId="48947"/>
    <cellStyle name="Обычный 5 42 7" xfId="48948"/>
    <cellStyle name="Обычный 5 42 7 2" xfId="48949"/>
    <cellStyle name="Обычный 5 42 8" xfId="48950"/>
    <cellStyle name="Обычный 5 43" xfId="48951"/>
    <cellStyle name="Обычный 5 43 2" xfId="48952"/>
    <cellStyle name="Обычный 5 43 2 2" xfId="48953"/>
    <cellStyle name="Обычный 5 43 2 2 2" xfId="48954"/>
    <cellStyle name="Обычный 5 43 2 2 2 2" xfId="48955"/>
    <cellStyle name="Обычный 5 43 2 2 3" xfId="48956"/>
    <cellStyle name="Обычный 5 43 2 3" xfId="48957"/>
    <cellStyle name="Обычный 5 43 2 3 2" xfId="48958"/>
    <cellStyle name="Обычный 5 43 2 4" xfId="48959"/>
    <cellStyle name="Обычный 5 43 3" xfId="48960"/>
    <cellStyle name="Обычный 5 43 3 2" xfId="48961"/>
    <cellStyle name="Обычный 5 43 3 2 2" xfId="48962"/>
    <cellStyle name="Обычный 5 43 3 2 2 2" xfId="48963"/>
    <cellStyle name="Обычный 5 43 3 2 3" xfId="48964"/>
    <cellStyle name="Обычный 5 43 3 3" xfId="48965"/>
    <cellStyle name="Обычный 5 43 3 3 2" xfId="48966"/>
    <cellStyle name="Обычный 5 43 3 4" xfId="48967"/>
    <cellStyle name="Обычный 5 43 4" xfId="48968"/>
    <cellStyle name="Обычный 5 43 4 2" xfId="48969"/>
    <cellStyle name="Обычный 5 43 4 2 2" xfId="48970"/>
    <cellStyle name="Обычный 5 43 4 2 2 2" xfId="48971"/>
    <cellStyle name="Обычный 5 43 4 2 3" xfId="48972"/>
    <cellStyle name="Обычный 5 43 4 3" xfId="48973"/>
    <cellStyle name="Обычный 5 43 4 3 2" xfId="48974"/>
    <cellStyle name="Обычный 5 43 4 4" xfId="48975"/>
    <cellStyle name="Обычный 5 43 5" xfId="48976"/>
    <cellStyle name="Обычный 5 43 5 2" xfId="48977"/>
    <cellStyle name="Обычный 5 43 5 2 2" xfId="48978"/>
    <cellStyle name="Обычный 5 43 5 3" xfId="48979"/>
    <cellStyle name="Обычный 5 43 6" xfId="48980"/>
    <cellStyle name="Обычный 5 43 6 2" xfId="48981"/>
    <cellStyle name="Обычный 5 43 7" xfId="48982"/>
    <cellStyle name="Обычный 5 43 7 2" xfId="48983"/>
    <cellStyle name="Обычный 5 43 8" xfId="48984"/>
    <cellStyle name="Обычный 5 44" xfId="48985"/>
    <cellStyle name="Обычный 5 44 2" xfId="48986"/>
    <cellStyle name="Обычный 5 44 2 2" xfId="48987"/>
    <cellStyle name="Обычный 5 44 2 2 2" xfId="48988"/>
    <cellStyle name="Обычный 5 44 2 2 2 2" xfId="48989"/>
    <cellStyle name="Обычный 5 44 2 2 3" xfId="48990"/>
    <cellStyle name="Обычный 5 44 2 3" xfId="48991"/>
    <cellStyle name="Обычный 5 44 2 3 2" xfId="48992"/>
    <cellStyle name="Обычный 5 44 2 4" xfId="48993"/>
    <cellStyle name="Обычный 5 44 3" xfId="48994"/>
    <cellStyle name="Обычный 5 44 3 2" xfId="48995"/>
    <cellStyle name="Обычный 5 44 3 2 2" xfId="48996"/>
    <cellStyle name="Обычный 5 44 3 2 2 2" xfId="48997"/>
    <cellStyle name="Обычный 5 44 3 2 3" xfId="48998"/>
    <cellStyle name="Обычный 5 44 3 3" xfId="48999"/>
    <cellStyle name="Обычный 5 44 3 3 2" xfId="49000"/>
    <cellStyle name="Обычный 5 44 3 4" xfId="49001"/>
    <cellStyle name="Обычный 5 44 4" xfId="49002"/>
    <cellStyle name="Обычный 5 44 4 2" xfId="49003"/>
    <cellStyle name="Обычный 5 44 4 2 2" xfId="49004"/>
    <cellStyle name="Обычный 5 44 4 2 2 2" xfId="49005"/>
    <cellStyle name="Обычный 5 44 4 2 3" xfId="49006"/>
    <cellStyle name="Обычный 5 44 4 3" xfId="49007"/>
    <cellStyle name="Обычный 5 44 4 3 2" xfId="49008"/>
    <cellStyle name="Обычный 5 44 4 4" xfId="49009"/>
    <cellStyle name="Обычный 5 44 5" xfId="49010"/>
    <cellStyle name="Обычный 5 44 5 2" xfId="49011"/>
    <cellStyle name="Обычный 5 44 5 2 2" xfId="49012"/>
    <cellStyle name="Обычный 5 44 5 3" xfId="49013"/>
    <cellStyle name="Обычный 5 44 6" xfId="49014"/>
    <cellStyle name="Обычный 5 44 6 2" xfId="49015"/>
    <cellStyle name="Обычный 5 44 7" xfId="49016"/>
    <cellStyle name="Обычный 5 44 7 2" xfId="49017"/>
    <cellStyle name="Обычный 5 44 8" xfId="49018"/>
    <cellStyle name="Обычный 5 45" xfId="49019"/>
    <cellStyle name="Обычный 5 45 2" xfId="49020"/>
    <cellStyle name="Обычный 5 45 2 2" xfId="49021"/>
    <cellStyle name="Обычный 5 45 2 2 2" xfId="49022"/>
    <cellStyle name="Обычный 5 45 2 2 2 2" xfId="49023"/>
    <cellStyle name="Обычный 5 45 2 2 3" xfId="49024"/>
    <cellStyle name="Обычный 5 45 2 3" xfId="49025"/>
    <cellStyle name="Обычный 5 45 2 3 2" xfId="49026"/>
    <cellStyle name="Обычный 5 45 2 4" xfId="49027"/>
    <cellStyle name="Обычный 5 45 3" xfId="49028"/>
    <cellStyle name="Обычный 5 45 3 2" xfId="49029"/>
    <cellStyle name="Обычный 5 45 3 2 2" xfId="49030"/>
    <cellStyle name="Обычный 5 45 3 2 2 2" xfId="49031"/>
    <cellStyle name="Обычный 5 45 3 2 3" xfId="49032"/>
    <cellStyle name="Обычный 5 45 3 3" xfId="49033"/>
    <cellStyle name="Обычный 5 45 3 3 2" xfId="49034"/>
    <cellStyle name="Обычный 5 45 3 4" xfId="49035"/>
    <cellStyle name="Обычный 5 45 4" xfId="49036"/>
    <cellStyle name="Обычный 5 45 4 2" xfId="49037"/>
    <cellStyle name="Обычный 5 45 4 2 2" xfId="49038"/>
    <cellStyle name="Обычный 5 45 4 2 2 2" xfId="49039"/>
    <cellStyle name="Обычный 5 45 4 2 3" xfId="49040"/>
    <cellStyle name="Обычный 5 45 4 3" xfId="49041"/>
    <cellStyle name="Обычный 5 45 4 3 2" xfId="49042"/>
    <cellStyle name="Обычный 5 45 4 4" xfId="49043"/>
    <cellStyle name="Обычный 5 45 5" xfId="49044"/>
    <cellStyle name="Обычный 5 45 5 2" xfId="49045"/>
    <cellStyle name="Обычный 5 45 5 2 2" xfId="49046"/>
    <cellStyle name="Обычный 5 45 5 3" xfId="49047"/>
    <cellStyle name="Обычный 5 45 6" xfId="49048"/>
    <cellStyle name="Обычный 5 45 6 2" xfId="49049"/>
    <cellStyle name="Обычный 5 45 7" xfId="49050"/>
    <cellStyle name="Обычный 5 45 7 2" xfId="49051"/>
    <cellStyle name="Обычный 5 45 8" xfId="49052"/>
    <cellStyle name="Обычный 5 46" xfId="49053"/>
    <cellStyle name="Обычный 5 46 2" xfId="49054"/>
    <cellStyle name="Обычный 5 46 2 2" xfId="49055"/>
    <cellStyle name="Обычный 5 46 2 2 2" xfId="49056"/>
    <cellStyle name="Обычный 5 46 2 2 2 2" xfId="49057"/>
    <cellStyle name="Обычный 5 46 2 2 3" xfId="49058"/>
    <cellStyle name="Обычный 5 46 2 3" xfId="49059"/>
    <cellStyle name="Обычный 5 46 2 3 2" xfId="49060"/>
    <cellStyle name="Обычный 5 46 2 4" xfId="49061"/>
    <cellStyle name="Обычный 5 46 3" xfId="49062"/>
    <cellStyle name="Обычный 5 46 3 2" xfId="49063"/>
    <cellStyle name="Обычный 5 46 3 2 2" xfId="49064"/>
    <cellStyle name="Обычный 5 46 3 2 2 2" xfId="49065"/>
    <cellStyle name="Обычный 5 46 3 2 3" xfId="49066"/>
    <cellStyle name="Обычный 5 46 3 3" xfId="49067"/>
    <cellStyle name="Обычный 5 46 3 3 2" xfId="49068"/>
    <cellStyle name="Обычный 5 46 3 4" xfId="49069"/>
    <cellStyle name="Обычный 5 46 4" xfId="49070"/>
    <cellStyle name="Обычный 5 46 4 2" xfId="49071"/>
    <cellStyle name="Обычный 5 46 4 2 2" xfId="49072"/>
    <cellStyle name="Обычный 5 46 4 2 2 2" xfId="49073"/>
    <cellStyle name="Обычный 5 46 4 2 3" xfId="49074"/>
    <cellStyle name="Обычный 5 46 4 3" xfId="49075"/>
    <cellStyle name="Обычный 5 46 4 3 2" xfId="49076"/>
    <cellStyle name="Обычный 5 46 4 4" xfId="49077"/>
    <cellStyle name="Обычный 5 46 5" xfId="49078"/>
    <cellStyle name="Обычный 5 46 5 2" xfId="49079"/>
    <cellStyle name="Обычный 5 46 5 2 2" xfId="49080"/>
    <cellStyle name="Обычный 5 46 5 3" xfId="49081"/>
    <cellStyle name="Обычный 5 46 6" xfId="49082"/>
    <cellStyle name="Обычный 5 46 6 2" xfId="49083"/>
    <cellStyle name="Обычный 5 46 7" xfId="49084"/>
    <cellStyle name="Обычный 5 46 7 2" xfId="49085"/>
    <cellStyle name="Обычный 5 46 8" xfId="49086"/>
    <cellStyle name="Обычный 5 47" xfId="49087"/>
    <cellStyle name="Обычный 5 47 2" xfId="49088"/>
    <cellStyle name="Обычный 5 47 2 2" xfId="49089"/>
    <cellStyle name="Обычный 5 47 2 2 2" xfId="49090"/>
    <cellStyle name="Обычный 5 47 2 2 2 2" xfId="49091"/>
    <cellStyle name="Обычный 5 47 2 2 3" xfId="49092"/>
    <cellStyle name="Обычный 5 47 2 3" xfId="49093"/>
    <cellStyle name="Обычный 5 47 2 3 2" xfId="49094"/>
    <cellStyle name="Обычный 5 47 2 4" xfId="49095"/>
    <cellStyle name="Обычный 5 47 3" xfId="49096"/>
    <cellStyle name="Обычный 5 47 3 2" xfId="49097"/>
    <cellStyle name="Обычный 5 47 3 2 2" xfId="49098"/>
    <cellStyle name="Обычный 5 47 3 2 2 2" xfId="49099"/>
    <cellStyle name="Обычный 5 47 3 2 3" xfId="49100"/>
    <cellStyle name="Обычный 5 47 3 3" xfId="49101"/>
    <cellStyle name="Обычный 5 47 3 3 2" xfId="49102"/>
    <cellStyle name="Обычный 5 47 3 4" xfId="49103"/>
    <cellStyle name="Обычный 5 47 4" xfId="49104"/>
    <cellStyle name="Обычный 5 47 4 2" xfId="49105"/>
    <cellStyle name="Обычный 5 47 4 2 2" xfId="49106"/>
    <cellStyle name="Обычный 5 47 4 2 2 2" xfId="49107"/>
    <cellStyle name="Обычный 5 47 4 2 3" xfId="49108"/>
    <cellStyle name="Обычный 5 47 4 3" xfId="49109"/>
    <cellStyle name="Обычный 5 47 4 3 2" xfId="49110"/>
    <cellStyle name="Обычный 5 47 4 4" xfId="49111"/>
    <cellStyle name="Обычный 5 47 5" xfId="49112"/>
    <cellStyle name="Обычный 5 47 5 2" xfId="49113"/>
    <cellStyle name="Обычный 5 47 5 2 2" xfId="49114"/>
    <cellStyle name="Обычный 5 47 5 3" xfId="49115"/>
    <cellStyle name="Обычный 5 47 6" xfId="49116"/>
    <cellStyle name="Обычный 5 47 6 2" xfId="49117"/>
    <cellStyle name="Обычный 5 47 7" xfId="49118"/>
    <cellStyle name="Обычный 5 47 7 2" xfId="49119"/>
    <cellStyle name="Обычный 5 47 8" xfId="49120"/>
    <cellStyle name="Обычный 5 48" xfId="49121"/>
    <cellStyle name="Обычный 5 48 2" xfId="49122"/>
    <cellStyle name="Обычный 5 48 2 2" xfId="49123"/>
    <cellStyle name="Обычный 5 48 2 2 2" xfId="49124"/>
    <cellStyle name="Обычный 5 48 2 2 2 2" xfId="49125"/>
    <cellStyle name="Обычный 5 48 2 2 3" xfId="49126"/>
    <cellStyle name="Обычный 5 48 2 3" xfId="49127"/>
    <cellStyle name="Обычный 5 48 2 3 2" xfId="49128"/>
    <cellStyle name="Обычный 5 48 2 4" xfId="49129"/>
    <cellStyle name="Обычный 5 48 3" xfId="49130"/>
    <cellStyle name="Обычный 5 48 3 2" xfId="49131"/>
    <cellStyle name="Обычный 5 48 3 2 2" xfId="49132"/>
    <cellStyle name="Обычный 5 48 3 2 2 2" xfId="49133"/>
    <cellStyle name="Обычный 5 48 3 2 3" xfId="49134"/>
    <cellStyle name="Обычный 5 48 3 3" xfId="49135"/>
    <cellStyle name="Обычный 5 48 3 3 2" xfId="49136"/>
    <cellStyle name="Обычный 5 48 3 4" xfId="49137"/>
    <cellStyle name="Обычный 5 48 4" xfId="49138"/>
    <cellStyle name="Обычный 5 48 4 2" xfId="49139"/>
    <cellStyle name="Обычный 5 48 4 2 2" xfId="49140"/>
    <cellStyle name="Обычный 5 48 4 2 2 2" xfId="49141"/>
    <cellStyle name="Обычный 5 48 4 2 3" xfId="49142"/>
    <cellStyle name="Обычный 5 48 4 3" xfId="49143"/>
    <cellStyle name="Обычный 5 48 4 3 2" xfId="49144"/>
    <cellStyle name="Обычный 5 48 4 4" xfId="49145"/>
    <cellStyle name="Обычный 5 48 5" xfId="49146"/>
    <cellStyle name="Обычный 5 48 5 2" xfId="49147"/>
    <cellStyle name="Обычный 5 48 5 2 2" xfId="49148"/>
    <cellStyle name="Обычный 5 48 5 3" xfId="49149"/>
    <cellStyle name="Обычный 5 48 6" xfId="49150"/>
    <cellStyle name="Обычный 5 48 6 2" xfId="49151"/>
    <cellStyle name="Обычный 5 48 7" xfId="49152"/>
    <cellStyle name="Обычный 5 48 7 2" xfId="49153"/>
    <cellStyle name="Обычный 5 48 8" xfId="49154"/>
    <cellStyle name="Обычный 5 49" xfId="49155"/>
    <cellStyle name="Обычный 5 49 2" xfId="49156"/>
    <cellStyle name="Обычный 5 49 2 2" xfId="49157"/>
    <cellStyle name="Обычный 5 49 2 2 2" xfId="49158"/>
    <cellStyle name="Обычный 5 49 2 2 2 2" xfId="49159"/>
    <cellStyle name="Обычный 5 49 2 2 3" xfId="49160"/>
    <cellStyle name="Обычный 5 49 2 3" xfId="49161"/>
    <cellStyle name="Обычный 5 49 2 3 2" xfId="49162"/>
    <cellStyle name="Обычный 5 49 2 4" xfId="49163"/>
    <cellStyle name="Обычный 5 49 3" xfId="49164"/>
    <cellStyle name="Обычный 5 49 3 2" xfId="49165"/>
    <cellStyle name="Обычный 5 49 3 2 2" xfId="49166"/>
    <cellStyle name="Обычный 5 49 3 2 2 2" xfId="49167"/>
    <cellStyle name="Обычный 5 49 3 2 3" xfId="49168"/>
    <cellStyle name="Обычный 5 49 3 3" xfId="49169"/>
    <cellStyle name="Обычный 5 49 3 3 2" xfId="49170"/>
    <cellStyle name="Обычный 5 49 3 4" xfId="49171"/>
    <cellStyle name="Обычный 5 49 4" xfId="49172"/>
    <cellStyle name="Обычный 5 49 4 2" xfId="49173"/>
    <cellStyle name="Обычный 5 49 4 2 2" xfId="49174"/>
    <cellStyle name="Обычный 5 49 4 2 2 2" xfId="49175"/>
    <cellStyle name="Обычный 5 49 4 2 3" xfId="49176"/>
    <cellStyle name="Обычный 5 49 4 3" xfId="49177"/>
    <cellStyle name="Обычный 5 49 4 3 2" xfId="49178"/>
    <cellStyle name="Обычный 5 49 4 4" xfId="49179"/>
    <cellStyle name="Обычный 5 49 5" xfId="49180"/>
    <cellStyle name="Обычный 5 49 5 2" xfId="49181"/>
    <cellStyle name="Обычный 5 49 5 2 2" xfId="49182"/>
    <cellStyle name="Обычный 5 49 5 3" xfId="49183"/>
    <cellStyle name="Обычный 5 49 6" xfId="49184"/>
    <cellStyle name="Обычный 5 49 6 2" xfId="49185"/>
    <cellStyle name="Обычный 5 49 7" xfId="49186"/>
    <cellStyle name="Обычный 5 49 7 2" xfId="49187"/>
    <cellStyle name="Обычный 5 49 8" xfId="49188"/>
    <cellStyle name="Обычный 5 5" xfId="49189"/>
    <cellStyle name="Обычный 5 5 10" xfId="49190"/>
    <cellStyle name="Обычный 5 5 10 2" xfId="49191"/>
    <cellStyle name="Обычный 5 5 10 2 2" xfId="49192"/>
    <cellStyle name="Обычный 5 5 10 2 2 2" xfId="49193"/>
    <cellStyle name="Обычный 5 5 10 2 2 2 2" xfId="49194"/>
    <cellStyle name="Обычный 5 5 10 2 2 3" xfId="49195"/>
    <cellStyle name="Обычный 5 5 10 2 3" xfId="49196"/>
    <cellStyle name="Обычный 5 5 10 2 3 2" xfId="49197"/>
    <cellStyle name="Обычный 5 5 10 2 4" xfId="49198"/>
    <cellStyle name="Обычный 5 5 10 3" xfId="49199"/>
    <cellStyle name="Обычный 5 5 10 3 2" xfId="49200"/>
    <cellStyle name="Обычный 5 5 10 3 2 2" xfId="49201"/>
    <cellStyle name="Обычный 5 5 10 3 2 2 2" xfId="49202"/>
    <cellStyle name="Обычный 5 5 10 3 2 3" xfId="49203"/>
    <cellStyle name="Обычный 5 5 10 3 3" xfId="49204"/>
    <cellStyle name="Обычный 5 5 10 3 3 2" xfId="49205"/>
    <cellStyle name="Обычный 5 5 10 3 4" xfId="49206"/>
    <cellStyle name="Обычный 5 5 10 4" xfId="49207"/>
    <cellStyle name="Обычный 5 5 10 4 2" xfId="49208"/>
    <cellStyle name="Обычный 5 5 10 4 2 2" xfId="49209"/>
    <cellStyle name="Обычный 5 5 10 4 2 2 2" xfId="49210"/>
    <cellStyle name="Обычный 5 5 10 4 2 3" xfId="49211"/>
    <cellStyle name="Обычный 5 5 10 4 3" xfId="49212"/>
    <cellStyle name="Обычный 5 5 10 4 3 2" xfId="49213"/>
    <cellStyle name="Обычный 5 5 10 4 4" xfId="49214"/>
    <cellStyle name="Обычный 5 5 10 5" xfId="49215"/>
    <cellStyle name="Обычный 5 5 10 5 2" xfId="49216"/>
    <cellStyle name="Обычный 5 5 10 5 2 2" xfId="49217"/>
    <cellStyle name="Обычный 5 5 10 5 3" xfId="49218"/>
    <cellStyle name="Обычный 5 5 10 6" xfId="49219"/>
    <cellStyle name="Обычный 5 5 10 6 2" xfId="49220"/>
    <cellStyle name="Обычный 5 5 10 7" xfId="49221"/>
    <cellStyle name="Обычный 5 5 10 7 2" xfId="49222"/>
    <cellStyle name="Обычный 5 5 10 8" xfId="49223"/>
    <cellStyle name="Обычный 5 5 11" xfId="49224"/>
    <cellStyle name="Обычный 5 5 11 2" xfId="49225"/>
    <cellStyle name="Обычный 5 5 11 2 2" xfId="49226"/>
    <cellStyle name="Обычный 5 5 11 2 2 2" xfId="49227"/>
    <cellStyle name="Обычный 5 5 11 2 2 2 2" xfId="49228"/>
    <cellStyle name="Обычный 5 5 11 2 2 3" xfId="49229"/>
    <cellStyle name="Обычный 5 5 11 2 3" xfId="49230"/>
    <cellStyle name="Обычный 5 5 11 2 3 2" xfId="49231"/>
    <cellStyle name="Обычный 5 5 11 2 4" xfId="49232"/>
    <cellStyle name="Обычный 5 5 11 3" xfId="49233"/>
    <cellStyle name="Обычный 5 5 11 3 2" xfId="49234"/>
    <cellStyle name="Обычный 5 5 11 3 2 2" xfId="49235"/>
    <cellStyle name="Обычный 5 5 11 3 2 2 2" xfId="49236"/>
    <cellStyle name="Обычный 5 5 11 3 2 3" xfId="49237"/>
    <cellStyle name="Обычный 5 5 11 3 3" xfId="49238"/>
    <cellStyle name="Обычный 5 5 11 3 3 2" xfId="49239"/>
    <cellStyle name="Обычный 5 5 11 3 4" xfId="49240"/>
    <cellStyle name="Обычный 5 5 11 4" xfId="49241"/>
    <cellStyle name="Обычный 5 5 11 4 2" xfId="49242"/>
    <cellStyle name="Обычный 5 5 11 4 2 2" xfId="49243"/>
    <cellStyle name="Обычный 5 5 11 4 2 2 2" xfId="49244"/>
    <cellStyle name="Обычный 5 5 11 4 2 3" xfId="49245"/>
    <cellStyle name="Обычный 5 5 11 4 3" xfId="49246"/>
    <cellStyle name="Обычный 5 5 11 4 3 2" xfId="49247"/>
    <cellStyle name="Обычный 5 5 11 4 4" xfId="49248"/>
    <cellStyle name="Обычный 5 5 11 5" xfId="49249"/>
    <cellStyle name="Обычный 5 5 11 5 2" xfId="49250"/>
    <cellStyle name="Обычный 5 5 11 5 2 2" xfId="49251"/>
    <cellStyle name="Обычный 5 5 11 5 3" xfId="49252"/>
    <cellStyle name="Обычный 5 5 11 6" xfId="49253"/>
    <cellStyle name="Обычный 5 5 11 6 2" xfId="49254"/>
    <cellStyle name="Обычный 5 5 11 7" xfId="49255"/>
    <cellStyle name="Обычный 5 5 11 7 2" xfId="49256"/>
    <cellStyle name="Обычный 5 5 11 8" xfId="49257"/>
    <cellStyle name="Обычный 5 5 12" xfId="49258"/>
    <cellStyle name="Обычный 5 5 12 2" xfId="49259"/>
    <cellStyle name="Обычный 5 5 12 2 2" xfId="49260"/>
    <cellStyle name="Обычный 5 5 12 2 2 2" xfId="49261"/>
    <cellStyle name="Обычный 5 5 12 2 2 2 2" xfId="49262"/>
    <cellStyle name="Обычный 5 5 12 2 2 3" xfId="49263"/>
    <cellStyle name="Обычный 5 5 12 2 3" xfId="49264"/>
    <cellStyle name="Обычный 5 5 12 2 3 2" xfId="49265"/>
    <cellStyle name="Обычный 5 5 12 2 4" xfId="49266"/>
    <cellStyle name="Обычный 5 5 12 3" xfId="49267"/>
    <cellStyle name="Обычный 5 5 12 3 2" xfId="49268"/>
    <cellStyle name="Обычный 5 5 12 3 2 2" xfId="49269"/>
    <cellStyle name="Обычный 5 5 12 3 2 2 2" xfId="49270"/>
    <cellStyle name="Обычный 5 5 12 3 2 3" xfId="49271"/>
    <cellStyle name="Обычный 5 5 12 3 3" xfId="49272"/>
    <cellStyle name="Обычный 5 5 12 3 3 2" xfId="49273"/>
    <cellStyle name="Обычный 5 5 12 3 4" xfId="49274"/>
    <cellStyle name="Обычный 5 5 12 4" xfId="49275"/>
    <cellStyle name="Обычный 5 5 12 4 2" xfId="49276"/>
    <cellStyle name="Обычный 5 5 12 4 2 2" xfId="49277"/>
    <cellStyle name="Обычный 5 5 12 4 2 2 2" xfId="49278"/>
    <cellStyle name="Обычный 5 5 12 4 2 3" xfId="49279"/>
    <cellStyle name="Обычный 5 5 12 4 3" xfId="49280"/>
    <cellStyle name="Обычный 5 5 12 4 3 2" xfId="49281"/>
    <cellStyle name="Обычный 5 5 12 4 4" xfId="49282"/>
    <cellStyle name="Обычный 5 5 12 5" xfId="49283"/>
    <cellStyle name="Обычный 5 5 12 5 2" xfId="49284"/>
    <cellStyle name="Обычный 5 5 12 5 2 2" xfId="49285"/>
    <cellStyle name="Обычный 5 5 12 5 3" xfId="49286"/>
    <cellStyle name="Обычный 5 5 12 6" xfId="49287"/>
    <cellStyle name="Обычный 5 5 12 6 2" xfId="49288"/>
    <cellStyle name="Обычный 5 5 12 7" xfId="49289"/>
    <cellStyle name="Обычный 5 5 12 7 2" xfId="49290"/>
    <cellStyle name="Обычный 5 5 12 8" xfId="49291"/>
    <cellStyle name="Обычный 5 5 13" xfId="49292"/>
    <cellStyle name="Обычный 5 5 13 2" xfId="49293"/>
    <cellStyle name="Обычный 5 5 13 2 2" xfId="49294"/>
    <cellStyle name="Обычный 5 5 13 2 2 2" xfId="49295"/>
    <cellStyle name="Обычный 5 5 13 2 2 2 2" xfId="49296"/>
    <cellStyle name="Обычный 5 5 13 2 2 3" xfId="49297"/>
    <cellStyle name="Обычный 5 5 13 2 3" xfId="49298"/>
    <cellStyle name="Обычный 5 5 13 2 3 2" xfId="49299"/>
    <cellStyle name="Обычный 5 5 13 2 4" xfId="49300"/>
    <cellStyle name="Обычный 5 5 13 3" xfId="49301"/>
    <cellStyle name="Обычный 5 5 13 3 2" xfId="49302"/>
    <cellStyle name="Обычный 5 5 13 3 2 2" xfId="49303"/>
    <cellStyle name="Обычный 5 5 13 3 2 2 2" xfId="49304"/>
    <cellStyle name="Обычный 5 5 13 3 2 3" xfId="49305"/>
    <cellStyle name="Обычный 5 5 13 3 3" xfId="49306"/>
    <cellStyle name="Обычный 5 5 13 3 3 2" xfId="49307"/>
    <cellStyle name="Обычный 5 5 13 3 4" xfId="49308"/>
    <cellStyle name="Обычный 5 5 13 4" xfId="49309"/>
    <cellStyle name="Обычный 5 5 13 4 2" xfId="49310"/>
    <cellStyle name="Обычный 5 5 13 4 2 2" xfId="49311"/>
    <cellStyle name="Обычный 5 5 13 4 2 2 2" xfId="49312"/>
    <cellStyle name="Обычный 5 5 13 4 2 3" xfId="49313"/>
    <cellStyle name="Обычный 5 5 13 4 3" xfId="49314"/>
    <cellStyle name="Обычный 5 5 13 4 3 2" xfId="49315"/>
    <cellStyle name="Обычный 5 5 13 4 4" xfId="49316"/>
    <cellStyle name="Обычный 5 5 13 5" xfId="49317"/>
    <cellStyle name="Обычный 5 5 13 5 2" xfId="49318"/>
    <cellStyle name="Обычный 5 5 13 5 2 2" xfId="49319"/>
    <cellStyle name="Обычный 5 5 13 5 3" xfId="49320"/>
    <cellStyle name="Обычный 5 5 13 6" xfId="49321"/>
    <cellStyle name="Обычный 5 5 13 6 2" xfId="49322"/>
    <cellStyle name="Обычный 5 5 13 7" xfId="49323"/>
    <cellStyle name="Обычный 5 5 13 7 2" xfId="49324"/>
    <cellStyle name="Обычный 5 5 13 8" xfId="49325"/>
    <cellStyle name="Обычный 5 5 14" xfId="49326"/>
    <cellStyle name="Обычный 5 5 14 2" xfId="49327"/>
    <cellStyle name="Обычный 5 5 14 2 2" xfId="49328"/>
    <cellStyle name="Обычный 5 5 14 2 2 2" xfId="49329"/>
    <cellStyle name="Обычный 5 5 14 2 2 2 2" xfId="49330"/>
    <cellStyle name="Обычный 5 5 14 2 2 3" xfId="49331"/>
    <cellStyle name="Обычный 5 5 14 2 3" xfId="49332"/>
    <cellStyle name="Обычный 5 5 14 2 3 2" xfId="49333"/>
    <cellStyle name="Обычный 5 5 14 2 4" xfId="49334"/>
    <cellStyle name="Обычный 5 5 14 3" xfId="49335"/>
    <cellStyle name="Обычный 5 5 14 3 2" xfId="49336"/>
    <cellStyle name="Обычный 5 5 14 3 2 2" xfId="49337"/>
    <cellStyle name="Обычный 5 5 14 3 2 2 2" xfId="49338"/>
    <cellStyle name="Обычный 5 5 14 3 2 3" xfId="49339"/>
    <cellStyle name="Обычный 5 5 14 3 3" xfId="49340"/>
    <cellStyle name="Обычный 5 5 14 3 3 2" xfId="49341"/>
    <cellStyle name="Обычный 5 5 14 3 4" xfId="49342"/>
    <cellStyle name="Обычный 5 5 14 4" xfId="49343"/>
    <cellStyle name="Обычный 5 5 14 4 2" xfId="49344"/>
    <cellStyle name="Обычный 5 5 14 4 2 2" xfId="49345"/>
    <cellStyle name="Обычный 5 5 14 4 2 2 2" xfId="49346"/>
    <cellStyle name="Обычный 5 5 14 4 2 3" xfId="49347"/>
    <cellStyle name="Обычный 5 5 14 4 3" xfId="49348"/>
    <cellStyle name="Обычный 5 5 14 4 3 2" xfId="49349"/>
    <cellStyle name="Обычный 5 5 14 4 4" xfId="49350"/>
    <cellStyle name="Обычный 5 5 14 5" xfId="49351"/>
    <cellStyle name="Обычный 5 5 14 5 2" xfId="49352"/>
    <cellStyle name="Обычный 5 5 14 5 2 2" xfId="49353"/>
    <cellStyle name="Обычный 5 5 14 5 3" xfId="49354"/>
    <cellStyle name="Обычный 5 5 14 6" xfId="49355"/>
    <cellStyle name="Обычный 5 5 14 6 2" xfId="49356"/>
    <cellStyle name="Обычный 5 5 14 7" xfId="49357"/>
    <cellStyle name="Обычный 5 5 14 7 2" xfId="49358"/>
    <cellStyle name="Обычный 5 5 14 8" xfId="49359"/>
    <cellStyle name="Обычный 5 5 15" xfId="49360"/>
    <cellStyle name="Обычный 5 5 15 2" xfId="49361"/>
    <cellStyle name="Обычный 5 5 15 2 2" xfId="49362"/>
    <cellStyle name="Обычный 5 5 15 2 2 2" xfId="49363"/>
    <cellStyle name="Обычный 5 5 15 2 2 2 2" xfId="49364"/>
    <cellStyle name="Обычный 5 5 15 2 2 3" xfId="49365"/>
    <cellStyle name="Обычный 5 5 15 2 3" xfId="49366"/>
    <cellStyle name="Обычный 5 5 15 2 3 2" xfId="49367"/>
    <cellStyle name="Обычный 5 5 15 2 4" xfId="49368"/>
    <cellStyle name="Обычный 5 5 15 3" xfId="49369"/>
    <cellStyle name="Обычный 5 5 15 3 2" xfId="49370"/>
    <cellStyle name="Обычный 5 5 15 3 2 2" xfId="49371"/>
    <cellStyle name="Обычный 5 5 15 3 2 2 2" xfId="49372"/>
    <cellStyle name="Обычный 5 5 15 3 2 3" xfId="49373"/>
    <cellStyle name="Обычный 5 5 15 3 3" xfId="49374"/>
    <cellStyle name="Обычный 5 5 15 3 3 2" xfId="49375"/>
    <cellStyle name="Обычный 5 5 15 3 4" xfId="49376"/>
    <cellStyle name="Обычный 5 5 15 4" xfId="49377"/>
    <cellStyle name="Обычный 5 5 15 4 2" xfId="49378"/>
    <cellStyle name="Обычный 5 5 15 4 2 2" xfId="49379"/>
    <cellStyle name="Обычный 5 5 15 4 2 2 2" xfId="49380"/>
    <cellStyle name="Обычный 5 5 15 4 2 3" xfId="49381"/>
    <cellStyle name="Обычный 5 5 15 4 3" xfId="49382"/>
    <cellStyle name="Обычный 5 5 15 4 3 2" xfId="49383"/>
    <cellStyle name="Обычный 5 5 15 4 4" xfId="49384"/>
    <cellStyle name="Обычный 5 5 15 5" xfId="49385"/>
    <cellStyle name="Обычный 5 5 15 5 2" xfId="49386"/>
    <cellStyle name="Обычный 5 5 15 5 2 2" xfId="49387"/>
    <cellStyle name="Обычный 5 5 15 5 3" xfId="49388"/>
    <cellStyle name="Обычный 5 5 15 6" xfId="49389"/>
    <cellStyle name="Обычный 5 5 15 6 2" xfId="49390"/>
    <cellStyle name="Обычный 5 5 15 7" xfId="49391"/>
    <cellStyle name="Обычный 5 5 15 7 2" xfId="49392"/>
    <cellStyle name="Обычный 5 5 15 8" xfId="49393"/>
    <cellStyle name="Обычный 5 5 16" xfId="49394"/>
    <cellStyle name="Обычный 5 5 16 2" xfId="49395"/>
    <cellStyle name="Обычный 5 5 16 2 2" xfId="49396"/>
    <cellStyle name="Обычный 5 5 16 2 2 2" xfId="49397"/>
    <cellStyle name="Обычный 5 5 16 2 2 2 2" xfId="49398"/>
    <cellStyle name="Обычный 5 5 16 2 2 3" xfId="49399"/>
    <cellStyle name="Обычный 5 5 16 2 3" xfId="49400"/>
    <cellStyle name="Обычный 5 5 16 2 3 2" xfId="49401"/>
    <cellStyle name="Обычный 5 5 16 2 4" xfId="49402"/>
    <cellStyle name="Обычный 5 5 16 3" xfId="49403"/>
    <cellStyle name="Обычный 5 5 16 3 2" xfId="49404"/>
    <cellStyle name="Обычный 5 5 16 3 2 2" xfId="49405"/>
    <cellStyle name="Обычный 5 5 16 3 2 2 2" xfId="49406"/>
    <cellStyle name="Обычный 5 5 16 3 2 3" xfId="49407"/>
    <cellStyle name="Обычный 5 5 16 3 3" xfId="49408"/>
    <cellStyle name="Обычный 5 5 16 3 3 2" xfId="49409"/>
    <cellStyle name="Обычный 5 5 16 3 4" xfId="49410"/>
    <cellStyle name="Обычный 5 5 16 4" xfId="49411"/>
    <cellStyle name="Обычный 5 5 16 4 2" xfId="49412"/>
    <cellStyle name="Обычный 5 5 16 4 2 2" xfId="49413"/>
    <cellStyle name="Обычный 5 5 16 4 2 2 2" xfId="49414"/>
    <cellStyle name="Обычный 5 5 16 4 2 3" xfId="49415"/>
    <cellStyle name="Обычный 5 5 16 4 3" xfId="49416"/>
    <cellStyle name="Обычный 5 5 16 4 3 2" xfId="49417"/>
    <cellStyle name="Обычный 5 5 16 4 4" xfId="49418"/>
    <cellStyle name="Обычный 5 5 16 5" xfId="49419"/>
    <cellStyle name="Обычный 5 5 16 5 2" xfId="49420"/>
    <cellStyle name="Обычный 5 5 16 5 2 2" xfId="49421"/>
    <cellStyle name="Обычный 5 5 16 5 3" xfId="49422"/>
    <cellStyle name="Обычный 5 5 16 6" xfId="49423"/>
    <cellStyle name="Обычный 5 5 16 6 2" xfId="49424"/>
    <cellStyle name="Обычный 5 5 16 7" xfId="49425"/>
    <cellStyle name="Обычный 5 5 16 7 2" xfId="49426"/>
    <cellStyle name="Обычный 5 5 16 8" xfId="49427"/>
    <cellStyle name="Обычный 5 5 17" xfId="49428"/>
    <cellStyle name="Обычный 5 5 17 2" xfId="49429"/>
    <cellStyle name="Обычный 5 5 17 2 2" xfId="49430"/>
    <cellStyle name="Обычный 5 5 17 2 2 2" xfId="49431"/>
    <cellStyle name="Обычный 5 5 17 2 2 2 2" xfId="49432"/>
    <cellStyle name="Обычный 5 5 17 2 2 3" xfId="49433"/>
    <cellStyle name="Обычный 5 5 17 2 3" xfId="49434"/>
    <cellStyle name="Обычный 5 5 17 2 3 2" xfId="49435"/>
    <cellStyle name="Обычный 5 5 17 2 4" xfId="49436"/>
    <cellStyle name="Обычный 5 5 17 3" xfId="49437"/>
    <cellStyle name="Обычный 5 5 17 3 2" xfId="49438"/>
    <cellStyle name="Обычный 5 5 17 3 2 2" xfId="49439"/>
    <cellStyle name="Обычный 5 5 17 3 2 2 2" xfId="49440"/>
    <cellStyle name="Обычный 5 5 17 3 2 3" xfId="49441"/>
    <cellStyle name="Обычный 5 5 17 3 3" xfId="49442"/>
    <cellStyle name="Обычный 5 5 17 3 3 2" xfId="49443"/>
    <cellStyle name="Обычный 5 5 17 3 4" xfId="49444"/>
    <cellStyle name="Обычный 5 5 17 4" xfId="49445"/>
    <cellStyle name="Обычный 5 5 17 4 2" xfId="49446"/>
    <cellStyle name="Обычный 5 5 17 4 2 2" xfId="49447"/>
    <cellStyle name="Обычный 5 5 17 4 2 2 2" xfId="49448"/>
    <cellStyle name="Обычный 5 5 17 4 2 3" xfId="49449"/>
    <cellStyle name="Обычный 5 5 17 4 3" xfId="49450"/>
    <cellStyle name="Обычный 5 5 17 4 3 2" xfId="49451"/>
    <cellStyle name="Обычный 5 5 17 4 4" xfId="49452"/>
    <cellStyle name="Обычный 5 5 17 5" xfId="49453"/>
    <cellStyle name="Обычный 5 5 17 5 2" xfId="49454"/>
    <cellStyle name="Обычный 5 5 17 5 2 2" xfId="49455"/>
    <cellStyle name="Обычный 5 5 17 5 3" xfId="49456"/>
    <cellStyle name="Обычный 5 5 17 6" xfId="49457"/>
    <cellStyle name="Обычный 5 5 17 6 2" xfId="49458"/>
    <cellStyle name="Обычный 5 5 17 7" xfId="49459"/>
    <cellStyle name="Обычный 5 5 17 7 2" xfId="49460"/>
    <cellStyle name="Обычный 5 5 17 8" xfId="49461"/>
    <cellStyle name="Обычный 5 5 18" xfId="49462"/>
    <cellStyle name="Обычный 5 5 18 2" xfId="49463"/>
    <cellStyle name="Обычный 5 5 18 2 2" xfId="49464"/>
    <cellStyle name="Обычный 5 5 18 2 2 2" xfId="49465"/>
    <cellStyle name="Обычный 5 5 18 2 2 2 2" xfId="49466"/>
    <cellStyle name="Обычный 5 5 18 2 2 3" xfId="49467"/>
    <cellStyle name="Обычный 5 5 18 2 3" xfId="49468"/>
    <cellStyle name="Обычный 5 5 18 2 3 2" xfId="49469"/>
    <cellStyle name="Обычный 5 5 18 2 4" xfId="49470"/>
    <cellStyle name="Обычный 5 5 18 3" xfId="49471"/>
    <cellStyle name="Обычный 5 5 18 3 2" xfId="49472"/>
    <cellStyle name="Обычный 5 5 18 3 2 2" xfId="49473"/>
    <cellStyle name="Обычный 5 5 18 3 2 2 2" xfId="49474"/>
    <cellStyle name="Обычный 5 5 18 3 2 3" xfId="49475"/>
    <cellStyle name="Обычный 5 5 18 3 3" xfId="49476"/>
    <cellStyle name="Обычный 5 5 18 3 3 2" xfId="49477"/>
    <cellStyle name="Обычный 5 5 18 3 4" xfId="49478"/>
    <cellStyle name="Обычный 5 5 18 4" xfId="49479"/>
    <cellStyle name="Обычный 5 5 18 4 2" xfId="49480"/>
    <cellStyle name="Обычный 5 5 18 4 2 2" xfId="49481"/>
    <cellStyle name="Обычный 5 5 18 4 2 2 2" xfId="49482"/>
    <cellStyle name="Обычный 5 5 18 4 2 3" xfId="49483"/>
    <cellStyle name="Обычный 5 5 18 4 3" xfId="49484"/>
    <cellStyle name="Обычный 5 5 18 4 3 2" xfId="49485"/>
    <cellStyle name="Обычный 5 5 18 4 4" xfId="49486"/>
    <cellStyle name="Обычный 5 5 18 5" xfId="49487"/>
    <cellStyle name="Обычный 5 5 18 5 2" xfId="49488"/>
    <cellStyle name="Обычный 5 5 18 5 2 2" xfId="49489"/>
    <cellStyle name="Обычный 5 5 18 5 3" xfId="49490"/>
    <cellStyle name="Обычный 5 5 18 6" xfId="49491"/>
    <cellStyle name="Обычный 5 5 18 6 2" xfId="49492"/>
    <cellStyle name="Обычный 5 5 18 7" xfId="49493"/>
    <cellStyle name="Обычный 5 5 18 7 2" xfId="49494"/>
    <cellStyle name="Обычный 5 5 18 8" xfId="49495"/>
    <cellStyle name="Обычный 5 5 19" xfId="49496"/>
    <cellStyle name="Обычный 5 5 19 2" xfId="49497"/>
    <cellStyle name="Обычный 5 5 19 2 2" xfId="49498"/>
    <cellStyle name="Обычный 5 5 19 2 2 2" xfId="49499"/>
    <cellStyle name="Обычный 5 5 19 2 2 2 2" xfId="49500"/>
    <cellStyle name="Обычный 5 5 19 2 2 3" xfId="49501"/>
    <cellStyle name="Обычный 5 5 19 2 3" xfId="49502"/>
    <cellStyle name="Обычный 5 5 19 2 3 2" xfId="49503"/>
    <cellStyle name="Обычный 5 5 19 2 4" xfId="49504"/>
    <cellStyle name="Обычный 5 5 19 3" xfId="49505"/>
    <cellStyle name="Обычный 5 5 19 3 2" xfId="49506"/>
    <cellStyle name="Обычный 5 5 19 3 2 2" xfId="49507"/>
    <cellStyle name="Обычный 5 5 19 3 2 2 2" xfId="49508"/>
    <cellStyle name="Обычный 5 5 19 3 2 3" xfId="49509"/>
    <cellStyle name="Обычный 5 5 19 3 3" xfId="49510"/>
    <cellStyle name="Обычный 5 5 19 3 3 2" xfId="49511"/>
    <cellStyle name="Обычный 5 5 19 3 4" xfId="49512"/>
    <cellStyle name="Обычный 5 5 19 4" xfId="49513"/>
    <cellStyle name="Обычный 5 5 19 4 2" xfId="49514"/>
    <cellStyle name="Обычный 5 5 19 4 2 2" xfId="49515"/>
    <cellStyle name="Обычный 5 5 19 4 2 2 2" xfId="49516"/>
    <cellStyle name="Обычный 5 5 19 4 2 3" xfId="49517"/>
    <cellStyle name="Обычный 5 5 19 4 3" xfId="49518"/>
    <cellStyle name="Обычный 5 5 19 4 3 2" xfId="49519"/>
    <cellStyle name="Обычный 5 5 19 4 4" xfId="49520"/>
    <cellStyle name="Обычный 5 5 19 5" xfId="49521"/>
    <cellStyle name="Обычный 5 5 19 5 2" xfId="49522"/>
    <cellStyle name="Обычный 5 5 19 5 2 2" xfId="49523"/>
    <cellStyle name="Обычный 5 5 19 5 3" xfId="49524"/>
    <cellStyle name="Обычный 5 5 19 6" xfId="49525"/>
    <cellStyle name="Обычный 5 5 19 6 2" xfId="49526"/>
    <cellStyle name="Обычный 5 5 19 7" xfId="49527"/>
    <cellStyle name="Обычный 5 5 19 7 2" xfId="49528"/>
    <cellStyle name="Обычный 5 5 19 8" xfId="49529"/>
    <cellStyle name="Обычный 5 5 2" xfId="49530"/>
    <cellStyle name="Обычный 5 5 2 2" xfId="49531"/>
    <cellStyle name="Обычный 5 5 2 2 2" xfId="49532"/>
    <cellStyle name="Обычный 5 5 2 2 2 2" xfId="49533"/>
    <cellStyle name="Обычный 5 5 2 2 2 2 2" xfId="49534"/>
    <cellStyle name="Обычный 5 5 2 2 2 3" xfId="49535"/>
    <cellStyle name="Обычный 5 5 2 2 3" xfId="49536"/>
    <cellStyle name="Обычный 5 5 2 2 3 2" xfId="49537"/>
    <cellStyle name="Обычный 5 5 2 2 4" xfId="49538"/>
    <cellStyle name="Обычный 5 5 2 3" xfId="49539"/>
    <cellStyle name="Обычный 5 5 2 3 2" xfId="49540"/>
    <cellStyle name="Обычный 5 5 2 3 2 2" xfId="49541"/>
    <cellStyle name="Обычный 5 5 2 3 2 2 2" xfId="49542"/>
    <cellStyle name="Обычный 5 5 2 3 2 3" xfId="49543"/>
    <cellStyle name="Обычный 5 5 2 3 3" xfId="49544"/>
    <cellStyle name="Обычный 5 5 2 3 3 2" xfId="49545"/>
    <cellStyle name="Обычный 5 5 2 3 4" xfId="49546"/>
    <cellStyle name="Обычный 5 5 2 4" xfId="49547"/>
    <cellStyle name="Обычный 5 5 2 4 2" xfId="49548"/>
    <cellStyle name="Обычный 5 5 2 4 2 2" xfId="49549"/>
    <cellStyle name="Обычный 5 5 2 4 2 2 2" xfId="49550"/>
    <cellStyle name="Обычный 5 5 2 4 2 3" xfId="49551"/>
    <cellStyle name="Обычный 5 5 2 4 3" xfId="49552"/>
    <cellStyle name="Обычный 5 5 2 4 3 2" xfId="49553"/>
    <cellStyle name="Обычный 5 5 2 4 4" xfId="49554"/>
    <cellStyle name="Обычный 5 5 2 5" xfId="49555"/>
    <cellStyle name="Обычный 5 5 2 5 2" xfId="49556"/>
    <cellStyle name="Обычный 5 5 2 5 2 2" xfId="49557"/>
    <cellStyle name="Обычный 5 5 2 5 2 2 2" xfId="49558"/>
    <cellStyle name="Обычный 5 5 2 5 2 3" xfId="49559"/>
    <cellStyle name="Обычный 5 5 2 5 3" xfId="49560"/>
    <cellStyle name="Обычный 5 5 2 5 3 2" xfId="49561"/>
    <cellStyle name="Обычный 5 5 2 5 4" xfId="49562"/>
    <cellStyle name="Обычный 5 5 2 6" xfId="49563"/>
    <cellStyle name="Обычный 5 5 2 6 2" xfId="49564"/>
    <cellStyle name="Обычный 5 5 2 6 2 2" xfId="49565"/>
    <cellStyle name="Обычный 5 5 2 6 3" xfId="49566"/>
    <cellStyle name="Обычный 5 5 2 7" xfId="49567"/>
    <cellStyle name="Обычный 5 5 2 7 2" xfId="49568"/>
    <cellStyle name="Обычный 5 5 2 8" xfId="49569"/>
    <cellStyle name="Обычный 5 5 2 8 2" xfId="49570"/>
    <cellStyle name="Обычный 5 5 2 9" xfId="49571"/>
    <cellStyle name="Обычный 5 5 20" xfId="49572"/>
    <cellStyle name="Обычный 5 5 20 2" xfId="49573"/>
    <cellStyle name="Обычный 5 5 20 2 2" xfId="49574"/>
    <cellStyle name="Обычный 5 5 20 2 2 2" xfId="49575"/>
    <cellStyle name="Обычный 5 5 20 2 2 2 2" xfId="49576"/>
    <cellStyle name="Обычный 5 5 20 2 2 3" xfId="49577"/>
    <cellStyle name="Обычный 5 5 20 2 3" xfId="49578"/>
    <cellStyle name="Обычный 5 5 20 2 3 2" xfId="49579"/>
    <cellStyle name="Обычный 5 5 20 2 4" xfId="49580"/>
    <cellStyle name="Обычный 5 5 20 3" xfId="49581"/>
    <cellStyle name="Обычный 5 5 20 3 2" xfId="49582"/>
    <cellStyle name="Обычный 5 5 20 3 2 2" xfId="49583"/>
    <cellStyle name="Обычный 5 5 20 3 2 2 2" xfId="49584"/>
    <cellStyle name="Обычный 5 5 20 3 2 3" xfId="49585"/>
    <cellStyle name="Обычный 5 5 20 3 3" xfId="49586"/>
    <cellStyle name="Обычный 5 5 20 3 3 2" xfId="49587"/>
    <cellStyle name="Обычный 5 5 20 3 4" xfId="49588"/>
    <cellStyle name="Обычный 5 5 20 4" xfId="49589"/>
    <cellStyle name="Обычный 5 5 20 4 2" xfId="49590"/>
    <cellStyle name="Обычный 5 5 20 4 2 2" xfId="49591"/>
    <cellStyle name="Обычный 5 5 20 4 2 2 2" xfId="49592"/>
    <cellStyle name="Обычный 5 5 20 4 2 3" xfId="49593"/>
    <cellStyle name="Обычный 5 5 20 4 3" xfId="49594"/>
    <cellStyle name="Обычный 5 5 20 4 3 2" xfId="49595"/>
    <cellStyle name="Обычный 5 5 20 4 4" xfId="49596"/>
    <cellStyle name="Обычный 5 5 20 5" xfId="49597"/>
    <cellStyle name="Обычный 5 5 20 5 2" xfId="49598"/>
    <cellStyle name="Обычный 5 5 20 5 2 2" xfId="49599"/>
    <cellStyle name="Обычный 5 5 20 5 3" xfId="49600"/>
    <cellStyle name="Обычный 5 5 20 6" xfId="49601"/>
    <cellStyle name="Обычный 5 5 20 6 2" xfId="49602"/>
    <cellStyle name="Обычный 5 5 20 7" xfId="49603"/>
    <cellStyle name="Обычный 5 5 20 7 2" xfId="49604"/>
    <cellStyle name="Обычный 5 5 20 8" xfId="49605"/>
    <cellStyle name="Обычный 5 5 21" xfId="49606"/>
    <cellStyle name="Обычный 5 5 21 2" xfId="49607"/>
    <cellStyle name="Обычный 5 5 21 2 2" xfId="49608"/>
    <cellStyle name="Обычный 5 5 21 2 2 2" xfId="49609"/>
    <cellStyle name="Обычный 5 5 21 2 2 2 2" xfId="49610"/>
    <cellStyle name="Обычный 5 5 21 2 2 3" xfId="49611"/>
    <cellStyle name="Обычный 5 5 21 2 3" xfId="49612"/>
    <cellStyle name="Обычный 5 5 21 2 3 2" xfId="49613"/>
    <cellStyle name="Обычный 5 5 21 2 4" xfId="49614"/>
    <cellStyle name="Обычный 5 5 21 3" xfId="49615"/>
    <cellStyle name="Обычный 5 5 21 3 2" xfId="49616"/>
    <cellStyle name="Обычный 5 5 21 3 2 2" xfId="49617"/>
    <cellStyle name="Обычный 5 5 21 3 2 2 2" xfId="49618"/>
    <cellStyle name="Обычный 5 5 21 3 2 3" xfId="49619"/>
    <cellStyle name="Обычный 5 5 21 3 3" xfId="49620"/>
    <cellStyle name="Обычный 5 5 21 3 3 2" xfId="49621"/>
    <cellStyle name="Обычный 5 5 21 3 4" xfId="49622"/>
    <cellStyle name="Обычный 5 5 21 4" xfId="49623"/>
    <cellStyle name="Обычный 5 5 21 4 2" xfId="49624"/>
    <cellStyle name="Обычный 5 5 21 4 2 2" xfId="49625"/>
    <cellStyle name="Обычный 5 5 21 4 2 2 2" xfId="49626"/>
    <cellStyle name="Обычный 5 5 21 4 2 3" xfId="49627"/>
    <cellStyle name="Обычный 5 5 21 4 3" xfId="49628"/>
    <cellStyle name="Обычный 5 5 21 4 3 2" xfId="49629"/>
    <cellStyle name="Обычный 5 5 21 4 4" xfId="49630"/>
    <cellStyle name="Обычный 5 5 21 5" xfId="49631"/>
    <cellStyle name="Обычный 5 5 21 5 2" xfId="49632"/>
    <cellStyle name="Обычный 5 5 21 5 2 2" xfId="49633"/>
    <cellStyle name="Обычный 5 5 21 5 3" xfId="49634"/>
    <cellStyle name="Обычный 5 5 21 6" xfId="49635"/>
    <cellStyle name="Обычный 5 5 21 6 2" xfId="49636"/>
    <cellStyle name="Обычный 5 5 21 7" xfId="49637"/>
    <cellStyle name="Обычный 5 5 21 7 2" xfId="49638"/>
    <cellStyle name="Обычный 5 5 21 8" xfId="49639"/>
    <cellStyle name="Обычный 5 5 22" xfId="49640"/>
    <cellStyle name="Обычный 5 5 22 2" xfId="49641"/>
    <cellStyle name="Обычный 5 5 22 2 2" xfId="49642"/>
    <cellStyle name="Обычный 5 5 22 2 2 2" xfId="49643"/>
    <cellStyle name="Обычный 5 5 22 2 2 2 2" xfId="49644"/>
    <cellStyle name="Обычный 5 5 22 2 2 3" xfId="49645"/>
    <cellStyle name="Обычный 5 5 22 2 3" xfId="49646"/>
    <cellStyle name="Обычный 5 5 22 2 3 2" xfId="49647"/>
    <cellStyle name="Обычный 5 5 22 2 4" xfId="49648"/>
    <cellStyle name="Обычный 5 5 22 3" xfId="49649"/>
    <cellStyle name="Обычный 5 5 22 3 2" xfId="49650"/>
    <cellStyle name="Обычный 5 5 22 3 2 2" xfId="49651"/>
    <cellStyle name="Обычный 5 5 22 3 2 2 2" xfId="49652"/>
    <cellStyle name="Обычный 5 5 22 3 2 3" xfId="49653"/>
    <cellStyle name="Обычный 5 5 22 3 3" xfId="49654"/>
    <cellStyle name="Обычный 5 5 22 3 3 2" xfId="49655"/>
    <cellStyle name="Обычный 5 5 22 3 4" xfId="49656"/>
    <cellStyle name="Обычный 5 5 22 4" xfId="49657"/>
    <cellStyle name="Обычный 5 5 22 4 2" xfId="49658"/>
    <cellStyle name="Обычный 5 5 22 4 2 2" xfId="49659"/>
    <cellStyle name="Обычный 5 5 22 4 2 2 2" xfId="49660"/>
    <cellStyle name="Обычный 5 5 22 4 2 3" xfId="49661"/>
    <cellStyle name="Обычный 5 5 22 4 3" xfId="49662"/>
    <cellStyle name="Обычный 5 5 22 4 3 2" xfId="49663"/>
    <cellStyle name="Обычный 5 5 22 4 4" xfId="49664"/>
    <cellStyle name="Обычный 5 5 22 5" xfId="49665"/>
    <cellStyle name="Обычный 5 5 22 5 2" xfId="49666"/>
    <cellStyle name="Обычный 5 5 22 5 2 2" xfId="49667"/>
    <cellStyle name="Обычный 5 5 22 5 3" xfId="49668"/>
    <cellStyle name="Обычный 5 5 22 6" xfId="49669"/>
    <cellStyle name="Обычный 5 5 22 6 2" xfId="49670"/>
    <cellStyle name="Обычный 5 5 22 7" xfId="49671"/>
    <cellStyle name="Обычный 5 5 22 7 2" xfId="49672"/>
    <cellStyle name="Обычный 5 5 22 8" xfId="49673"/>
    <cellStyle name="Обычный 5 5 23" xfId="49674"/>
    <cellStyle name="Обычный 5 5 23 2" xfId="49675"/>
    <cellStyle name="Обычный 5 5 23 2 2" xfId="49676"/>
    <cellStyle name="Обычный 5 5 23 2 2 2" xfId="49677"/>
    <cellStyle name="Обычный 5 5 23 2 2 2 2" xfId="49678"/>
    <cellStyle name="Обычный 5 5 23 2 2 3" xfId="49679"/>
    <cellStyle name="Обычный 5 5 23 2 3" xfId="49680"/>
    <cellStyle name="Обычный 5 5 23 2 3 2" xfId="49681"/>
    <cellStyle name="Обычный 5 5 23 2 4" xfId="49682"/>
    <cellStyle name="Обычный 5 5 23 3" xfId="49683"/>
    <cellStyle name="Обычный 5 5 23 3 2" xfId="49684"/>
    <cellStyle name="Обычный 5 5 23 3 2 2" xfId="49685"/>
    <cellStyle name="Обычный 5 5 23 3 2 2 2" xfId="49686"/>
    <cellStyle name="Обычный 5 5 23 3 2 3" xfId="49687"/>
    <cellStyle name="Обычный 5 5 23 3 3" xfId="49688"/>
    <cellStyle name="Обычный 5 5 23 3 3 2" xfId="49689"/>
    <cellStyle name="Обычный 5 5 23 3 4" xfId="49690"/>
    <cellStyle name="Обычный 5 5 23 4" xfId="49691"/>
    <cellStyle name="Обычный 5 5 23 4 2" xfId="49692"/>
    <cellStyle name="Обычный 5 5 23 4 2 2" xfId="49693"/>
    <cellStyle name="Обычный 5 5 23 4 2 2 2" xfId="49694"/>
    <cellStyle name="Обычный 5 5 23 4 2 3" xfId="49695"/>
    <cellStyle name="Обычный 5 5 23 4 3" xfId="49696"/>
    <cellStyle name="Обычный 5 5 23 4 3 2" xfId="49697"/>
    <cellStyle name="Обычный 5 5 23 4 4" xfId="49698"/>
    <cellStyle name="Обычный 5 5 23 5" xfId="49699"/>
    <cellStyle name="Обычный 5 5 23 5 2" xfId="49700"/>
    <cellStyle name="Обычный 5 5 23 5 2 2" xfId="49701"/>
    <cellStyle name="Обычный 5 5 23 5 3" xfId="49702"/>
    <cellStyle name="Обычный 5 5 23 6" xfId="49703"/>
    <cellStyle name="Обычный 5 5 23 6 2" xfId="49704"/>
    <cellStyle name="Обычный 5 5 23 7" xfId="49705"/>
    <cellStyle name="Обычный 5 5 23 7 2" xfId="49706"/>
    <cellStyle name="Обычный 5 5 23 8" xfId="49707"/>
    <cellStyle name="Обычный 5 5 24" xfId="49708"/>
    <cellStyle name="Обычный 5 5 24 2" xfId="49709"/>
    <cellStyle name="Обычный 5 5 24 2 2" xfId="49710"/>
    <cellStyle name="Обычный 5 5 24 2 2 2" xfId="49711"/>
    <cellStyle name="Обычный 5 5 24 2 2 2 2" xfId="49712"/>
    <cellStyle name="Обычный 5 5 24 2 2 3" xfId="49713"/>
    <cellStyle name="Обычный 5 5 24 2 3" xfId="49714"/>
    <cellStyle name="Обычный 5 5 24 2 3 2" xfId="49715"/>
    <cellStyle name="Обычный 5 5 24 2 4" xfId="49716"/>
    <cellStyle name="Обычный 5 5 24 3" xfId="49717"/>
    <cellStyle name="Обычный 5 5 24 3 2" xfId="49718"/>
    <cellStyle name="Обычный 5 5 24 3 2 2" xfId="49719"/>
    <cellStyle name="Обычный 5 5 24 3 2 2 2" xfId="49720"/>
    <cellStyle name="Обычный 5 5 24 3 2 3" xfId="49721"/>
    <cellStyle name="Обычный 5 5 24 3 3" xfId="49722"/>
    <cellStyle name="Обычный 5 5 24 3 3 2" xfId="49723"/>
    <cellStyle name="Обычный 5 5 24 3 4" xfId="49724"/>
    <cellStyle name="Обычный 5 5 24 4" xfId="49725"/>
    <cellStyle name="Обычный 5 5 24 4 2" xfId="49726"/>
    <cellStyle name="Обычный 5 5 24 4 2 2" xfId="49727"/>
    <cellStyle name="Обычный 5 5 24 4 2 2 2" xfId="49728"/>
    <cellStyle name="Обычный 5 5 24 4 2 3" xfId="49729"/>
    <cellStyle name="Обычный 5 5 24 4 3" xfId="49730"/>
    <cellStyle name="Обычный 5 5 24 4 3 2" xfId="49731"/>
    <cellStyle name="Обычный 5 5 24 4 4" xfId="49732"/>
    <cellStyle name="Обычный 5 5 24 5" xfId="49733"/>
    <cellStyle name="Обычный 5 5 24 5 2" xfId="49734"/>
    <cellStyle name="Обычный 5 5 24 5 2 2" xfId="49735"/>
    <cellStyle name="Обычный 5 5 24 5 3" xfId="49736"/>
    <cellStyle name="Обычный 5 5 24 6" xfId="49737"/>
    <cellStyle name="Обычный 5 5 24 6 2" xfId="49738"/>
    <cellStyle name="Обычный 5 5 24 7" xfId="49739"/>
    <cellStyle name="Обычный 5 5 24 7 2" xfId="49740"/>
    <cellStyle name="Обычный 5 5 24 8" xfId="49741"/>
    <cellStyle name="Обычный 5 5 25" xfId="49742"/>
    <cellStyle name="Обычный 5 5 25 2" xfId="49743"/>
    <cellStyle name="Обычный 5 5 25 2 2" xfId="49744"/>
    <cellStyle name="Обычный 5 5 25 2 2 2" xfId="49745"/>
    <cellStyle name="Обычный 5 5 25 2 2 2 2" xfId="49746"/>
    <cellStyle name="Обычный 5 5 25 2 2 3" xfId="49747"/>
    <cellStyle name="Обычный 5 5 25 2 3" xfId="49748"/>
    <cellStyle name="Обычный 5 5 25 2 3 2" xfId="49749"/>
    <cellStyle name="Обычный 5 5 25 2 4" xfId="49750"/>
    <cellStyle name="Обычный 5 5 25 3" xfId="49751"/>
    <cellStyle name="Обычный 5 5 25 3 2" xfId="49752"/>
    <cellStyle name="Обычный 5 5 25 3 2 2" xfId="49753"/>
    <cellStyle name="Обычный 5 5 25 3 2 2 2" xfId="49754"/>
    <cellStyle name="Обычный 5 5 25 3 2 3" xfId="49755"/>
    <cellStyle name="Обычный 5 5 25 3 3" xfId="49756"/>
    <cellStyle name="Обычный 5 5 25 3 3 2" xfId="49757"/>
    <cellStyle name="Обычный 5 5 25 3 4" xfId="49758"/>
    <cellStyle name="Обычный 5 5 25 4" xfId="49759"/>
    <cellStyle name="Обычный 5 5 25 4 2" xfId="49760"/>
    <cellStyle name="Обычный 5 5 25 4 2 2" xfId="49761"/>
    <cellStyle name="Обычный 5 5 25 4 2 2 2" xfId="49762"/>
    <cellStyle name="Обычный 5 5 25 4 2 3" xfId="49763"/>
    <cellStyle name="Обычный 5 5 25 4 3" xfId="49764"/>
    <cellStyle name="Обычный 5 5 25 4 3 2" xfId="49765"/>
    <cellStyle name="Обычный 5 5 25 4 4" xfId="49766"/>
    <cellStyle name="Обычный 5 5 25 5" xfId="49767"/>
    <cellStyle name="Обычный 5 5 25 5 2" xfId="49768"/>
    <cellStyle name="Обычный 5 5 25 5 2 2" xfId="49769"/>
    <cellStyle name="Обычный 5 5 25 5 3" xfId="49770"/>
    <cellStyle name="Обычный 5 5 25 6" xfId="49771"/>
    <cellStyle name="Обычный 5 5 25 6 2" xfId="49772"/>
    <cellStyle name="Обычный 5 5 25 7" xfId="49773"/>
    <cellStyle name="Обычный 5 5 25 7 2" xfId="49774"/>
    <cellStyle name="Обычный 5 5 25 8" xfId="49775"/>
    <cellStyle name="Обычный 5 5 26" xfId="49776"/>
    <cellStyle name="Обычный 5 5 26 2" xfId="49777"/>
    <cellStyle name="Обычный 5 5 26 2 2" xfId="49778"/>
    <cellStyle name="Обычный 5 5 26 2 2 2" xfId="49779"/>
    <cellStyle name="Обычный 5 5 26 2 2 2 2" xfId="49780"/>
    <cellStyle name="Обычный 5 5 26 2 2 3" xfId="49781"/>
    <cellStyle name="Обычный 5 5 26 2 3" xfId="49782"/>
    <cellStyle name="Обычный 5 5 26 2 3 2" xfId="49783"/>
    <cellStyle name="Обычный 5 5 26 2 4" xfId="49784"/>
    <cellStyle name="Обычный 5 5 26 3" xfId="49785"/>
    <cellStyle name="Обычный 5 5 26 3 2" xfId="49786"/>
    <cellStyle name="Обычный 5 5 26 3 2 2" xfId="49787"/>
    <cellStyle name="Обычный 5 5 26 3 2 2 2" xfId="49788"/>
    <cellStyle name="Обычный 5 5 26 3 2 3" xfId="49789"/>
    <cellStyle name="Обычный 5 5 26 3 3" xfId="49790"/>
    <cellStyle name="Обычный 5 5 26 3 3 2" xfId="49791"/>
    <cellStyle name="Обычный 5 5 26 3 4" xfId="49792"/>
    <cellStyle name="Обычный 5 5 26 4" xfId="49793"/>
    <cellStyle name="Обычный 5 5 26 4 2" xfId="49794"/>
    <cellStyle name="Обычный 5 5 26 4 2 2" xfId="49795"/>
    <cellStyle name="Обычный 5 5 26 4 2 2 2" xfId="49796"/>
    <cellStyle name="Обычный 5 5 26 4 2 3" xfId="49797"/>
    <cellStyle name="Обычный 5 5 26 4 3" xfId="49798"/>
    <cellStyle name="Обычный 5 5 26 4 3 2" xfId="49799"/>
    <cellStyle name="Обычный 5 5 26 4 4" xfId="49800"/>
    <cellStyle name="Обычный 5 5 26 5" xfId="49801"/>
    <cellStyle name="Обычный 5 5 26 5 2" xfId="49802"/>
    <cellStyle name="Обычный 5 5 26 5 2 2" xfId="49803"/>
    <cellStyle name="Обычный 5 5 26 5 3" xfId="49804"/>
    <cellStyle name="Обычный 5 5 26 6" xfId="49805"/>
    <cellStyle name="Обычный 5 5 26 6 2" xfId="49806"/>
    <cellStyle name="Обычный 5 5 26 7" xfId="49807"/>
    <cellStyle name="Обычный 5 5 26 7 2" xfId="49808"/>
    <cellStyle name="Обычный 5 5 26 8" xfId="49809"/>
    <cellStyle name="Обычный 5 5 27" xfId="49810"/>
    <cellStyle name="Обычный 5 5 27 2" xfId="49811"/>
    <cellStyle name="Обычный 5 5 27 2 2" xfId="49812"/>
    <cellStyle name="Обычный 5 5 27 2 2 2" xfId="49813"/>
    <cellStyle name="Обычный 5 5 27 2 2 2 2" xfId="49814"/>
    <cellStyle name="Обычный 5 5 27 2 2 3" xfId="49815"/>
    <cellStyle name="Обычный 5 5 27 2 3" xfId="49816"/>
    <cellStyle name="Обычный 5 5 27 2 3 2" xfId="49817"/>
    <cellStyle name="Обычный 5 5 27 2 4" xfId="49818"/>
    <cellStyle name="Обычный 5 5 27 3" xfId="49819"/>
    <cellStyle name="Обычный 5 5 27 3 2" xfId="49820"/>
    <cellStyle name="Обычный 5 5 27 3 2 2" xfId="49821"/>
    <cellStyle name="Обычный 5 5 27 3 2 2 2" xfId="49822"/>
    <cellStyle name="Обычный 5 5 27 3 2 3" xfId="49823"/>
    <cellStyle name="Обычный 5 5 27 3 3" xfId="49824"/>
    <cellStyle name="Обычный 5 5 27 3 3 2" xfId="49825"/>
    <cellStyle name="Обычный 5 5 27 3 4" xfId="49826"/>
    <cellStyle name="Обычный 5 5 27 4" xfId="49827"/>
    <cellStyle name="Обычный 5 5 27 4 2" xfId="49828"/>
    <cellStyle name="Обычный 5 5 27 4 2 2" xfId="49829"/>
    <cellStyle name="Обычный 5 5 27 4 2 2 2" xfId="49830"/>
    <cellStyle name="Обычный 5 5 27 4 2 3" xfId="49831"/>
    <cellStyle name="Обычный 5 5 27 4 3" xfId="49832"/>
    <cellStyle name="Обычный 5 5 27 4 3 2" xfId="49833"/>
    <cellStyle name="Обычный 5 5 27 4 4" xfId="49834"/>
    <cellStyle name="Обычный 5 5 27 5" xfId="49835"/>
    <cellStyle name="Обычный 5 5 27 5 2" xfId="49836"/>
    <cellStyle name="Обычный 5 5 27 5 2 2" xfId="49837"/>
    <cellStyle name="Обычный 5 5 27 5 3" xfId="49838"/>
    <cellStyle name="Обычный 5 5 27 6" xfId="49839"/>
    <cellStyle name="Обычный 5 5 27 6 2" xfId="49840"/>
    <cellStyle name="Обычный 5 5 27 7" xfId="49841"/>
    <cellStyle name="Обычный 5 5 27 7 2" xfId="49842"/>
    <cellStyle name="Обычный 5 5 27 8" xfId="49843"/>
    <cellStyle name="Обычный 5 5 28" xfId="49844"/>
    <cellStyle name="Обычный 5 5 28 2" xfId="49845"/>
    <cellStyle name="Обычный 5 5 28 2 2" xfId="49846"/>
    <cellStyle name="Обычный 5 5 28 2 2 2" xfId="49847"/>
    <cellStyle name="Обычный 5 5 28 2 2 2 2" xfId="49848"/>
    <cellStyle name="Обычный 5 5 28 2 2 3" xfId="49849"/>
    <cellStyle name="Обычный 5 5 28 2 3" xfId="49850"/>
    <cellStyle name="Обычный 5 5 28 2 3 2" xfId="49851"/>
    <cellStyle name="Обычный 5 5 28 2 4" xfId="49852"/>
    <cellStyle name="Обычный 5 5 28 3" xfId="49853"/>
    <cellStyle name="Обычный 5 5 28 3 2" xfId="49854"/>
    <cellStyle name="Обычный 5 5 28 3 2 2" xfId="49855"/>
    <cellStyle name="Обычный 5 5 28 3 2 2 2" xfId="49856"/>
    <cellStyle name="Обычный 5 5 28 3 2 3" xfId="49857"/>
    <cellStyle name="Обычный 5 5 28 3 3" xfId="49858"/>
    <cellStyle name="Обычный 5 5 28 3 3 2" xfId="49859"/>
    <cellStyle name="Обычный 5 5 28 3 4" xfId="49860"/>
    <cellStyle name="Обычный 5 5 28 4" xfId="49861"/>
    <cellStyle name="Обычный 5 5 28 4 2" xfId="49862"/>
    <cellStyle name="Обычный 5 5 28 4 2 2" xfId="49863"/>
    <cellStyle name="Обычный 5 5 28 4 2 2 2" xfId="49864"/>
    <cellStyle name="Обычный 5 5 28 4 2 3" xfId="49865"/>
    <cellStyle name="Обычный 5 5 28 4 3" xfId="49866"/>
    <cellStyle name="Обычный 5 5 28 4 3 2" xfId="49867"/>
    <cellStyle name="Обычный 5 5 28 4 4" xfId="49868"/>
    <cellStyle name="Обычный 5 5 28 5" xfId="49869"/>
    <cellStyle name="Обычный 5 5 28 5 2" xfId="49870"/>
    <cellStyle name="Обычный 5 5 28 5 2 2" xfId="49871"/>
    <cellStyle name="Обычный 5 5 28 5 3" xfId="49872"/>
    <cellStyle name="Обычный 5 5 28 6" xfId="49873"/>
    <cellStyle name="Обычный 5 5 28 6 2" xfId="49874"/>
    <cellStyle name="Обычный 5 5 28 7" xfId="49875"/>
    <cellStyle name="Обычный 5 5 28 7 2" xfId="49876"/>
    <cellStyle name="Обычный 5 5 28 8" xfId="49877"/>
    <cellStyle name="Обычный 5 5 29" xfId="49878"/>
    <cellStyle name="Обычный 5 5 29 2" xfId="49879"/>
    <cellStyle name="Обычный 5 5 29 2 2" xfId="49880"/>
    <cellStyle name="Обычный 5 5 29 2 2 2" xfId="49881"/>
    <cellStyle name="Обычный 5 5 29 2 2 2 2" xfId="49882"/>
    <cellStyle name="Обычный 5 5 29 2 2 3" xfId="49883"/>
    <cellStyle name="Обычный 5 5 29 2 3" xfId="49884"/>
    <cellStyle name="Обычный 5 5 29 2 3 2" xfId="49885"/>
    <cellStyle name="Обычный 5 5 29 2 4" xfId="49886"/>
    <cellStyle name="Обычный 5 5 29 3" xfId="49887"/>
    <cellStyle name="Обычный 5 5 29 3 2" xfId="49888"/>
    <cellStyle name="Обычный 5 5 29 3 2 2" xfId="49889"/>
    <cellStyle name="Обычный 5 5 29 3 2 2 2" xfId="49890"/>
    <cellStyle name="Обычный 5 5 29 3 2 3" xfId="49891"/>
    <cellStyle name="Обычный 5 5 29 3 3" xfId="49892"/>
    <cellStyle name="Обычный 5 5 29 3 3 2" xfId="49893"/>
    <cellStyle name="Обычный 5 5 29 3 4" xfId="49894"/>
    <cellStyle name="Обычный 5 5 29 4" xfId="49895"/>
    <cellStyle name="Обычный 5 5 29 4 2" xfId="49896"/>
    <cellStyle name="Обычный 5 5 29 4 2 2" xfId="49897"/>
    <cellStyle name="Обычный 5 5 29 4 2 2 2" xfId="49898"/>
    <cellStyle name="Обычный 5 5 29 4 2 3" xfId="49899"/>
    <cellStyle name="Обычный 5 5 29 4 3" xfId="49900"/>
    <cellStyle name="Обычный 5 5 29 4 3 2" xfId="49901"/>
    <cellStyle name="Обычный 5 5 29 4 4" xfId="49902"/>
    <cellStyle name="Обычный 5 5 29 5" xfId="49903"/>
    <cellStyle name="Обычный 5 5 29 5 2" xfId="49904"/>
    <cellStyle name="Обычный 5 5 29 5 2 2" xfId="49905"/>
    <cellStyle name="Обычный 5 5 29 5 3" xfId="49906"/>
    <cellStyle name="Обычный 5 5 29 6" xfId="49907"/>
    <cellStyle name="Обычный 5 5 29 6 2" xfId="49908"/>
    <cellStyle name="Обычный 5 5 29 7" xfId="49909"/>
    <cellStyle name="Обычный 5 5 29 7 2" xfId="49910"/>
    <cellStyle name="Обычный 5 5 29 8" xfId="49911"/>
    <cellStyle name="Обычный 5 5 3" xfId="49912"/>
    <cellStyle name="Обычный 5 5 3 2" xfId="49913"/>
    <cellStyle name="Обычный 5 5 3 2 2" xfId="49914"/>
    <cellStyle name="Обычный 5 5 3 2 2 2" xfId="49915"/>
    <cellStyle name="Обычный 5 5 3 2 2 2 2" xfId="49916"/>
    <cellStyle name="Обычный 5 5 3 2 2 3" xfId="49917"/>
    <cellStyle name="Обычный 5 5 3 2 3" xfId="49918"/>
    <cellStyle name="Обычный 5 5 3 2 3 2" xfId="49919"/>
    <cellStyle name="Обычный 5 5 3 2 4" xfId="49920"/>
    <cellStyle name="Обычный 5 5 3 3" xfId="49921"/>
    <cellStyle name="Обычный 5 5 3 3 2" xfId="49922"/>
    <cellStyle name="Обычный 5 5 3 3 2 2" xfId="49923"/>
    <cellStyle name="Обычный 5 5 3 3 2 2 2" xfId="49924"/>
    <cellStyle name="Обычный 5 5 3 3 2 3" xfId="49925"/>
    <cellStyle name="Обычный 5 5 3 3 3" xfId="49926"/>
    <cellStyle name="Обычный 5 5 3 3 3 2" xfId="49927"/>
    <cellStyle name="Обычный 5 5 3 3 4" xfId="49928"/>
    <cellStyle name="Обычный 5 5 3 4" xfId="49929"/>
    <cellStyle name="Обычный 5 5 3 4 2" xfId="49930"/>
    <cellStyle name="Обычный 5 5 3 4 2 2" xfId="49931"/>
    <cellStyle name="Обычный 5 5 3 4 2 2 2" xfId="49932"/>
    <cellStyle name="Обычный 5 5 3 4 2 3" xfId="49933"/>
    <cellStyle name="Обычный 5 5 3 4 3" xfId="49934"/>
    <cellStyle name="Обычный 5 5 3 4 3 2" xfId="49935"/>
    <cellStyle name="Обычный 5 5 3 4 4" xfId="49936"/>
    <cellStyle name="Обычный 5 5 3 5" xfId="49937"/>
    <cellStyle name="Обычный 5 5 3 5 2" xfId="49938"/>
    <cellStyle name="Обычный 5 5 3 5 2 2" xfId="49939"/>
    <cellStyle name="Обычный 5 5 3 5 3" xfId="49940"/>
    <cellStyle name="Обычный 5 5 3 6" xfId="49941"/>
    <cellStyle name="Обычный 5 5 3 6 2" xfId="49942"/>
    <cellStyle name="Обычный 5 5 3 7" xfId="49943"/>
    <cellStyle name="Обычный 5 5 3 7 2" xfId="49944"/>
    <cellStyle name="Обычный 5 5 3 8" xfId="49945"/>
    <cellStyle name="Обычный 5 5 30" xfId="49946"/>
    <cellStyle name="Обычный 5 5 30 2" xfId="49947"/>
    <cellStyle name="Обычный 5 5 31" xfId="49948"/>
    <cellStyle name="Обычный 5 5 31 2" xfId="49949"/>
    <cellStyle name="Обычный 5 5 31 2 2" xfId="49950"/>
    <cellStyle name="Обычный 5 5 31 2 2 2" xfId="49951"/>
    <cellStyle name="Обычный 5 5 31 2 3" xfId="49952"/>
    <cellStyle name="Обычный 5 5 31 3" xfId="49953"/>
    <cellStyle name="Обычный 5 5 31 3 2" xfId="49954"/>
    <cellStyle name="Обычный 5 5 31 4" xfId="49955"/>
    <cellStyle name="Обычный 5 5 32" xfId="49956"/>
    <cellStyle name="Обычный 5 5 32 2" xfId="49957"/>
    <cellStyle name="Обычный 5 5 32 2 2" xfId="49958"/>
    <cellStyle name="Обычный 5 5 32 2 2 2" xfId="49959"/>
    <cellStyle name="Обычный 5 5 32 2 3" xfId="49960"/>
    <cellStyle name="Обычный 5 5 32 3" xfId="49961"/>
    <cellStyle name="Обычный 5 5 32 3 2" xfId="49962"/>
    <cellStyle name="Обычный 5 5 32 4" xfId="49963"/>
    <cellStyle name="Обычный 5 5 33" xfId="49964"/>
    <cellStyle name="Обычный 5 5 33 2" xfId="49965"/>
    <cellStyle name="Обычный 5 5 33 2 2" xfId="49966"/>
    <cellStyle name="Обычный 5 5 33 2 2 2" xfId="49967"/>
    <cellStyle name="Обычный 5 5 33 2 3" xfId="49968"/>
    <cellStyle name="Обычный 5 5 33 3" xfId="49969"/>
    <cellStyle name="Обычный 5 5 33 3 2" xfId="49970"/>
    <cellStyle name="Обычный 5 5 33 4" xfId="49971"/>
    <cellStyle name="Обычный 5 5 34" xfId="49972"/>
    <cellStyle name="Обычный 5 5 34 2" xfId="49973"/>
    <cellStyle name="Обычный 5 5 34 2 2" xfId="49974"/>
    <cellStyle name="Обычный 5 5 34 2 2 2" xfId="49975"/>
    <cellStyle name="Обычный 5 5 34 2 3" xfId="49976"/>
    <cellStyle name="Обычный 5 5 34 3" xfId="49977"/>
    <cellStyle name="Обычный 5 5 34 3 2" xfId="49978"/>
    <cellStyle name="Обычный 5 5 34 4" xfId="49979"/>
    <cellStyle name="Обычный 5 5 35" xfId="49980"/>
    <cellStyle name="Обычный 5 5 35 2" xfId="49981"/>
    <cellStyle name="Обычный 5 5 35 2 2" xfId="49982"/>
    <cellStyle name="Обычный 5 5 35 3" xfId="49983"/>
    <cellStyle name="Обычный 5 5 36" xfId="49984"/>
    <cellStyle name="Обычный 5 5 36 2" xfId="49985"/>
    <cellStyle name="Обычный 5 5 37" xfId="49986"/>
    <cellStyle name="Обычный 5 5 37 2" xfId="49987"/>
    <cellStyle name="Обычный 5 5 38" xfId="49988"/>
    <cellStyle name="Обычный 5 5 4" xfId="49989"/>
    <cellStyle name="Обычный 5 5 4 2" xfId="49990"/>
    <cellStyle name="Обычный 5 5 4 2 2" xfId="49991"/>
    <cellStyle name="Обычный 5 5 4 2 2 2" xfId="49992"/>
    <cellStyle name="Обычный 5 5 4 2 2 2 2" xfId="49993"/>
    <cellStyle name="Обычный 5 5 4 2 2 3" xfId="49994"/>
    <cellStyle name="Обычный 5 5 4 2 3" xfId="49995"/>
    <cellStyle name="Обычный 5 5 4 2 3 2" xfId="49996"/>
    <cellStyle name="Обычный 5 5 4 2 4" xfId="49997"/>
    <cellStyle name="Обычный 5 5 4 3" xfId="49998"/>
    <cellStyle name="Обычный 5 5 4 3 2" xfId="49999"/>
    <cellStyle name="Обычный 5 5 4 3 2 2" xfId="50000"/>
    <cellStyle name="Обычный 5 5 4 3 2 2 2" xfId="50001"/>
    <cellStyle name="Обычный 5 5 4 3 2 3" xfId="50002"/>
    <cellStyle name="Обычный 5 5 4 3 3" xfId="50003"/>
    <cellStyle name="Обычный 5 5 4 3 3 2" xfId="50004"/>
    <cellStyle name="Обычный 5 5 4 3 4" xfId="50005"/>
    <cellStyle name="Обычный 5 5 4 4" xfId="50006"/>
    <cellStyle name="Обычный 5 5 4 4 2" xfId="50007"/>
    <cellStyle name="Обычный 5 5 4 4 2 2" xfId="50008"/>
    <cellStyle name="Обычный 5 5 4 4 2 2 2" xfId="50009"/>
    <cellStyle name="Обычный 5 5 4 4 2 3" xfId="50010"/>
    <cellStyle name="Обычный 5 5 4 4 3" xfId="50011"/>
    <cellStyle name="Обычный 5 5 4 4 3 2" xfId="50012"/>
    <cellStyle name="Обычный 5 5 4 4 4" xfId="50013"/>
    <cellStyle name="Обычный 5 5 4 5" xfId="50014"/>
    <cellStyle name="Обычный 5 5 4 5 2" xfId="50015"/>
    <cellStyle name="Обычный 5 5 4 5 2 2" xfId="50016"/>
    <cellStyle name="Обычный 5 5 4 5 3" xfId="50017"/>
    <cellStyle name="Обычный 5 5 4 6" xfId="50018"/>
    <cellStyle name="Обычный 5 5 4 6 2" xfId="50019"/>
    <cellStyle name="Обычный 5 5 4 7" xfId="50020"/>
    <cellStyle name="Обычный 5 5 4 7 2" xfId="50021"/>
    <cellStyle name="Обычный 5 5 4 8" xfId="50022"/>
    <cellStyle name="Обычный 5 5 5" xfId="50023"/>
    <cellStyle name="Обычный 5 5 5 2" xfId="50024"/>
    <cellStyle name="Обычный 5 5 5 2 2" xfId="50025"/>
    <cellStyle name="Обычный 5 5 5 2 2 2" xfId="50026"/>
    <cellStyle name="Обычный 5 5 5 2 2 2 2" xfId="50027"/>
    <cellStyle name="Обычный 5 5 5 2 2 3" xfId="50028"/>
    <cellStyle name="Обычный 5 5 5 2 3" xfId="50029"/>
    <cellStyle name="Обычный 5 5 5 2 3 2" xfId="50030"/>
    <cellStyle name="Обычный 5 5 5 2 4" xfId="50031"/>
    <cellStyle name="Обычный 5 5 5 3" xfId="50032"/>
    <cellStyle name="Обычный 5 5 5 3 2" xfId="50033"/>
    <cellStyle name="Обычный 5 5 5 3 2 2" xfId="50034"/>
    <cellStyle name="Обычный 5 5 5 3 2 2 2" xfId="50035"/>
    <cellStyle name="Обычный 5 5 5 3 2 3" xfId="50036"/>
    <cellStyle name="Обычный 5 5 5 3 3" xfId="50037"/>
    <cellStyle name="Обычный 5 5 5 3 3 2" xfId="50038"/>
    <cellStyle name="Обычный 5 5 5 3 4" xfId="50039"/>
    <cellStyle name="Обычный 5 5 5 4" xfId="50040"/>
    <cellStyle name="Обычный 5 5 5 4 2" xfId="50041"/>
    <cellStyle name="Обычный 5 5 5 4 2 2" xfId="50042"/>
    <cellStyle name="Обычный 5 5 5 4 2 2 2" xfId="50043"/>
    <cellStyle name="Обычный 5 5 5 4 2 3" xfId="50044"/>
    <cellStyle name="Обычный 5 5 5 4 3" xfId="50045"/>
    <cellStyle name="Обычный 5 5 5 4 3 2" xfId="50046"/>
    <cellStyle name="Обычный 5 5 5 4 4" xfId="50047"/>
    <cellStyle name="Обычный 5 5 5 5" xfId="50048"/>
    <cellStyle name="Обычный 5 5 5 5 2" xfId="50049"/>
    <cellStyle name="Обычный 5 5 5 5 2 2" xfId="50050"/>
    <cellStyle name="Обычный 5 5 5 5 3" xfId="50051"/>
    <cellStyle name="Обычный 5 5 5 6" xfId="50052"/>
    <cellStyle name="Обычный 5 5 5 6 2" xfId="50053"/>
    <cellStyle name="Обычный 5 5 5 7" xfId="50054"/>
    <cellStyle name="Обычный 5 5 5 7 2" xfId="50055"/>
    <cellStyle name="Обычный 5 5 5 8" xfId="50056"/>
    <cellStyle name="Обычный 5 5 6" xfId="50057"/>
    <cellStyle name="Обычный 5 5 6 2" xfId="50058"/>
    <cellStyle name="Обычный 5 5 6 2 2" xfId="50059"/>
    <cellStyle name="Обычный 5 5 6 2 2 2" xfId="50060"/>
    <cellStyle name="Обычный 5 5 6 2 2 2 2" xfId="50061"/>
    <cellStyle name="Обычный 5 5 6 2 2 3" xfId="50062"/>
    <cellStyle name="Обычный 5 5 6 2 3" xfId="50063"/>
    <cellStyle name="Обычный 5 5 6 2 3 2" xfId="50064"/>
    <cellStyle name="Обычный 5 5 6 2 4" xfId="50065"/>
    <cellStyle name="Обычный 5 5 6 3" xfId="50066"/>
    <cellStyle name="Обычный 5 5 6 3 2" xfId="50067"/>
    <cellStyle name="Обычный 5 5 6 3 2 2" xfId="50068"/>
    <cellStyle name="Обычный 5 5 6 3 2 2 2" xfId="50069"/>
    <cellStyle name="Обычный 5 5 6 3 2 3" xfId="50070"/>
    <cellStyle name="Обычный 5 5 6 3 3" xfId="50071"/>
    <cellStyle name="Обычный 5 5 6 3 3 2" xfId="50072"/>
    <cellStyle name="Обычный 5 5 6 3 4" xfId="50073"/>
    <cellStyle name="Обычный 5 5 6 4" xfId="50074"/>
    <cellStyle name="Обычный 5 5 6 4 2" xfId="50075"/>
    <cellStyle name="Обычный 5 5 6 4 2 2" xfId="50076"/>
    <cellStyle name="Обычный 5 5 6 4 2 2 2" xfId="50077"/>
    <cellStyle name="Обычный 5 5 6 4 2 3" xfId="50078"/>
    <cellStyle name="Обычный 5 5 6 4 3" xfId="50079"/>
    <cellStyle name="Обычный 5 5 6 4 3 2" xfId="50080"/>
    <cellStyle name="Обычный 5 5 6 4 4" xfId="50081"/>
    <cellStyle name="Обычный 5 5 6 5" xfId="50082"/>
    <cellStyle name="Обычный 5 5 6 5 2" xfId="50083"/>
    <cellStyle name="Обычный 5 5 6 5 2 2" xfId="50084"/>
    <cellStyle name="Обычный 5 5 6 5 3" xfId="50085"/>
    <cellStyle name="Обычный 5 5 6 6" xfId="50086"/>
    <cellStyle name="Обычный 5 5 6 6 2" xfId="50087"/>
    <cellStyle name="Обычный 5 5 6 7" xfId="50088"/>
    <cellStyle name="Обычный 5 5 6 7 2" xfId="50089"/>
    <cellStyle name="Обычный 5 5 6 8" xfId="50090"/>
    <cellStyle name="Обычный 5 5 7" xfId="50091"/>
    <cellStyle name="Обычный 5 5 7 2" xfId="50092"/>
    <cellStyle name="Обычный 5 5 7 2 2" xfId="50093"/>
    <cellStyle name="Обычный 5 5 7 2 2 2" xfId="50094"/>
    <cellStyle name="Обычный 5 5 7 2 2 2 2" xfId="50095"/>
    <cellStyle name="Обычный 5 5 7 2 2 3" xfId="50096"/>
    <cellStyle name="Обычный 5 5 7 2 3" xfId="50097"/>
    <cellStyle name="Обычный 5 5 7 2 3 2" xfId="50098"/>
    <cellStyle name="Обычный 5 5 7 2 4" xfId="50099"/>
    <cellStyle name="Обычный 5 5 7 3" xfId="50100"/>
    <cellStyle name="Обычный 5 5 7 3 2" xfId="50101"/>
    <cellStyle name="Обычный 5 5 7 3 2 2" xfId="50102"/>
    <cellStyle name="Обычный 5 5 7 3 2 2 2" xfId="50103"/>
    <cellStyle name="Обычный 5 5 7 3 2 3" xfId="50104"/>
    <cellStyle name="Обычный 5 5 7 3 3" xfId="50105"/>
    <cellStyle name="Обычный 5 5 7 3 3 2" xfId="50106"/>
    <cellStyle name="Обычный 5 5 7 3 4" xfId="50107"/>
    <cellStyle name="Обычный 5 5 7 4" xfId="50108"/>
    <cellStyle name="Обычный 5 5 7 4 2" xfId="50109"/>
    <cellStyle name="Обычный 5 5 7 4 2 2" xfId="50110"/>
    <cellStyle name="Обычный 5 5 7 4 2 2 2" xfId="50111"/>
    <cellStyle name="Обычный 5 5 7 4 2 3" xfId="50112"/>
    <cellStyle name="Обычный 5 5 7 4 3" xfId="50113"/>
    <cellStyle name="Обычный 5 5 7 4 3 2" xfId="50114"/>
    <cellStyle name="Обычный 5 5 7 4 4" xfId="50115"/>
    <cellStyle name="Обычный 5 5 7 5" xfId="50116"/>
    <cellStyle name="Обычный 5 5 7 5 2" xfId="50117"/>
    <cellStyle name="Обычный 5 5 7 5 2 2" xfId="50118"/>
    <cellStyle name="Обычный 5 5 7 5 3" xfId="50119"/>
    <cellStyle name="Обычный 5 5 7 6" xfId="50120"/>
    <cellStyle name="Обычный 5 5 7 6 2" xfId="50121"/>
    <cellStyle name="Обычный 5 5 7 7" xfId="50122"/>
    <cellStyle name="Обычный 5 5 7 7 2" xfId="50123"/>
    <cellStyle name="Обычный 5 5 7 8" xfId="50124"/>
    <cellStyle name="Обычный 5 5 8" xfId="50125"/>
    <cellStyle name="Обычный 5 5 8 2" xfId="50126"/>
    <cellStyle name="Обычный 5 5 8 2 2" xfId="50127"/>
    <cellStyle name="Обычный 5 5 8 2 2 2" xfId="50128"/>
    <cellStyle name="Обычный 5 5 8 2 2 2 2" xfId="50129"/>
    <cellStyle name="Обычный 5 5 8 2 2 3" xfId="50130"/>
    <cellStyle name="Обычный 5 5 8 2 3" xfId="50131"/>
    <cellStyle name="Обычный 5 5 8 2 3 2" xfId="50132"/>
    <cellStyle name="Обычный 5 5 8 2 4" xfId="50133"/>
    <cellStyle name="Обычный 5 5 8 3" xfId="50134"/>
    <cellStyle name="Обычный 5 5 8 3 2" xfId="50135"/>
    <cellStyle name="Обычный 5 5 8 3 2 2" xfId="50136"/>
    <cellStyle name="Обычный 5 5 8 3 2 2 2" xfId="50137"/>
    <cellStyle name="Обычный 5 5 8 3 2 3" xfId="50138"/>
    <cellStyle name="Обычный 5 5 8 3 3" xfId="50139"/>
    <cellStyle name="Обычный 5 5 8 3 3 2" xfId="50140"/>
    <cellStyle name="Обычный 5 5 8 3 4" xfId="50141"/>
    <cellStyle name="Обычный 5 5 8 4" xfId="50142"/>
    <cellStyle name="Обычный 5 5 8 4 2" xfId="50143"/>
    <cellStyle name="Обычный 5 5 8 4 2 2" xfId="50144"/>
    <cellStyle name="Обычный 5 5 8 4 2 2 2" xfId="50145"/>
    <cellStyle name="Обычный 5 5 8 4 2 3" xfId="50146"/>
    <cellStyle name="Обычный 5 5 8 4 3" xfId="50147"/>
    <cellStyle name="Обычный 5 5 8 4 3 2" xfId="50148"/>
    <cellStyle name="Обычный 5 5 8 4 4" xfId="50149"/>
    <cellStyle name="Обычный 5 5 8 5" xfId="50150"/>
    <cellStyle name="Обычный 5 5 8 5 2" xfId="50151"/>
    <cellStyle name="Обычный 5 5 8 5 2 2" xfId="50152"/>
    <cellStyle name="Обычный 5 5 8 5 3" xfId="50153"/>
    <cellStyle name="Обычный 5 5 8 6" xfId="50154"/>
    <cellStyle name="Обычный 5 5 8 6 2" xfId="50155"/>
    <cellStyle name="Обычный 5 5 8 7" xfId="50156"/>
    <cellStyle name="Обычный 5 5 8 7 2" xfId="50157"/>
    <cellStyle name="Обычный 5 5 8 8" xfId="50158"/>
    <cellStyle name="Обычный 5 5 9" xfId="50159"/>
    <cellStyle name="Обычный 5 5 9 2" xfId="50160"/>
    <cellStyle name="Обычный 5 5 9 2 2" xfId="50161"/>
    <cellStyle name="Обычный 5 5 9 2 2 2" xfId="50162"/>
    <cellStyle name="Обычный 5 5 9 2 2 2 2" xfId="50163"/>
    <cellStyle name="Обычный 5 5 9 2 2 3" xfId="50164"/>
    <cellStyle name="Обычный 5 5 9 2 3" xfId="50165"/>
    <cellStyle name="Обычный 5 5 9 2 3 2" xfId="50166"/>
    <cellStyle name="Обычный 5 5 9 2 4" xfId="50167"/>
    <cellStyle name="Обычный 5 5 9 3" xfId="50168"/>
    <cellStyle name="Обычный 5 5 9 3 2" xfId="50169"/>
    <cellStyle name="Обычный 5 5 9 3 2 2" xfId="50170"/>
    <cellStyle name="Обычный 5 5 9 3 2 2 2" xfId="50171"/>
    <cellStyle name="Обычный 5 5 9 3 2 3" xfId="50172"/>
    <cellStyle name="Обычный 5 5 9 3 3" xfId="50173"/>
    <cellStyle name="Обычный 5 5 9 3 3 2" xfId="50174"/>
    <cellStyle name="Обычный 5 5 9 3 4" xfId="50175"/>
    <cellStyle name="Обычный 5 5 9 4" xfId="50176"/>
    <cellStyle name="Обычный 5 5 9 4 2" xfId="50177"/>
    <cellStyle name="Обычный 5 5 9 4 2 2" xfId="50178"/>
    <cellStyle name="Обычный 5 5 9 4 2 2 2" xfId="50179"/>
    <cellStyle name="Обычный 5 5 9 4 2 3" xfId="50180"/>
    <cellStyle name="Обычный 5 5 9 4 3" xfId="50181"/>
    <cellStyle name="Обычный 5 5 9 4 3 2" xfId="50182"/>
    <cellStyle name="Обычный 5 5 9 4 4" xfId="50183"/>
    <cellStyle name="Обычный 5 5 9 5" xfId="50184"/>
    <cellStyle name="Обычный 5 5 9 5 2" xfId="50185"/>
    <cellStyle name="Обычный 5 5 9 5 2 2" xfId="50186"/>
    <cellStyle name="Обычный 5 5 9 5 3" xfId="50187"/>
    <cellStyle name="Обычный 5 5 9 6" xfId="50188"/>
    <cellStyle name="Обычный 5 5 9 6 2" xfId="50189"/>
    <cellStyle name="Обычный 5 5 9 7" xfId="50190"/>
    <cellStyle name="Обычный 5 5 9 7 2" xfId="50191"/>
    <cellStyle name="Обычный 5 5 9 8" xfId="50192"/>
    <cellStyle name="Обычный 5 50" xfId="50193"/>
    <cellStyle name="Обычный 5 50 2" xfId="50194"/>
    <cellStyle name="Обычный 5 50 2 2" xfId="50195"/>
    <cellStyle name="Обычный 5 50 2 2 2" xfId="50196"/>
    <cellStyle name="Обычный 5 50 2 2 2 2" xfId="50197"/>
    <cellStyle name="Обычный 5 50 2 2 3" xfId="50198"/>
    <cellStyle name="Обычный 5 50 2 3" xfId="50199"/>
    <cellStyle name="Обычный 5 50 2 3 2" xfId="50200"/>
    <cellStyle name="Обычный 5 50 2 4" xfId="50201"/>
    <cellStyle name="Обычный 5 50 3" xfId="50202"/>
    <cellStyle name="Обычный 5 50 3 2" xfId="50203"/>
    <cellStyle name="Обычный 5 50 3 2 2" xfId="50204"/>
    <cellStyle name="Обычный 5 50 3 2 2 2" xfId="50205"/>
    <cellStyle name="Обычный 5 50 3 2 3" xfId="50206"/>
    <cellStyle name="Обычный 5 50 3 3" xfId="50207"/>
    <cellStyle name="Обычный 5 50 3 3 2" xfId="50208"/>
    <cellStyle name="Обычный 5 50 3 4" xfId="50209"/>
    <cellStyle name="Обычный 5 50 4" xfId="50210"/>
    <cellStyle name="Обычный 5 50 4 2" xfId="50211"/>
    <cellStyle name="Обычный 5 50 4 2 2" xfId="50212"/>
    <cellStyle name="Обычный 5 50 4 2 2 2" xfId="50213"/>
    <cellStyle name="Обычный 5 50 4 2 3" xfId="50214"/>
    <cellStyle name="Обычный 5 50 4 3" xfId="50215"/>
    <cellStyle name="Обычный 5 50 4 3 2" xfId="50216"/>
    <cellStyle name="Обычный 5 50 4 4" xfId="50217"/>
    <cellStyle name="Обычный 5 50 5" xfId="50218"/>
    <cellStyle name="Обычный 5 50 5 2" xfId="50219"/>
    <cellStyle name="Обычный 5 50 5 2 2" xfId="50220"/>
    <cellStyle name="Обычный 5 50 5 3" xfId="50221"/>
    <cellStyle name="Обычный 5 50 6" xfId="50222"/>
    <cellStyle name="Обычный 5 50 6 2" xfId="50223"/>
    <cellStyle name="Обычный 5 50 7" xfId="50224"/>
    <cellStyle name="Обычный 5 50 7 2" xfId="50225"/>
    <cellStyle name="Обычный 5 50 8" xfId="50226"/>
    <cellStyle name="Обычный 5 51" xfId="50227"/>
    <cellStyle name="Обычный 5 51 2" xfId="50228"/>
    <cellStyle name="Обычный 5 51 2 2" xfId="50229"/>
    <cellStyle name="Обычный 5 51 2 2 2" xfId="50230"/>
    <cellStyle name="Обычный 5 51 2 2 2 2" xfId="50231"/>
    <cellStyle name="Обычный 5 51 2 2 3" xfId="50232"/>
    <cellStyle name="Обычный 5 51 2 3" xfId="50233"/>
    <cellStyle name="Обычный 5 51 2 3 2" xfId="50234"/>
    <cellStyle name="Обычный 5 51 2 4" xfId="50235"/>
    <cellStyle name="Обычный 5 51 3" xfId="50236"/>
    <cellStyle name="Обычный 5 51 3 2" xfId="50237"/>
    <cellStyle name="Обычный 5 51 3 2 2" xfId="50238"/>
    <cellStyle name="Обычный 5 51 3 2 2 2" xfId="50239"/>
    <cellStyle name="Обычный 5 51 3 2 3" xfId="50240"/>
    <cellStyle name="Обычный 5 51 3 3" xfId="50241"/>
    <cellStyle name="Обычный 5 51 3 3 2" xfId="50242"/>
    <cellStyle name="Обычный 5 51 3 4" xfId="50243"/>
    <cellStyle name="Обычный 5 51 4" xfId="50244"/>
    <cellStyle name="Обычный 5 51 4 2" xfId="50245"/>
    <cellStyle name="Обычный 5 51 4 2 2" xfId="50246"/>
    <cellStyle name="Обычный 5 51 4 2 2 2" xfId="50247"/>
    <cellStyle name="Обычный 5 51 4 2 3" xfId="50248"/>
    <cellStyle name="Обычный 5 51 4 3" xfId="50249"/>
    <cellStyle name="Обычный 5 51 4 3 2" xfId="50250"/>
    <cellStyle name="Обычный 5 51 4 4" xfId="50251"/>
    <cellStyle name="Обычный 5 51 5" xfId="50252"/>
    <cellStyle name="Обычный 5 51 5 2" xfId="50253"/>
    <cellStyle name="Обычный 5 51 5 2 2" xfId="50254"/>
    <cellStyle name="Обычный 5 51 5 3" xfId="50255"/>
    <cellStyle name="Обычный 5 51 6" xfId="50256"/>
    <cellStyle name="Обычный 5 51 6 2" xfId="50257"/>
    <cellStyle name="Обычный 5 51 7" xfId="50258"/>
    <cellStyle name="Обычный 5 51 7 2" xfId="50259"/>
    <cellStyle name="Обычный 5 51 8" xfId="50260"/>
    <cellStyle name="Обычный 5 52" xfId="50261"/>
    <cellStyle name="Обычный 5 52 2" xfId="50262"/>
    <cellStyle name="Обычный 5 52 2 2" xfId="50263"/>
    <cellStyle name="Обычный 5 52 2 2 2" xfId="50264"/>
    <cellStyle name="Обычный 5 52 2 2 2 2" xfId="50265"/>
    <cellStyle name="Обычный 5 52 2 2 3" xfId="50266"/>
    <cellStyle name="Обычный 5 52 2 3" xfId="50267"/>
    <cellStyle name="Обычный 5 52 2 3 2" xfId="50268"/>
    <cellStyle name="Обычный 5 52 2 4" xfId="50269"/>
    <cellStyle name="Обычный 5 52 3" xfId="50270"/>
    <cellStyle name="Обычный 5 52 3 2" xfId="50271"/>
    <cellStyle name="Обычный 5 52 3 2 2" xfId="50272"/>
    <cellStyle name="Обычный 5 52 3 2 2 2" xfId="50273"/>
    <cellStyle name="Обычный 5 52 3 2 3" xfId="50274"/>
    <cellStyle name="Обычный 5 52 3 3" xfId="50275"/>
    <cellStyle name="Обычный 5 52 3 3 2" xfId="50276"/>
    <cellStyle name="Обычный 5 52 3 4" xfId="50277"/>
    <cellStyle name="Обычный 5 52 4" xfId="50278"/>
    <cellStyle name="Обычный 5 52 4 2" xfId="50279"/>
    <cellStyle name="Обычный 5 52 4 2 2" xfId="50280"/>
    <cellStyle name="Обычный 5 52 4 2 2 2" xfId="50281"/>
    <cellStyle name="Обычный 5 52 4 2 3" xfId="50282"/>
    <cellStyle name="Обычный 5 52 4 3" xfId="50283"/>
    <cellStyle name="Обычный 5 52 4 3 2" xfId="50284"/>
    <cellStyle name="Обычный 5 52 4 4" xfId="50285"/>
    <cellStyle name="Обычный 5 52 5" xfId="50286"/>
    <cellStyle name="Обычный 5 52 5 2" xfId="50287"/>
    <cellStyle name="Обычный 5 52 5 2 2" xfId="50288"/>
    <cellStyle name="Обычный 5 52 5 3" xfId="50289"/>
    <cellStyle name="Обычный 5 52 6" xfId="50290"/>
    <cellStyle name="Обычный 5 52 6 2" xfId="50291"/>
    <cellStyle name="Обычный 5 52 7" xfId="50292"/>
    <cellStyle name="Обычный 5 52 7 2" xfId="50293"/>
    <cellStyle name="Обычный 5 52 8" xfId="50294"/>
    <cellStyle name="Обычный 5 53" xfId="50295"/>
    <cellStyle name="Обычный 5 53 2" xfId="50296"/>
    <cellStyle name="Обычный 5 53 2 2" xfId="50297"/>
    <cellStyle name="Обычный 5 53 2 2 2" xfId="50298"/>
    <cellStyle name="Обычный 5 53 2 2 2 2" xfId="50299"/>
    <cellStyle name="Обычный 5 53 2 2 3" xfId="50300"/>
    <cellStyle name="Обычный 5 53 2 3" xfId="50301"/>
    <cellStyle name="Обычный 5 53 2 3 2" xfId="50302"/>
    <cellStyle name="Обычный 5 53 2 4" xfId="50303"/>
    <cellStyle name="Обычный 5 53 3" xfId="50304"/>
    <cellStyle name="Обычный 5 53 3 2" xfId="50305"/>
    <cellStyle name="Обычный 5 53 3 2 2" xfId="50306"/>
    <cellStyle name="Обычный 5 53 3 2 2 2" xfId="50307"/>
    <cellStyle name="Обычный 5 53 3 2 3" xfId="50308"/>
    <cellStyle name="Обычный 5 53 3 3" xfId="50309"/>
    <cellStyle name="Обычный 5 53 3 3 2" xfId="50310"/>
    <cellStyle name="Обычный 5 53 3 4" xfId="50311"/>
    <cellStyle name="Обычный 5 53 4" xfId="50312"/>
    <cellStyle name="Обычный 5 53 4 2" xfId="50313"/>
    <cellStyle name="Обычный 5 53 4 2 2" xfId="50314"/>
    <cellStyle name="Обычный 5 53 4 2 2 2" xfId="50315"/>
    <cellStyle name="Обычный 5 53 4 2 3" xfId="50316"/>
    <cellStyle name="Обычный 5 53 4 3" xfId="50317"/>
    <cellStyle name="Обычный 5 53 4 3 2" xfId="50318"/>
    <cellStyle name="Обычный 5 53 4 4" xfId="50319"/>
    <cellStyle name="Обычный 5 53 5" xfId="50320"/>
    <cellStyle name="Обычный 5 53 5 2" xfId="50321"/>
    <cellStyle name="Обычный 5 53 5 2 2" xfId="50322"/>
    <cellStyle name="Обычный 5 53 5 3" xfId="50323"/>
    <cellStyle name="Обычный 5 53 6" xfId="50324"/>
    <cellStyle name="Обычный 5 53 6 2" xfId="50325"/>
    <cellStyle name="Обычный 5 53 7" xfId="50326"/>
    <cellStyle name="Обычный 5 53 7 2" xfId="50327"/>
    <cellStyle name="Обычный 5 53 8" xfId="50328"/>
    <cellStyle name="Обычный 5 54" xfId="50329"/>
    <cellStyle name="Обычный 5 54 2" xfId="50330"/>
    <cellStyle name="Обычный 5 54 2 2" xfId="50331"/>
    <cellStyle name="Обычный 5 54 2 2 2" xfId="50332"/>
    <cellStyle name="Обычный 5 54 2 2 2 2" xfId="50333"/>
    <cellStyle name="Обычный 5 54 2 2 3" xfId="50334"/>
    <cellStyle name="Обычный 5 54 2 3" xfId="50335"/>
    <cellStyle name="Обычный 5 54 2 3 2" xfId="50336"/>
    <cellStyle name="Обычный 5 54 2 4" xfId="50337"/>
    <cellStyle name="Обычный 5 54 3" xfId="50338"/>
    <cellStyle name="Обычный 5 54 3 2" xfId="50339"/>
    <cellStyle name="Обычный 5 54 3 2 2" xfId="50340"/>
    <cellStyle name="Обычный 5 54 3 2 2 2" xfId="50341"/>
    <cellStyle name="Обычный 5 54 3 2 3" xfId="50342"/>
    <cellStyle name="Обычный 5 54 3 3" xfId="50343"/>
    <cellStyle name="Обычный 5 54 3 3 2" xfId="50344"/>
    <cellStyle name="Обычный 5 54 3 4" xfId="50345"/>
    <cellStyle name="Обычный 5 54 4" xfId="50346"/>
    <cellStyle name="Обычный 5 54 4 2" xfId="50347"/>
    <cellStyle name="Обычный 5 54 4 2 2" xfId="50348"/>
    <cellStyle name="Обычный 5 54 4 2 2 2" xfId="50349"/>
    <cellStyle name="Обычный 5 54 4 2 3" xfId="50350"/>
    <cellStyle name="Обычный 5 54 4 3" xfId="50351"/>
    <cellStyle name="Обычный 5 54 4 3 2" xfId="50352"/>
    <cellStyle name="Обычный 5 54 4 4" xfId="50353"/>
    <cellStyle name="Обычный 5 54 5" xfId="50354"/>
    <cellStyle name="Обычный 5 54 5 2" xfId="50355"/>
    <cellStyle name="Обычный 5 54 5 2 2" xfId="50356"/>
    <cellStyle name="Обычный 5 54 5 3" xfId="50357"/>
    <cellStyle name="Обычный 5 54 6" xfId="50358"/>
    <cellStyle name="Обычный 5 54 6 2" xfId="50359"/>
    <cellStyle name="Обычный 5 54 7" xfId="50360"/>
    <cellStyle name="Обычный 5 54 7 2" xfId="50361"/>
    <cellStyle name="Обычный 5 54 8" xfId="50362"/>
    <cellStyle name="Обычный 5 55" xfId="50363"/>
    <cellStyle name="Обычный 5 55 2" xfId="50364"/>
    <cellStyle name="Обычный 5 55 2 2" xfId="50365"/>
    <cellStyle name="Обычный 5 55 2 2 2" xfId="50366"/>
    <cellStyle name="Обычный 5 55 2 2 2 2" xfId="50367"/>
    <cellStyle name="Обычный 5 55 2 2 3" xfId="50368"/>
    <cellStyle name="Обычный 5 55 2 3" xfId="50369"/>
    <cellStyle name="Обычный 5 55 2 3 2" xfId="50370"/>
    <cellStyle name="Обычный 5 55 2 4" xfId="50371"/>
    <cellStyle name="Обычный 5 55 3" xfId="50372"/>
    <cellStyle name="Обычный 5 55 3 2" xfId="50373"/>
    <cellStyle name="Обычный 5 55 3 2 2" xfId="50374"/>
    <cellStyle name="Обычный 5 55 3 2 2 2" xfId="50375"/>
    <cellStyle name="Обычный 5 55 3 2 3" xfId="50376"/>
    <cellStyle name="Обычный 5 55 3 3" xfId="50377"/>
    <cellStyle name="Обычный 5 55 3 3 2" xfId="50378"/>
    <cellStyle name="Обычный 5 55 3 4" xfId="50379"/>
    <cellStyle name="Обычный 5 55 4" xfId="50380"/>
    <cellStyle name="Обычный 5 55 4 2" xfId="50381"/>
    <cellStyle name="Обычный 5 55 4 2 2" xfId="50382"/>
    <cellStyle name="Обычный 5 55 4 2 2 2" xfId="50383"/>
    <cellStyle name="Обычный 5 55 4 2 3" xfId="50384"/>
    <cellStyle name="Обычный 5 55 4 3" xfId="50385"/>
    <cellStyle name="Обычный 5 55 4 3 2" xfId="50386"/>
    <cellStyle name="Обычный 5 55 4 4" xfId="50387"/>
    <cellStyle name="Обычный 5 55 5" xfId="50388"/>
    <cellStyle name="Обычный 5 55 5 2" xfId="50389"/>
    <cellStyle name="Обычный 5 55 5 2 2" xfId="50390"/>
    <cellStyle name="Обычный 5 55 5 3" xfId="50391"/>
    <cellStyle name="Обычный 5 55 6" xfId="50392"/>
    <cellStyle name="Обычный 5 55 6 2" xfId="50393"/>
    <cellStyle name="Обычный 5 55 7" xfId="50394"/>
    <cellStyle name="Обычный 5 55 7 2" xfId="50395"/>
    <cellStyle name="Обычный 5 55 8" xfId="50396"/>
    <cellStyle name="Обычный 5 56" xfId="50397"/>
    <cellStyle name="Обычный 5 56 2" xfId="50398"/>
    <cellStyle name="Обычный 5 56 2 2" xfId="50399"/>
    <cellStyle name="Обычный 5 56 2 2 2" xfId="50400"/>
    <cellStyle name="Обычный 5 56 2 2 2 2" xfId="50401"/>
    <cellStyle name="Обычный 5 56 2 2 3" xfId="50402"/>
    <cellStyle name="Обычный 5 56 2 3" xfId="50403"/>
    <cellStyle name="Обычный 5 56 2 3 2" xfId="50404"/>
    <cellStyle name="Обычный 5 56 2 4" xfId="50405"/>
    <cellStyle name="Обычный 5 56 3" xfId="50406"/>
    <cellStyle name="Обычный 5 56 3 2" xfId="50407"/>
    <cellStyle name="Обычный 5 56 3 2 2" xfId="50408"/>
    <cellStyle name="Обычный 5 56 3 2 2 2" xfId="50409"/>
    <cellStyle name="Обычный 5 56 3 2 3" xfId="50410"/>
    <cellStyle name="Обычный 5 56 3 3" xfId="50411"/>
    <cellStyle name="Обычный 5 56 3 3 2" xfId="50412"/>
    <cellStyle name="Обычный 5 56 3 4" xfId="50413"/>
    <cellStyle name="Обычный 5 56 4" xfId="50414"/>
    <cellStyle name="Обычный 5 56 4 2" xfId="50415"/>
    <cellStyle name="Обычный 5 56 4 2 2" xfId="50416"/>
    <cellStyle name="Обычный 5 56 4 2 2 2" xfId="50417"/>
    <cellStyle name="Обычный 5 56 4 2 3" xfId="50418"/>
    <cellStyle name="Обычный 5 56 4 3" xfId="50419"/>
    <cellStyle name="Обычный 5 56 4 3 2" xfId="50420"/>
    <cellStyle name="Обычный 5 56 4 4" xfId="50421"/>
    <cellStyle name="Обычный 5 56 5" xfId="50422"/>
    <cellStyle name="Обычный 5 56 5 2" xfId="50423"/>
    <cellStyle name="Обычный 5 56 5 2 2" xfId="50424"/>
    <cellStyle name="Обычный 5 56 5 3" xfId="50425"/>
    <cellStyle name="Обычный 5 56 6" xfId="50426"/>
    <cellStyle name="Обычный 5 56 6 2" xfId="50427"/>
    <cellStyle name="Обычный 5 56 7" xfId="50428"/>
    <cellStyle name="Обычный 5 56 7 2" xfId="50429"/>
    <cellStyle name="Обычный 5 56 8" xfId="50430"/>
    <cellStyle name="Обычный 5 57" xfId="50431"/>
    <cellStyle name="Обычный 5 57 2" xfId="50432"/>
    <cellStyle name="Обычный 5 57 2 2" xfId="50433"/>
    <cellStyle name="Обычный 5 57 2 2 2" xfId="50434"/>
    <cellStyle name="Обычный 5 57 2 2 2 2" xfId="50435"/>
    <cellStyle name="Обычный 5 57 2 2 3" xfId="50436"/>
    <cellStyle name="Обычный 5 57 2 3" xfId="50437"/>
    <cellStyle name="Обычный 5 57 2 3 2" xfId="50438"/>
    <cellStyle name="Обычный 5 57 2 4" xfId="50439"/>
    <cellStyle name="Обычный 5 57 3" xfId="50440"/>
    <cellStyle name="Обычный 5 57 3 2" xfId="50441"/>
    <cellStyle name="Обычный 5 57 3 2 2" xfId="50442"/>
    <cellStyle name="Обычный 5 57 3 2 2 2" xfId="50443"/>
    <cellStyle name="Обычный 5 57 3 2 3" xfId="50444"/>
    <cellStyle name="Обычный 5 57 3 3" xfId="50445"/>
    <cellStyle name="Обычный 5 57 3 3 2" xfId="50446"/>
    <cellStyle name="Обычный 5 57 3 4" xfId="50447"/>
    <cellStyle name="Обычный 5 57 4" xfId="50448"/>
    <cellStyle name="Обычный 5 57 4 2" xfId="50449"/>
    <cellStyle name="Обычный 5 57 4 2 2" xfId="50450"/>
    <cellStyle name="Обычный 5 57 4 2 2 2" xfId="50451"/>
    <cellStyle name="Обычный 5 57 4 2 3" xfId="50452"/>
    <cellStyle name="Обычный 5 57 4 3" xfId="50453"/>
    <cellStyle name="Обычный 5 57 4 3 2" xfId="50454"/>
    <cellStyle name="Обычный 5 57 4 4" xfId="50455"/>
    <cellStyle name="Обычный 5 57 5" xfId="50456"/>
    <cellStyle name="Обычный 5 57 5 2" xfId="50457"/>
    <cellStyle name="Обычный 5 57 5 2 2" xfId="50458"/>
    <cellStyle name="Обычный 5 57 5 3" xfId="50459"/>
    <cellStyle name="Обычный 5 57 6" xfId="50460"/>
    <cellStyle name="Обычный 5 57 6 2" xfId="50461"/>
    <cellStyle name="Обычный 5 57 7" xfId="50462"/>
    <cellStyle name="Обычный 5 57 7 2" xfId="50463"/>
    <cellStyle name="Обычный 5 57 8" xfId="50464"/>
    <cellStyle name="Обычный 5 58" xfId="50465"/>
    <cellStyle name="Обычный 5 58 2" xfId="50466"/>
    <cellStyle name="Обычный 5 58 2 2" xfId="50467"/>
    <cellStyle name="Обычный 5 58 2 2 2" xfId="50468"/>
    <cellStyle name="Обычный 5 58 2 2 2 2" xfId="50469"/>
    <cellStyle name="Обычный 5 58 2 2 3" xfId="50470"/>
    <cellStyle name="Обычный 5 58 2 3" xfId="50471"/>
    <cellStyle name="Обычный 5 58 2 3 2" xfId="50472"/>
    <cellStyle name="Обычный 5 58 2 4" xfId="50473"/>
    <cellStyle name="Обычный 5 58 3" xfId="50474"/>
    <cellStyle name="Обычный 5 58 3 2" xfId="50475"/>
    <cellStyle name="Обычный 5 58 3 2 2" xfId="50476"/>
    <cellStyle name="Обычный 5 58 3 2 2 2" xfId="50477"/>
    <cellStyle name="Обычный 5 58 3 2 3" xfId="50478"/>
    <cellStyle name="Обычный 5 58 3 3" xfId="50479"/>
    <cellStyle name="Обычный 5 58 3 3 2" xfId="50480"/>
    <cellStyle name="Обычный 5 58 3 4" xfId="50481"/>
    <cellStyle name="Обычный 5 58 4" xfId="50482"/>
    <cellStyle name="Обычный 5 58 4 2" xfId="50483"/>
    <cellStyle name="Обычный 5 58 4 2 2" xfId="50484"/>
    <cellStyle name="Обычный 5 58 4 2 2 2" xfId="50485"/>
    <cellStyle name="Обычный 5 58 4 2 3" xfId="50486"/>
    <cellStyle name="Обычный 5 58 4 3" xfId="50487"/>
    <cellStyle name="Обычный 5 58 4 3 2" xfId="50488"/>
    <cellStyle name="Обычный 5 58 4 4" xfId="50489"/>
    <cellStyle name="Обычный 5 58 5" xfId="50490"/>
    <cellStyle name="Обычный 5 58 5 2" xfId="50491"/>
    <cellStyle name="Обычный 5 58 5 2 2" xfId="50492"/>
    <cellStyle name="Обычный 5 58 5 3" xfId="50493"/>
    <cellStyle name="Обычный 5 58 6" xfId="50494"/>
    <cellStyle name="Обычный 5 58 6 2" xfId="50495"/>
    <cellStyle name="Обычный 5 58 7" xfId="50496"/>
    <cellStyle name="Обычный 5 58 7 2" xfId="50497"/>
    <cellStyle name="Обычный 5 58 8" xfId="50498"/>
    <cellStyle name="Обычный 5 59" xfId="50499"/>
    <cellStyle name="Обычный 5 59 2" xfId="50500"/>
    <cellStyle name="Обычный 5 59 2 2" xfId="50501"/>
    <cellStyle name="Обычный 5 59 2 2 2" xfId="50502"/>
    <cellStyle name="Обычный 5 59 2 2 2 2" xfId="50503"/>
    <cellStyle name="Обычный 5 59 2 2 3" xfId="50504"/>
    <cellStyle name="Обычный 5 59 2 3" xfId="50505"/>
    <cellStyle name="Обычный 5 59 2 3 2" xfId="50506"/>
    <cellStyle name="Обычный 5 59 2 4" xfId="50507"/>
    <cellStyle name="Обычный 5 59 3" xfId="50508"/>
    <cellStyle name="Обычный 5 59 3 2" xfId="50509"/>
    <cellStyle name="Обычный 5 59 3 2 2" xfId="50510"/>
    <cellStyle name="Обычный 5 59 3 2 2 2" xfId="50511"/>
    <cellStyle name="Обычный 5 59 3 2 3" xfId="50512"/>
    <cellStyle name="Обычный 5 59 3 3" xfId="50513"/>
    <cellStyle name="Обычный 5 59 3 3 2" xfId="50514"/>
    <cellStyle name="Обычный 5 59 3 4" xfId="50515"/>
    <cellStyle name="Обычный 5 59 4" xfId="50516"/>
    <cellStyle name="Обычный 5 59 4 2" xfId="50517"/>
    <cellStyle name="Обычный 5 59 4 2 2" xfId="50518"/>
    <cellStyle name="Обычный 5 59 4 2 2 2" xfId="50519"/>
    <cellStyle name="Обычный 5 59 4 2 3" xfId="50520"/>
    <cellStyle name="Обычный 5 59 4 3" xfId="50521"/>
    <cellStyle name="Обычный 5 59 4 3 2" xfId="50522"/>
    <cellStyle name="Обычный 5 59 4 4" xfId="50523"/>
    <cellStyle name="Обычный 5 59 5" xfId="50524"/>
    <cellStyle name="Обычный 5 59 5 2" xfId="50525"/>
    <cellStyle name="Обычный 5 59 5 2 2" xfId="50526"/>
    <cellStyle name="Обычный 5 59 5 3" xfId="50527"/>
    <cellStyle name="Обычный 5 59 6" xfId="50528"/>
    <cellStyle name="Обычный 5 59 6 2" xfId="50529"/>
    <cellStyle name="Обычный 5 59 7" xfId="50530"/>
    <cellStyle name="Обычный 5 59 7 2" xfId="50531"/>
    <cellStyle name="Обычный 5 59 8" xfId="50532"/>
    <cellStyle name="Обычный 5 6" xfId="50533"/>
    <cellStyle name="Обычный 5 6 10" xfId="50534"/>
    <cellStyle name="Обычный 5 6 10 2" xfId="50535"/>
    <cellStyle name="Обычный 5 6 10 2 2" xfId="50536"/>
    <cellStyle name="Обычный 5 6 10 2 2 2" xfId="50537"/>
    <cellStyle name="Обычный 5 6 10 2 2 2 2" xfId="50538"/>
    <cellStyle name="Обычный 5 6 10 2 2 3" xfId="50539"/>
    <cellStyle name="Обычный 5 6 10 2 3" xfId="50540"/>
    <cellStyle name="Обычный 5 6 10 2 3 2" xfId="50541"/>
    <cellStyle name="Обычный 5 6 10 2 4" xfId="50542"/>
    <cellStyle name="Обычный 5 6 10 3" xfId="50543"/>
    <cellStyle name="Обычный 5 6 10 3 2" xfId="50544"/>
    <cellStyle name="Обычный 5 6 10 3 2 2" xfId="50545"/>
    <cellStyle name="Обычный 5 6 10 3 2 2 2" xfId="50546"/>
    <cellStyle name="Обычный 5 6 10 3 2 3" xfId="50547"/>
    <cellStyle name="Обычный 5 6 10 3 3" xfId="50548"/>
    <cellStyle name="Обычный 5 6 10 3 3 2" xfId="50549"/>
    <cellStyle name="Обычный 5 6 10 3 4" xfId="50550"/>
    <cellStyle name="Обычный 5 6 10 4" xfId="50551"/>
    <cellStyle name="Обычный 5 6 10 4 2" xfId="50552"/>
    <cellStyle name="Обычный 5 6 10 4 2 2" xfId="50553"/>
    <cellStyle name="Обычный 5 6 10 4 2 2 2" xfId="50554"/>
    <cellStyle name="Обычный 5 6 10 4 2 3" xfId="50555"/>
    <cellStyle name="Обычный 5 6 10 4 3" xfId="50556"/>
    <cellStyle name="Обычный 5 6 10 4 3 2" xfId="50557"/>
    <cellStyle name="Обычный 5 6 10 4 4" xfId="50558"/>
    <cellStyle name="Обычный 5 6 10 5" xfId="50559"/>
    <cellStyle name="Обычный 5 6 10 5 2" xfId="50560"/>
    <cellStyle name="Обычный 5 6 10 5 2 2" xfId="50561"/>
    <cellStyle name="Обычный 5 6 10 5 3" xfId="50562"/>
    <cellStyle name="Обычный 5 6 10 6" xfId="50563"/>
    <cellStyle name="Обычный 5 6 10 6 2" xfId="50564"/>
    <cellStyle name="Обычный 5 6 10 7" xfId="50565"/>
    <cellStyle name="Обычный 5 6 10 7 2" xfId="50566"/>
    <cellStyle name="Обычный 5 6 10 8" xfId="50567"/>
    <cellStyle name="Обычный 5 6 11" xfId="50568"/>
    <cellStyle name="Обычный 5 6 11 2" xfId="50569"/>
    <cellStyle name="Обычный 5 6 11 2 2" xfId="50570"/>
    <cellStyle name="Обычный 5 6 11 2 2 2" xfId="50571"/>
    <cellStyle name="Обычный 5 6 11 2 2 2 2" xfId="50572"/>
    <cellStyle name="Обычный 5 6 11 2 2 3" xfId="50573"/>
    <cellStyle name="Обычный 5 6 11 2 3" xfId="50574"/>
    <cellStyle name="Обычный 5 6 11 2 3 2" xfId="50575"/>
    <cellStyle name="Обычный 5 6 11 2 4" xfId="50576"/>
    <cellStyle name="Обычный 5 6 11 3" xfId="50577"/>
    <cellStyle name="Обычный 5 6 11 3 2" xfId="50578"/>
    <cellStyle name="Обычный 5 6 11 3 2 2" xfId="50579"/>
    <cellStyle name="Обычный 5 6 11 3 2 2 2" xfId="50580"/>
    <cellStyle name="Обычный 5 6 11 3 2 3" xfId="50581"/>
    <cellStyle name="Обычный 5 6 11 3 3" xfId="50582"/>
    <cellStyle name="Обычный 5 6 11 3 3 2" xfId="50583"/>
    <cellStyle name="Обычный 5 6 11 3 4" xfId="50584"/>
    <cellStyle name="Обычный 5 6 11 4" xfId="50585"/>
    <cellStyle name="Обычный 5 6 11 4 2" xfId="50586"/>
    <cellStyle name="Обычный 5 6 11 4 2 2" xfId="50587"/>
    <cellStyle name="Обычный 5 6 11 4 2 2 2" xfId="50588"/>
    <cellStyle name="Обычный 5 6 11 4 2 3" xfId="50589"/>
    <cellStyle name="Обычный 5 6 11 4 3" xfId="50590"/>
    <cellStyle name="Обычный 5 6 11 4 3 2" xfId="50591"/>
    <cellStyle name="Обычный 5 6 11 4 4" xfId="50592"/>
    <cellStyle name="Обычный 5 6 11 5" xfId="50593"/>
    <cellStyle name="Обычный 5 6 11 5 2" xfId="50594"/>
    <cellStyle name="Обычный 5 6 11 5 2 2" xfId="50595"/>
    <cellStyle name="Обычный 5 6 11 5 3" xfId="50596"/>
    <cellStyle name="Обычный 5 6 11 6" xfId="50597"/>
    <cellStyle name="Обычный 5 6 11 6 2" xfId="50598"/>
    <cellStyle name="Обычный 5 6 11 7" xfId="50599"/>
    <cellStyle name="Обычный 5 6 11 7 2" xfId="50600"/>
    <cellStyle name="Обычный 5 6 11 8" xfId="50601"/>
    <cellStyle name="Обычный 5 6 12" xfId="50602"/>
    <cellStyle name="Обычный 5 6 12 2" xfId="50603"/>
    <cellStyle name="Обычный 5 6 12 2 2" xfId="50604"/>
    <cellStyle name="Обычный 5 6 12 2 2 2" xfId="50605"/>
    <cellStyle name="Обычный 5 6 12 2 2 2 2" xfId="50606"/>
    <cellStyle name="Обычный 5 6 12 2 2 3" xfId="50607"/>
    <cellStyle name="Обычный 5 6 12 2 3" xfId="50608"/>
    <cellStyle name="Обычный 5 6 12 2 3 2" xfId="50609"/>
    <cellStyle name="Обычный 5 6 12 2 4" xfId="50610"/>
    <cellStyle name="Обычный 5 6 12 3" xfId="50611"/>
    <cellStyle name="Обычный 5 6 12 3 2" xfId="50612"/>
    <cellStyle name="Обычный 5 6 12 3 2 2" xfId="50613"/>
    <cellStyle name="Обычный 5 6 12 3 2 2 2" xfId="50614"/>
    <cellStyle name="Обычный 5 6 12 3 2 3" xfId="50615"/>
    <cellStyle name="Обычный 5 6 12 3 3" xfId="50616"/>
    <cellStyle name="Обычный 5 6 12 3 3 2" xfId="50617"/>
    <cellStyle name="Обычный 5 6 12 3 4" xfId="50618"/>
    <cellStyle name="Обычный 5 6 12 4" xfId="50619"/>
    <cellStyle name="Обычный 5 6 12 4 2" xfId="50620"/>
    <cellStyle name="Обычный 5 6 12 4 2 2" xfId="50621"/>
    <cellStyle name="Обычный 5 6 12 4 2 2 2" xfId="50622"/>
    <cellStyle name="Обычный 5 6 12 4 2 3" xfId="50623"/>
    <cellStyle name="Обычный 5 6 12 4 3" xfId="50624"/>
    <cellStyle name="Обычный 5 6 12 4 3 2" xfId="50625"/>
    <cellStyle name="Обычный 5 6 12 4 4" xfId="50626"/>
    <cellStyle name="Обычный 5 6 12 5" xfId="50627"/>
    <cellStyle name="Обычный 5 6 12 5 2" xfId="50628"/>
    <cellStyle name="Обычный 5 6 12 5 2 2" xfId="50629"/>
    <cellStyle name="Обычный 5 6 12 5 3" xfId="50630"/>
    <cellStyle name="Обычный 5 6 12 6" xfId="50631"/>
    <cellStyle name="Обычный 5 6 12 6 2" xfId="50632"/>
    <cellStyle name="Обычный 5 6 12 7" xfId="50633"/>
    <cellStyle name="Обычный 5 6 12 7 2" xfId="50634"/>
    <cellStyle name="Обычный 5 6 12 8" xfId="50635"/>
    <cellStyle name="Обычный 5 6 13" xfId="50636"/>
    <cellStyle name="Обычный 5 6 13 2" xfId="50637"/>
    <cellStyle name="Обычный 5 6 13 2 2" xfId="50638"/>
    <cellStyle name="Обычный 5 6 13 2 2 2" xfId="50639"/>
    <cellStyle name="Обычный 5 6 13 2 2 2 2" xfId="50640"/>
    <cellStyle name="Обычный 5 6 13 2 2 3" xfId="50641"/>
    <cellStyle name="Обычный 5 6 13 2 3" xfId="50642"/>
    <cellStyle name="Обычный 5 6 13 2 3 2" xfId="50643"/>
    <cellStyle name="Обычный 5 6 13 2 4" xfId="50644"/>
    <cellStyle name="Обычный 5 6 13 3" xfId="50645"/>
    <cellStyle name="Обычный 5 6 13 3 2" xfId="50646"/>
    <cellStyle name="Обычный 5 6 13 3 2 2" xfId="50647"/>
    <cellStyle name="Обычный 5 6 13 3 2 2 2" xfId="50648"/>
    <cellStyle name="Обычный 5 6 13 3 2 3" xfId="50649"/>
    <cellStyle name="Обычный 5 6 13 3 3" xfId="50650"/>
    <cellStyle name="Обычный 5 6 13 3 3 2" xfId="50651"/>
    <cellStyle name="Обычный 5 6 13 3 4" xfId="50652"/>
    <cellStyle name="Обычный 5 6 13 4" xfId="50653"/>
    <cellStyle name="Обычный 5 6 13 4 2" xfId="50654"/>
    <cellStyle name="Обычный 5 6 13 4 2 2" xfId="50655"/>
    <cellStyle name="Обычный 5 6 13 4 2 2 2" xfId="50656"/>
    <cellStyle name="Обычный 5 6 13 4 2 3" xfId="50657"/>
    <cellStyle name="Обычный 5 6 13 4 3" xfId="50658"/>
    <cellStyle name="Обычный 5 6 13 4 3 2" xfId="50659"/>
    <cellStyle name="Обычный 5 6 13 4 4" xfId="50660"/>
    <cellStyle name="Обычный 5 6 13 5" xfId="50661"/>
    <cellStyle name="Обычный 5 6 13 5 2" xfId="50662"/>
    <cellStyle name="Обычный 5 6 13 5 2 2" xfId="50663"/>
    <cellStyle name="Обычный 5 6 13 5 3" xfId="50664"/>
    <cellStyle name="Обычный 5 6 13 6" xfId="50665"/>
    <cellStyle name="Обычный 5 6 13 6 2" xfId="50666"/>
    <cellStyle name="Обычный 5 6 13 7" xfId="50667"/>
    <cellStyle name="Обычный 5 6 13 7 2" xfId="50668"/>
    <cellStyle name="Обычный 5 6 13 8" xfId="50669"/>
    <cellStyle name="Обычный 5 6 14" xfId="50670"/>
    <cellStyle name="Обычный 5 6 14 2" xfId="50671"/>
    <cellStyle name="Обычный 5 6 14 2 2" xfId="50672"/>
    <cellStyle name="Обычный 5 6 14 2 2 2" xfId="50673"/>
    <cellStyle name="Обычный 5 6 14 2 2 2 2" xfId="50674"/>
    <cellStyle name="Обычный 5 6 14 2 2 3" xfId="50675"/>
    <cellStyle name="Обычный 5 6 14 2 3" xfId="50676"/>
    <cellStyle name="Обычный 5 6 14 2 3 2" xfId="50677"/>
    <cellStyle name="Обычный 5 6 14 2 4" xfId="50678"/>
    <cellStyle name="Обычный 5 6 14 3" xfId="50679"/>
    <cellStyle name="Обычный 5 6 14 3 2" xfId="50680"/>
    <cellStyle name="Обычный 5 6 14 3 2 2" xfId="50681"/>
    <cellStyle name="Обычный 5 6 14 3 2 2 2" xfId="50682"/>
    <cellStyle name="Обычный 5 6 14 3 2 3" xfId="50683"/>
    <cellStyle name="Обычный 5 6 14 3 3" xfId="50684"/>
    <cellStyle name="Обычный 5 6 14 3 3 2" xfId="50685"/>
    <cellStyle name="Обычный 5 6 14 3 4" xfId="50686"/>
    <cellStyle name="Обычный 5 6 14 4" xfId="50687"/>
    <cellStyle name="Обычный 5 6 14 4 2" xfId="50688"/>
    <cellStyle name="Обычный 5 6 14 4 2 2" xfId="50689"/>
    <cellStyle name="Обычный 5 6 14 4 2 2 2" xfId="50690"/>
    <cellStyle name="Обычный 5 6 14 4 2 3" xfId="50691"/>
    <cellStyle name="Обычный 5 6 14 4 3" xfId="50692"/>
    <cellStyle name="Обычный 5 6 14 4 3 2" xfId="50693"/>
    <cellStyle name="Обычный 5 6 14 4 4" xfId="50694"/>
    <cellStyle name="Обычный 5 6 14 5" xfId="50695"/>
    <cellStyle name="Обычный 5 6 14 5 2" xfId="50696"/>
    <cellStyle name="Обычный 5 6 14 5 2 2" xfId="50697"/>
    <cellStyle name="Обычный 5 6 14 5 3" xfId="50698"/>
    <cellStyle name="Обычный 5 6 14 6" xfId="50699"/>
    <cellStyle name="Обычный 5 6 14 6 2" xfId="50700"/>
    <cellStyle name="Обычный 5 6 14 7" xfId="50701"/>
    <cellStyle name="Обычный 5 6 14 7 2" xfId="50702"/>
    <cellStyle name="Обычный 5 6 14 8" xfId="50703"/>
    <cellStyle name="Обычный 5 6 15" xfId="50704"/>
    <cellStyle name="Обычный 5 6 15 2" xfId="50705"/>
    <cellStyle name="Обычный 5 6 15 2 2" xfId="50706"/>
    <cellStyle name="Обычный 5 6 15 2 2 2" xfId="50707"/>
    <cellStyle name="Обычный 5 6 15 2 2 2 2" xfId="50708"/>
    <cellStyle name="Обычный 5 6 15 2 2 3" xfId="50709"/>
    <cellStyle name="Обычный 5 6 15 2 3" xfId="50710"/>
    <cellStyle name="Обычный 5 6 15 2 3 2" xfId="50711"/>
    <cellStyle name="Обычный 5 6 15 2 4" xfId="50712"/>
    <cellStyle name="Обычный 5 6 15 3" xfId="50713"/>
    <cellStyle name="Обычный 5 6 15 3 2" xfId="50714"/>
    <cellStyle name="Обычный 5 6 15 3 2 2" xfId="50715"/>
    <cellStyle name="Обычный 5 6 15 3 2 2 2" xfId="50716"/>
    <cellStyle name="Обычный 5 6 15 3 2 3" xfId="50717"/>
    <cellStyle name="Обычный 5 6 15 3 3" xfId="50718"/>
    <cellStyle name="Обычный 5 6 15 3 3 2" xfId="50719"/>
    <cellStyle name="Обычный 5 6 15 3 4" xfId="50720"/>
    <cellStyle name="Обычный 5 6 15 4" xfId="50721"/>
    <cellStyle name="Обычный 5 6 15 4 2" xfId="50722"/>
    <cellStyle name="Обычный 5 6 15 4 2 2" xfId="50723"/>
    <cellStyle name="Обычный 5 6 15 4 2 2 2" xfId="50724"/>
    <cellStyle name="Обычный 5 6 15 4 2 3" xfId="50725"/>
    <cellStyle name="Обычный 5 6 15 4 3" xfId="50726"/>
    <cellStyle name="Обычный 5 6 15 4 3 2" xfId="50727"/>
    <cellStyle name="Обычный 5 6 15 4 4" xfId="50728"/>
    <cellStyle name="Обычный 5 6 15 5" xfId="50729"/>
    <cellStyle name="Обычный 5 6 15 5 2" xfId="50730"/>
    <cellStyle name="Обычный 5 6 15 5 2 2" xfId="50731"/>
    <cellStyle name="Обычный 5 6 15 5 3" xfId="50732"/>
    <cellStyle name="Обычный 5 6 15 6" xfId="50733"/>
    <cellStyle name="Обычный 5 6 15 6 2" xfId="50734"/>
    <cellStyle name="Обычный 5 6 15 7" xfId="50735"/>
    <cellStyle name="Обычный 5 6 15 7 2" xfId="50736"/>
    <cellStyle name="Обычный 5 6 15 8" xfId="50737"/>
    <cellStyle name="Обычный 5 6 16" xfId="50738"/>
    <cellStyle name="Обычный 5 6 16 2" xfId="50739"/>
    <cellStyle name="Обычный 5 6 16 2 2" xfId="50740"/>
    <cellStyle name="Обычный 5 6 16 2 2 2" xfId="50741"/>
    <cellStyle name="Обычный 5 6 16 2 2 2 2" xfId="50742"/>
    <cellStyle name="Обычный 5 6 16 2 2 3" xfId="50743"/>
    <cellStyle name="Обычный 5 6 16 2 3" xfId="50744"/>
    <cellStyle name="Обычный 5 6 16 2 3 2" xfId="50745"/>
    <cellStyle name="Обычный 5 6 16 2 4" xfId="50746"/>
    <cellStyle name="Обычный 5 6 16 3" xfId="50747"/>
    <cellStyle name="Обычный 5 6 16 3 2" xfId="50748"/>
    <cellStyle name="Обычный 5 6 16 3 2 2" xfId="50749"/>
    <cellStyle name="Обычный 5 6 16 3 2 2 2" xfId="50750"/>
    <cellStyle name="Обычный 5 6 16 3 2 3" xfId="50751"/>
    <cellStyle name="Обычный 5 6 16 3 3" xfId="50752"/>
    <cellStyle name="Обычный 5 6 16 3 3 2" xfId="50753"/>
    <cellStyle name="Обычный 5 6 16 3 4" xfId="50754"/>
    <cellStyle name="Обычный 5 6 16 4" xfId="50755"/>
    <cellStyle name="Обычный 5 6 16 4 2" xfId="50756"/>
    <cellStyle name="Обычный 5 6 16 4 2 2" xfId="50757"/>
    <cellStyle name="Обычный 5 6 16 4 2 2 2" xfId="50758"/>
    <cellStyle name="Обычный 5 6 16 4 2 3" xfId="50759"/>
    <cellStyle name="Обычный 5 6 16 4 3" xfId="50760"/>
    <cellStyle name="Обычный 5 6 16 4 3 2" xfId="50761"/>
    <cellStyle name="Обычный 5 6 16 4 4" xfId="50762"/>
    <cellStyle name="Обычный 5 6 16 5" xfId="50763"/>
    <cellStyle name="Обычный 5 6 16 5 2" xfId="50764"/>
    <cellStyle name="Обычный 5 6 16 5 2 2" xfId="50765"/>
    <cellStyle name="Обычный 5 6 16 5 3" xfId="50766"/>
    <cellStyle name="Обычный 5 6 16 6" xfId="50767"/>
    <cellStyle name="Обычный 5 6 16 6 2" xfId="50768"/>
    <cellStyle name="Обычный 5 6 16 7" xfId="50769"/>
    <cellStyle name="Обычный 5 6 16 7 2" xfId="50770"/>
    <cellStyle name="Обычный 5 6 16 8" xfId="50771"/>
    <cellStyle name="Обычный 5 6 17" xfId="50772"/>
    <cellStyle name="Обычный 5 6 17 2" xfId="50773"/>
    <cellStyle name="Обычный 5 6 17 2 2" xfId="50774"/>
    <cellStyle name="Обычный 5 6 17 2 2 2" xfId="50775"/>
    <cellStyle name="Обычный 5 6 17 2 2 2 2" xfId="50776"/>
    <cellStyle name="Обычный 5 6 17 2 2 3" xfId="50777"/>
    <cellStyle name="Обычный 5 6 17 2 3" xfId="50778"/>
    <cellStyle name="Обычный 5 6 17 2 3 2" xfId="50779"/>
    <cellStyle name="Обычный 5 6 17 2 4" xfId="50780"/>
    <cellStyle name="Обычный 5 6 17 3" xfId="50781"/>
    <cellStyle name="Обычный 5 6 17 3 2" xfId="50782"/>
    <cellStyle name="Обычный 5 6 17 3 2 2" xfId="50783"/>
    <cellStyle name="Обычный 5 6 17 3 2 2 2" xfId="50784"/>
    <cellStyle name="Обычный 5 6 17 3 2 3" xfId="50785"/>
    <cellStyle name="Обычный 5 6 17 3 3" xfId="50786"/>
    <cellStyle name="Обычный 5 6 17 3 3 2" xfId="50787"/>
    <cellStyle name="Обычный 5 6 17 3 4" xfId="50788"/>
    <cellStyle name="Обычный 5 6 17 4" xfId="50789"/>
    <cellStyle name="Обычный 5 6 17 4 2" xfId="50790"/>
    <cellStyle name="Обычный 5 6 17 4 2 2" xfId="50791"/>
    <cellStyle name="Обычный 5 6 17 4 2 2 2" xfId="50792"/>
    <cellStyle name="Обычный 5 6 17 4 2 3" xfId="50793"/>
    <cellStyle name="Обычный 5 6 17 4 3" xfId="50794"/>
    <cellStyle name="Обычный 5 6 17 4 3 2" xfId="50795"/>
    <cellStyle name="Обычный 5 6 17 4 4" xfId="50796"/>
    <cellStyle name="Обычный 5 6 17 5" xfId="50797"/>
    <cellStyle name="Обычный 5 6 17 5 2" xfId="50798"/>
    <cellStyle name="Обычный 5 6 17 5 2 2" xfId="50799"/>
    <cellStyle name="Обычный 5 6 17 5 3" xfId="50800"/>
    <cellStyle name="Обычный 5 6 17 6" xfId="50801"/>
    <cellStyle name="Обычный 5 6 17 6 2" xfId="50802"/>
    <cellStyle name="Обычный 5 6 17 7" xfId="50803"/>
    <cellStyle name="Обычный 5 6 17 7 2" xfId="50804"/>
    <cellStyle name="Обычный 5 6 17 8" xfId="50805"/>
    <cellStyle name="Обычный 5 6 18" xfId="50806"/>
    <cellStyle name="Обычный 5 6 18 2" xfId="50807"/>
    <cellStyle name="Обычный 5 6 18 2 2" xfId="50808"/>
    <cellStyle name="Обычный 5 6 18 2 2 2" xfId="50809"/>
    <cellStyle name="Обычный 5 6 18 2 2 2 2" xfId="50810"/>
    <cellStyle name="Обычный 5 6 18 2 2 3" xfId="50811"/>
    <cellStyle name="Обычный 5 6 18 2 3" xfId="50812"/>
    <cellStyle name="Обычный 5 6 18 2 3 2" xfId="50813"/>
    <cellStyle name="Обычный 5 6 18 2 4" xfId="50814"/>
    <cellStyle name="Обычный 5 6 18 3" xfId="50815"/>
    <cellStyle name="Обычный 5 6 18 3 2" xfId="50816"/>
    <cellStyle name="Обычный 5 6 18 3 2 2" xfId="50817"/>
    <cellStyle name="Обычный 5 6 18 3 2 2 2" xfId="50818"/>
    <cellStyle name="Обычный 5 6 18 3 2 3" xfId="50819"/>
    <cellStyle name="Обычный 5 6 18 3 3" xfId="50820"/>
    <cellStyle name="Обычный 5 6 18 3 3 2" xfId="50821"/>
    <cellStyle name="Обычный 5 6 18 3 4" xfId="50822"/>
    <cellStyle name="Обычный 5 6 18 4" xfId="50823"/>
    <cellStyle name="Обычный 5 6 18 4 2" xfId="50824"/>
    <cellStyle name="Обычный 5 6 18 4 2 2" xfId="50825"/>
    <cellStyle name="Обычный 5 6 18 4 2 2 2" xfId="50826"/>
    <cellStyle name="Обычный 5 6 18 4 2 3" xfId="50827"/>
    <cellStyle name="Обычный 5 6 18 4 3" xfId="50828"/>
    <cellStyle name="Обычный 5 6 18 4 3 2" xfId="50829"/>
    <cellStyle name="Обычный 5 6 18 4 4" xfId="50830"/>
    <cellStyle name="Обычный 5 6 18 5" xfId="50831"/>
    <cellStyle name="Обычный 5 6 18 5 2" xfId="50832"/>
    <cellStyle name="Обычный 5 6 18 5 2 2" xfId="50833"/>
    <cellStyle name="Обычный 5 6 18 5 3" xfId="50834"/>
    <cellStyle name="Обычный 5 6 18 6" xfId="50835"/>
    <cellStyle name="Обычный 5 6 18 6 2" xfId="50836"/>
    <cellStyle name="Обычный 5 6 18 7" xfId="50837"/>
    <cellStyle name="Обычный 5 6 18 7 2" xfId="50838"/>
    <cellStyle name="Обычный 5 6 18 8" xfId="50839"/>
    <cellStyle name="Обычный 5 6 19" xfId="50840"/>
    <cellStyle name="Обычный 5 6 19 2" xfId="50841"/>
    <cellStyle name="Обычный 5 6 19 2 2" xfId="50842"/>
    <cellStyle name="Обычный 5 6 19 2 2 2" xfId="50843"/>
    <cellStyle name="Обычный 5 6 19 2 2 2 2" xfId="50844"/>
    <cellStyle name="Обычный 5 6 19 2 2 3" xfId="50845"/>
    <cellStyle name="Обычный 5 6 19 2 3" xfId="50846"/>
    <cellStyle name="Обычный 5 6 19 2 3 2" xfId="50847"/>
    <cellStyle name="Обычный 5 6 19 2 4" xfId="50848"/>
    <cellStyle name="Обычный 5 6 19 3" xfId="50849"/>
    <cellStyle name="Обычный 5 6 19 3 2" xfId="50850"/>
    <cellStyle name="Обычный 5 6 19 3 2 2" xfId="50851"/>
    <cellStyle name="Обычный 5 6 19 3 2 2 2" xfId="50852"/>
    <cellStyle name="Обычный 5 6 19 3 2 3" xfId="50853"/>
    <cellStyle name="Обычный 5 6 19 3 3" xfId="50854"/>
    <cellStyle name="Обычный 5 6 19 3 3 2" xfId="50855"/>
    <cellStyle name="Обычный 5 6 19 3 4" xfId="50856"/>
    <cellStyle name="Обычный 5 6 19 4" xfId="50857"/>
    <cellStyle name="Обычный 5 6 19 4 2" xfId="50858"/>
    <cellStyle name="Обычный 5 6 19 4 2 2" xfId="50859"/>
    <cellStyle name="Обычный 5 6 19 4 2 2 2" xfId="50860"/>
    <cellStyle name="Обычный 5 6 19 4 2 3" xfId="50861"/>
    <cellStyle name="Обычный 5 6 19 4 3" xfId="50862"/>
    <cellStyle name="Обычный 5 6 19 4 3 2" xfId="50863"/>
    <cellStyle name="Обычный 5 6 19 4 4" xfId="50864"/>
    <cellStyle name="Обычный 5 6 19 5" xfId="50865"/>
    <cellStyle name="Обычный 5 6 19 5 2" xfId="50866"/>
    <cellStyle name="Обычный 5 6 19 5 2 2" xfId="50867"/>
    <cellStyle name="Обычный 5 6 19 5 3" xfId="50868"/>
    <cellStyle name="Обычный 5 6 19 6" xfId="50869"/>
    <cellStyle name="Обычный 5 6 19 6 2" xfId="50870"/>
    <cellStyle name="Обычный 5 6 19 7" xfId="50871"/>
    <cellStyle name="Обычный 5 6 19 7 2" xfId="50872"/>
    <cellStyle name="Обычный 5 6 19 8" xfId="50873"/>
    <cellStyle name="Обычный 5 6 2" xfId="50874"/>
    <cellStyle name="Обычный 5 6 2 2" xfId="50875"/>
    <cellStyle name="Обычный 5 6 2 2 2" xfId="50876"/>
    <cellStyle name="Обычный 5 6 2 2 2 2" xfId="50877"/>
    <cellStyle name="Обычный 5 6 2 2 2 2 2" xfId="50878"/>
    <cellStyle name="Обычный 5 6 2 2 2 3" xfId="50879"/>
    <cellStyle name="Обычный 5 6 2 2 3" xfId="50880"/>
    <cellStyle name="Обычный 5 6 2 2 3 2" xfId="50881"/>
    <cellStyle name="Обычный 5 6 2 2 4" xfId="50882"/>
    <cellStyle name="Обычный 5 6 2 3" xfId="50883"/>
    <cellStyle name="Обычный 5 6 2 3 2" xfId="50884"/>
    <cellStyle name="Обычный 5 6 2 3 2 2" xfId="50885"/>
    <cellStyle name="Обычный 5 6 2 3 2 2 2" xfId="50886"/>
    <cellStyle name="Обычный 5 6 2 3 2 3" xfId="50887"/>
    <cellStyle name="Обычный 5 6 2 3 3" xfId="50888"/>
    <cellStyle name="Обычный 5 6 2 3 3 2" xfId="50889"/>
    <cellStyle name="Обычный 5 6 2 3 4" xfId="50890"/>
    <cellStyle name="Обычный 5 6 2 4" xfId="50891"/>
    <cellStyle name="Обычный 5 6 2 4 2" xfId="50892"/>
    <cellStyle name="Обычный 5 6 2 4 2 2" xfId="50893"/>
    <cellStyle name="Обычный 5 6 2 4 2 2 2" xfId="50894"/>
    <cellStyle name="Обычный 5 6 2 4 2 3" xfId="50895"/>
    <cellStyle name="Обычный 5 6 2 4 3" xfId="50896"/>
    <cellStyle name="Обычный 5 6 2 4 3 2" xfId="50897"/>
    <cellStyle name="Обычный 5 6 2 4 4" xfId="50898"/>
    <cellStyle name="Обычный 5 6 2 5" xfId="50899"/>
    <cellStyle name="Обычный 5 6 2 5 2" xfId="50900"/>
    <cellStyle name="Обычный 5 6 2 5 2 2" xfId="50901"/>
    <cellStyle name="Обычный 5 6 2 5 3" xfId="50902"/>
    <cellStyle name="Обычный 5 6 2 6" xfId="50903"/>
    <cellStyle name="Обычный 5 6 2 6 2" xfId="50904"/>
    <cellStyle name="Обычный 5 6 2 7" xfId="50905"/>
    <cellStyle name="Обычный 5 6 2 7 2" xfId="50906"/>
    <cellStyle name="Обычный 5 6 2 8" xfId="50907"/>
    <cellStyle name="Обычный 5 6 20" xfId="50908"/>
    <cellStyle name="Обычный 5 6 20 2" xfId="50909"/>
    <cellStyle name="Обычный 5 6 20 2 2" xfId="50910"/>
    <cellStyle name="Обычный 5 6 20 2 2 2" xfId="50911"/>
    <cellStyle name="Обычный 5 6 20 2 2 2 2" xfId="50912"/>
    <cellStyle name="Обычный 5 6 20 2 2 3" xfId="50913"/>
    <cellStyle name="Обычный 5 6 20 2 3" xfId="50914"/>
    <cellStyle name="Обычный 5 6 20 2 3 2" xfId="50915"/>
    <cellStyle name="Обычный 5 6 20 2 4" xfId="50916"/>
    <cellStyle name="Обычный 5 6 20 3" xfId="50917"/>
    <cellStyle name="Обычный 5 6 20 3 2" xfId="50918"/>
    <cellStyle name="Обычный 5 6 20 3 2 2" xfId="50919"/>
    <cellStyle name="Обычный 5 6 20 3 2 2 2" xfId="50920"/>
    <cellStyle name="Обычный 5 6 20 3 2 3" xfId="50921"/>
    <cellStyle name="Обычный 5 6 20 3 3" xfId="50922"/>
    <cellStyle name="Обычный 5 6 20 3 3 2" xfId="50923"/>
    <cellStyle name="Обычный 5 6 20 3 4" xfId="50924"/>
    <cellStyle name="Обычный 5 6 20 4" xfId="50925"/>
    <cellStyle name="Обычный 5 6 20 4 2" xfId="50926"/>
    <cellStyle name="Обычный 5 6 20 4 2 2" xfId="50927"/>
    <cellStyle name="Обычный 5 6 20 4 2 2 2" xfId="50928"/>
    <cellStyle name="Обычный 5 6 20 4 2 3" xfId="50929"/>
    <cellStyle name="Обычный 5 6 20 4 3" xfId="50930"/>
    <cellStyle name="Обычный 5 6 20 4 3 2" xfId="50931"/>
    <cellStyle name="Обычный 5 6 20 4 4" xfId="50932"/>
    <cellStyle name="Обычный 5 6 20 5" xfId="50933"/>
    <cellStyle name="Обычный 5 6 20 5 2" xfId="50934"/>
    <cellStyle name="Обычный 5 6 20 5 2 2" xfId="50935"/>
    <cellStyle name="Обычный 5 6 20 5 3" xfId="50936"/>
    <cellStyle name="Обычный 5 6 20 6" xfId="50937"/>
    <cellStyle name="Обычный 5 6 20 6 2" xfId="50938"/>
    <cellStyle name="Обычный 5 6 20 7" xfId="50939"/>
    <cellStyle name="Обычный 5 6 20 7 2" xfId="50940"/>
    <cellStyle name="Обычный 5 6 20 8" xfId="50941"/>
    <cellStyle name="Обычный 5 6 21" xfId="50942"/>
    <cellStyle name="Обычный 5 6 21 2" xfId="50943"/>
    <cellStyle name="Обычный 5 6 21 2 2" xfId="50944"/>
    <cellStyle name="Обычный 5 6 21 2 2 2" xfId="50945"/>
    <cellStyle name="Обычный 5 6 21 2 2 2 2" xfId="50946"/>
    <cellStyle name="Обычный 5 6 21 2 2 3" xfId="50947"/>
    <cellStyle name="Обычный 5 6 21 2 3" xfId="50948"/>
    <cellStyle name="Обычный 5 6 21 2 3 2" xfId="50949"/>
    <cellStyle name="Обычный 5 6 21 2 4" xfId="50950"/>
    <cellStyle name="Обычный 5 6 21 3" xfId="50951"/>
    <cellStyle name="Обычный 5 6 21 3 2" xfId="50952"/>
    <cellStyle name="Обычный 5 6 21 3 2 2" xfId="50953"/>
    <cellStyle name="Обычный 5 6 21 3 2 2 2" xfId="50954"/>
    <cellStyle name="Обычный 5 6 21 3 2 3" xfId="50955"/>
    <cellStyle name="Обычный 5 6 21 3 3" xfId="50956"/>
    <cellStyle name="Обычный 5 6 21 3 3 2" xfId="50957"/>
    <cellStyle name="Обычный 5 6 21 3 4" xfId="50958"/>
    <cellStyle name="Обычный 5 6 21 4" xfId="50959"/>
    <cellStyle name="Обычный 5 6 21 4 2" xfId="50960"/>
    <cellStyle name="Обычный 5 6 21 4 2 2" xfId="50961"/>
    <cellStyle name="Обычный 5 6 21 4 2 2 2" xfId="50962"/>
    <cellStyle name="Обычный 5 6 21 4 2 3" xfId="50963"/>
    <cellStyle name="Обычный 5 6 21 4 3" xfId="50964"/>
    <cellStyle name="Обычный 5 6 21 4 3 2" xfId="50965"/>
    <cellStyle name="Обычный 5 6 21 4 4" xfId="50966"/>
    <cellStyle name="Обычный 5 6 21 5" xfId="50967"/>
    <cellStyle name="Обычный 5 6 21 5 2" xfId="50968"/>
    <cellStyle name="Обычный 5 6 21 5 2 2" xfId="50969"/>
    <cellStyle name="Обычный 5 6 21 5 3" xfId="50970"/>
    <cellStyle name="Обычный 5 6 21 6" xfId="50971"/>
    <cellStyle name="Обычный 5 6 21 6 2" xfId="50972"/>
    <cellStyle name="Обычный 5 6 21 7" xfId="50973"/>
    <cellStyle name="Обычный 5 6 21 7 2" xfId="50974"/>
    <cellStyle name="Обычный 5 6 21 8" xfId="50975"/>
    <cellStyle name="Обычный 5 6 22" xfId="50976"/>
    <cellStyle name="Обычный 5 6 22 2" xfId="50977"/>
    <cellStyle name="Обычный 5 6 22 2 2" xfId="50978"/>
    <cellStyle name="Обычный 5 6 22 2 2 2" xfId="50979"/>
    <cellStyle name="Обычный 5 6 22 2 2 2 2" xfId="50980"/>
    <cellStyle name="Обычный 5 6 22 2 2 3" xfId="50981"/>
    <cellStyle name="Обычный 5 6 22 2 3" xfId="50982"/>
    <cellStyle name="Обычный 5 6 22 2 3 2" xfId="50983"/>
    <cellStyle name="Обычный 5 6 22 2 4" xfId="50984"/>
    <cellStyle name="Обычный 5 6 22 3" xfId="50985"/>
    <cellStyle name="Обычный 5 6 22 3 2" xfId="50986"/>
    <cellStyle name="Обычный 5 6 22 3 2 2" xfId="50987"/>
    <cellStyle name="Обычный 5 6 22 3 2 2 2" xfId="50988"/>
    <cellStyle name="Обычный 5 6 22 3 2 3" xfId="50989"/>
    <cellStyle name="Обычный 5 6 22 3 3" xfId="50990"/>
    <cellStyle name="Обычный 5 6 22 3 3 2" xfId="50991"/>
    <cellStyle name="Обычный 5 6 22 3 4" xfId="50992"/>
    <cellStyle name="Обычный 5 6 22 4" xfId="50993"/>
    <cellStyle name="Обычный 5 6 22 4 2" xfId="50994"/>
    <cellStyle name="Обычный 5 6 22 4 2 2" xfId="50995"/>
    <cellStyle name="Обычный 5 6 22 4 2 2 2" xfId="50996"/>
    <cellStyle name="Обычный 5 6 22 4 2 3" xfId="50997"/>
    <cellStyle name="Обычный 5 6 22 4 3" xfId="50998"/>
    <cellStyle name="Обычный 5 6 22 4 3 2" xfId="50999"/>
    <cellStyle name="Обычный 5 6 22 4 4" xfId="51000"/>
    <cellStyle name="Обычный 5 6 22 5" xfId="51001"/>
    <cellStyle name="Обычный 5 6 22 5 2" xfId="51002"/>
    <cellStyle name="Обычный 5 6 22 5 2 2" xfId="51003"/>
    <cellStyle name="Обычный 5 6 22 5 3" xfId="51004"/>
    <cellStyle name="Обычный 5 6 22 6" xfId="51005"/>
    <cellStyle name="Обычный 5 6 22 6 2" xfId="51006"/>
    <cellStyle name="Обычный 5 6 22 7" xfId="51007"/>
    <cellStyle name="Обычный 5 6 22 7 2" xfId="51008"/>
    <cellStyle name="Обычный 5 6 22 8" xfId="51009"/>
    <cellStyle name="Обычный 5 6 23" xfId="51010"/>
    <cellStyle name="Обычный 5 6 23 2" xfId="51011"/>
    <cellStyle name="Обычный 5 6 23 2 2" xfId="51012"/>
    <cellStyle name="Обычный 5 6 23 2 2 2" xfId="51013"/>
    <cellStyle name="Обычный 5 6 23 2 2 2 2" xfId="51014"/>
    <cellStyle name="Обычный 5 6 23 2 2 3" xfId="51015"/>
    <cellStyle name="Обычный 5 6 23 2 3" xfId="51016"/>
    <cellStyle name="Обычный 5 6 23 2 3 2" xfId="51017"/>
    <cellStyle name="Обычный 5 6 23 2 4" xfId="51018"/>
    <cellStyle name="Обычный 5 6 23 3" xfId="51019"/>
    <cellStyle name="Обычный 5 6 23 3 2" xfId="51020"/>
    <cellStyle name="Обычный 5 6 23 3 2 2" xfId="51021"/>
    <cellStyle name="Обычный 5 6 23 3 2 2 2" xfId="51022"/>
    <cellStyle name="Обычный 5 6 23 3 2 3" xfId="51023"/>
    <cellStyle name="Обычный 5 6 23 3 3" xfId="51024"/>
    <cellStyle name="Обычный 5 6 23 3 3 2" xfId="51025"/>
    <cellStyle name="Обычный 5 6 23 3 4" xfId="51026"/>
    <cellStyle name="Обычный 5 6 23 4" xfId="51027"/>
    <cellStyle name="Обычный 5 6 23 4 2" xfId="51028"/>
    <cellStyle name="Обычный 5 6 23 4 2 2" xfId="51029"/>
    <cellStyle name="Обычный 5 6 23 4 2 2 2" xfId="51030"/>
    <cellStyle name="Обычный 5 6 23 4 2 3" xfId="51031"/>
    <cellStyle name="Обычный 5 6 23 4 3" xfId="51032"/>
    <cellStyle name="Обычный 5 6 23 4 3 2" xfId="51033"/>
    <cellStyle name="Обычный 5 6 23 4 4" xfId="51034"/>
    <cellStyle name="Обычный 5 6 23 5" xfId="51035"/>
    <cellStyle name="Обычный 5 6 23 5 2" xfId="51036"/>
    <cellStyle name="Обычный 5 6 23 5 2 2" xfId="51037"/>
    <cellStyle name="Обычный 5 6 23 5 3" xfId="51038"/>
    <cellStyle name="Обычный 5 6 23 6" xfId="51039"/>
    <cellStyle name="Обычный 5 6 23 6 2" xfId="51040"/>
    <cellStyle name="Обычный 5 6 23 7" xfId="51041"/>
    <cellStyle name="Обычный 5 6 23 7 2" xfId="51042"/>
    <cellStyle name="Обычный 5 6 23 8" xfId="51043"/>
    <cellStyle name="Обычный 5 6 24" xfId="51044"/>
    <cellStyle name="Обычный 5 6 24 2" xfId="51045"/>
    <cellStyle name="Обычный 5 6 24 2 2" xfId="51046"/>
    <cellStyle name="Обычный 5 6 24 2 2 2" xfId="51047"/>
    <cellStyle name="Обычный 5 6 24 2 2 2 2" xfId="51048"/>
    <cellStyle name="Обычный 5 6 24 2 2 3" xfId="51049"/>
    <cellStyle name="Обычный 5 6 24 2 3" xfId="51050"/>
    <cellStyle name="Обычный 5 6 24 2 3 2" xfId="51051"/>
    <cellStyle name="Обычный 5 6 24 2 4" xfId="51052"/>
    <cellStyle name="Обычный 5 6 24 3" xfId="51053"/>
    <cellStyle name="Обычный 5 6 24 3 2" xfId="51054"/>
    <cellStyle name="Обычный 5 6 24 3 2 2" xfId="51055"/>
    <cellStyle name="Обычный 5 6 24 3 2 2 2" xfId="51056"/>
    <cellStyle name="Обычный 5 6 24 3 2 3" xfId="51057"/>
    <cellStyle name="Обычный 5 6 24 3 3" xfId="51058"/>
    <cellStyle name="Обычный 5 6 24 3 3 2" xfId="51059"/>
    <cellStyle name="Обычный 5 6 24 3 4" xfId="51060"/>
    <cellStyle name="Обычный 5 6 24 4" xfId="51061"/>
    <cellStyle name="Обычный 5 6 24 4 2" xfId="51062"/>
    <cellStyle name="Обычный 5 6 24 4 2 2" xfId="51063"/>
    <cellStyle name="Обычный 5 6 24 4 2 2 2" xfId="51064"/>
    <cellStyle name="Обычный 5 6 24 4 2 3" xfId="51065"/>
    <cellStyle name="Обычный 5 6 24 4 3" xfId="51066"/>
    <cellStyle name="Обычный 5 6 24 4 3 2" xfId="51067"/>
    <cellStyle name="Обычный 5 6 24 4 4" xfId="51068"/>
    <cellStyle name="Обычный 5 6 24 5" xfId="51069"/>
    <cellStyle name="Обычный 5 6 24 5 2" xfId="51070"/>
    <cellStyle name="Обычный 5 6 24 5 2 2" xfId="51071"/>
    <cellStyle name="Обычный 5 6 24 5 3" xfId="51072"/>
    <cellStyle name="Обычный 5 6 24 6" xfId="51073"/>
    <cellStyle name="Обычный 5 6 24 6 2" xfId="51074"/>
    <cellStyle name="Обычный 5 6 24 7" xfId="51075"/>
    <cellStyle name="Обычный 5 6 24 7 2" xfId="51076"/>
    <cellStyle name="Обычный 5 6 24 8" xfId="51077"/>
    <cellStyle name="Обычный 5 6 25" xfId="51078"/>
    <cellStyle name="Обычный 5 6 25 2" xfId="51079"/>
    <cellStyle name="Обычный 5 6 25 2 2" xfId="51080"/>
    <cellStyle name="Обычный 5 6 25 2 2 2" xfId="51081"/>
    <cellStyle name="Обычный 5 6 25 2 2 2 2" xfId="51082"/>
    <cellStyle name="Обычный 5 6 25 2 2 3" xfId="51083"/>
    <cellStyle name="Обычный 5 6 25 2 3" xfId="51084"/>
    <cellStyle name="Обычный 5 6 25 2 3 2" xfId="51085"/>
    <cellStyle name="Обычный 5 6 25 2 4" xfId="51086"/>
    <cellStyle name="Обычный 5 6 25 3" xfId="51087"/>
    <cellStyle name="Обычный 5 6 25 3 2" xfId="51088"/>
    <cellStyle name="Обычный 5 6 25 3 2 2" xfId="51089"/>
    <cellStyle name="Обычный 5 6 25 3 2 2 2" xfId="51090"/>
    <cellStyle name="Обычный 5 6 25 3 2 3" xfId="51091"/>
    <cellStyle name="Обычный 5 6 25 3 3" xfId="51092"/>
    <cellStyle name="Обычный 5 6 25 3 3 2" xfId="51093"/>
    <cellStyle name="Обычный 5 6 25 3 4" xfId="51094"/>
    <cellStyle name="Обычный 5 6 25 4" xfId="51095"/>
    <cellStyle name="Обычный 5 6 25 4 2" xfId="51096"/>
    <cellStyle name="Обычный 5 6 25 4 2 2" xfId="51097"/>
    <cellStyle name="Обычный 5 6 25 4 2 2 2" xfId="51098"/>
    <cellStyle name="Обычный 5 6 25 4 2 3" xfId="51099"/>
    <cellStyle name="Обычный 5 6 25 4 3" xfId="51100"/>
    <cellStyle name="Обычный 5 6 25 4 3 2" xfId="51101"/>
    <cellStyle name="Обычный 5 6 25 4 4" xfId="51102"/>
    <cellStyle name="Обычный 5 6 25 5" xfId="51103"/>
    <cellStyle name="Обычный 5 6 25 5 2" xfId="51104"/>
    <cellStyle name="Обычный 5 6 25 5 2 2" xfId="51105"/>
    <cellStyle name="Обычный 5 6 25 5 3" xfId="51106"/>
    <cellStyle name="Обычный 5 6 25 6" xfId="51107"/>
    <cellStyle name="Обычный 5 6 25 6 2" xfId="51108"/>
    <cellStyle name="Обычный 5 6 25 7" xfId="51109"/>
    <cellStyle name="Обычный 5 6 25 7 2" xfId="51110"/>
    <cellStyle name="Обычный 5 6 25 8" xfId="51111"/>
    <cellStyle name="Обычный 5 6 26" xfId="51112"/>
    <cellStyle name="Обычный 5 6 26 2" xfId="51113"/>
    <cellStyle name="Обычный 5 6 26 2 2" xfId="51114"/>
    <cellStyle name="Обычный 5 6 26 2 2 2" xfId="51115"/>
    <cellStyle name="Обычный 5 6 26 2 2 2 2" xfId="51116"/>
    <cellStyle name="Обычный 5 6 26 2 2 3" xfId="51117"/>
    <cellStyle name="Обычный 5 6 26 2 3" xfId="51118"/>
    <cellStyle name="Обычный 5 6 26 2 3 2" xfId="51119"/>
    <cellStyle name="Обычный 5 6 26 2 4" xfId="51120"/>
    <cellStyle name="Обычный 5 6 26 3" xfId="51121"/>
    <cellStyle name="Обычный 5 6 26 3 2" xfId="51122"/>
    <cellStyle name="Обычный 5 6 26 3 2 2" xfId="51123"/>
    <cellStyle name="Обычный 5 6 26 3 2 2 2" xfId="51124"/>
    <cellStyle name="Обычный 5 6 26 3 2 3" xfId="51125"/>
    <cellStyle name="Обычный 5 6 26 3 3" xfId="51126"/>
    <cellStyle name="Обычный 5 6 26 3 3 2" xfId="51127"/>
    <cellStyle name="Обычный 5 6 26 3 4" xfId="51128"/>
    <cellStyle name="Обычный 5 6 26 4" xfId="51129"/>
    <cellStyle name="Обычный 5 6 26 4 2" xfId="51130"/>
    <cellStyle name="Обычный 5 6 26 4 2 2" xfId="51131"/>
    <cellStyle name="Обычный 5 6 26 4 2 2 2" xfId="51132"/>
    <cellStyle name="Обычный 5 6 26 4 2 3" xfId="51133"/>
    <cellStyle name="Обычный 5 6 26 4 3" xfId="51134"/>
    <cellStyle name="Обычный 5 6 26 4 3 2" xfId="51135"/>
    <cellStyle name="Обычный 5 6 26 4 4" xfId="51136"/>
    <cellStyle name="Обычный 5 6 26 5" xfId="51137"/>
    <cellStyle name="Обычный 5 6 26 5 2" xfId="51138"/>
    <cellStyle name="Обычный 5 6 26 5 2 2" xfId="51139"/>
    <cellStyle name="Обычный 5 6 26 5 3" xfId="51140"/>
    <cellStyle name="Обычный 5 6 26 6" xfId="51141"/>
    <cellStyle name="Обычный 5 6 26 6 2" xfId="51142"/>
    <cellStyle name="Обычный 5 6 26 7" xfId="51143"/>
    <cellStyle name="Обычный 5 6 26 7 2" xfId="51144"/>
    <cellStyle name="Обычный 5 6 26 8" xfId="51145"/>
    <cellStyle name="Обычный 5 6 27" xfId="51146"/>
    <cellStyle name="Обычный 5 6 27 2" xfId="51147"/>
    <cellStyle name="Обычный 5 6 27 2 2" xfId="51148"/>
    <cellStyle name="Обычный 5 6 27 2 2 2" xfId="51149"/>
    <cellStyle name="Обычный 5 6 27 2 2 2 2" xfId="51150"/>
    <cellStyle name="Обычный 5 6 27 2 2 3" xfId="51151"/>
    <cellStyle name="Обычный 5 6 27 2 3" xfId="51152"/>
    <cellStyle name="Обычный 5 6 27 2 3 2" xfId="51153"/>
    <cellStyle name="Обычный 5 6 27 2 4" xfId="51154"/>
    <cellStyle name="Обычный 5 6 27 3" xfId="51155"/>
    <cellStyle name="Обычный 5 6 27 3 2" xfId="51156"/>
    <cellStyle name="Обычный 5 6 27 3 2 2" xfId="51157"/>
    <cellStyle name="Обычный 5 6 27 3 2 2 2" xfId="51158"/>
    <cellStyle name="Обычный 5 6 27 3 2 3" xfId="51159"/>
    <cellStyle name="Обычный 5 6 27 3 3" xfId="51160"/>
    <cellStyle name="Обычный 5 6 27 3 3 2" xfId="51161"/>
    <cellStyle name="Обычный 5 6 27 3 4" xfId="51162"/>
    <cellStyle name="Обычный 5 6 27 4" xfId="51163"/>
    <cellStyle name="Обычный 5 6 27 4 2" xfId="51164"/>
    <cellStyle name="Обычный 5 6 27 4 2 2" xfId="51165"/>
    <cellStyle name="Обычный 5 6 27 4 2 2 2" xfId="51166"/>
    <cellStyle name="Обычный 5 6 27 4 2 3" xfId="51167"/>
    <cellStyle name="Обычный 5 6 27 4 3" xfId="51168"/>
    <cellStyle name="Обычный 5 6 27 4 3 2" xfId="51169"/>
    <cellStyle name="Обычный 5 6 27 4 4" xfId="51170"/>
    <cellStyle name="Обычный 5 6 27 5" xfId="51171"/>
    <cellStyle name="Обычный 5 6 27 5 2" xfId="51172"/>
    <cellStyle name="Обычный 5 6 27 5 2 2" xfId="51173"/>
    <cellStyle name="Обычный 5 6 27 5 3" xfId="51174"/>
    <cellStyle name="Обычный 5 6 27 6" xfId="51175"/>
    <cellStyle name="Обычный 5 6 27 6 2" xfId="51176"/>
    <cellStyle name="Обычный 5 6 27 7" xfId="51177"/>
    <cellStyle name="Обычный 5 6 27 7 2" xfId="51178"/>
    <cellStyle name="Обычный 5 6 27 8" xfId="51179"/>
    <cellStyle name="Обычный 5 6 28" xfId="51180"/>
    <cellStyle name="Обычный 5 6 28 2" xfId="51181"/>
    <cellStyle name="Обычный 5 6 28 2 2" xfId="51182"/>
    <cellStyle name="Обычный 5 6 28 2 2 2" xfId="51183"/>
    <cellStyle name="Обычный 5 6 28 2 2 2 2" xfId="51184"/>
    <cellStyle name="Обычный 5 6 28 2 2 3" xfId="51185"/>
    <cellStyle name="Обычный 5 6 28 2 3" xfId="51186"/>
    <cellStyle name="Обычный 5 6 28 2 3 2" xfId="51187"/>
    <cellStyle name="Обычный 5 6 28 2 4" xfId="51188"/>
    <cellStyle name="Обычный 5 6 28 3" xfId="51189"/>
    <cellStyle name="Обычный 5 6 28 3 2" xfId="51190"/>
    <cellStyle name="Обычный 5 6 28 3 2 2" xfId="51191"/>
    <cellStyle name="Обычный 5 6 28 3 2 2 2" xfId="51192"/>
    <cellStyle name="Обычный 5 6 28 3 2 3" xfId="51193"/>
    <cellStyle name="Обычный 5 6 28 3 3" xfId="51194"/>
    <cellStyle name="Обычный 5 6 28 3 3 2" xfId="51195"/>
    <cellStyle name="Обычный 5 6 28 3 4" xfId="51196"/>
    <cellStyle name="Обычный 5 6 28 4" xfId="51197"/>
    <cellStyle name="Обычный 5 6 28 4 2" xfId="51198"/>
    <cellStyle name="Обычный 5 6 28 4 2 2" xfId="51199"/>
    <cellStyle name="Обычный 5 6 28 4 2 2 2" xfId="51200"/>
    <cellStyle name="Обычный 5 6 28 4 2 3" xfId="51201"/>
    <cellStyle name="Обычный 5 6 28 4 3" xfId="51202"/>
    <cellStyle name="Обычный 5 6 28 4 3 2" xfId="51203"/>
    <cellStyle name="Обычный 5 6 28 4 4" xfId="51204"/>
    <cellStyle name="Обычный 5 6 28 5" xfId="51205"/>
    <cellStyle name="Обычный 5 6 28 5 2" xfId="51206"/>
    <cellStyle name="Обычный 5 6 28 5 2 2" xfId="51207"/>
    <cellStyle name="Обычный 5 6 28 5 3" xfId="51208"/>
    <cellStyle name="Обычный 5 6 28 6" xfId="51209"/>
    <cellStyle name="Обычный 5 6 28 6 2" xfId="51210"/>
    <cellStyle name="Обычный 5 6 28 7" xfId="51211"/>
    <cellStyle name="Обычный 5 6 28 7 2" xfId="51212"/>
    <cellStyle name="Обычный 5 6 28 8" xfId="51213"/>
    <cellStyle name="Обычный 5 6 29" xfId="51214"/>
    <cellStyle name="Обычный 5 6 29 2" xfId="51215"/>
    <cellStyle name="Обычный 5 6 29 2 2" xfId="51216"/>
    <cellStyle name="Обычный 5 6 29 2 2 2" xfId="51217"/>
    <cellStyle name="Обычный 5 6 29 2 2 2 2" xfId="51218"/>
    <cellStyle name="Обычный 5 6 29 2 2 3" xfId="51219"/>
    <cellStyle name="Обычный 5 6 29 2 3" xfId="51220"/>
    <cellStyle name="Обычный 5 6 29 2 3 2" xfId="51221"/>
    <cellStyle name="Обычный 5 6 29 2 4" xfId="51222"/>
    <cellStyle name="Обычный 5 6 29 3" xfId="51223"/>
    <cellStyle name="Обычный 5 6 29 3 2" xfId="51224"/>
    <cellStyle name="Обычный 5 6 29 3 2 2" xfId="51225"/>
    <cellStyle name="Обычный 5 6 29 3 2 2 2" xfId="51226"/>
    <cellStyle name="Обычный 5 6 29 3 2 3" xfId="51227"/>
    <cellStyle name="Обычный 5 6 29 3 3" xfId="51228"/>
    <cellStyle name="Обычный 5 6 29 3 3 2" xfId="51229"/>
    <cellStyle name="Обычный 5 6 29 3 4" xfId="51230"/>
    <cellStyle name="Обычный 5 6 29 4" xfId="51231"/>
    <cellStyle name="Обычный 5 6 29 4 2" xfId="51232"/>
    <cellStyle name="Обычный 5 6 29 4 2 2" xfId="51233"/>
    <cellStyle name="Обычный 5 6 29 4 2 2 2" xfId="51234"/>
    <cellStyle name="Обычный 5 6 29 4 2 3" xfId="51235"/>
    <cellStyle name="Обычный 5 6 29 4 3" xfId="51236"/>
    <cellStyle name="Обычный 5 6 29 4 3 2" xfId="51237"/>
    <cellStyle name="Обычный 5 6 29 4 4" xfId="51238"/>
    <cellStyle name="Обычный 5 6 29 5" xfId="51239"/>
    <cellStyle name="Обычный 5 6 29 5 2" xfId="51240"/>
    <cellStyle name="Обычный 5 6 29 5 2 2" xfId="51241"/>
    <cellStyle name="Обычный 5 6 29 5 3" xfId="51242"/>
    <cellStyle name="Обычный 5 6 29 6" xfId="51243"/>
    <cellStyle name="Обычный 5 6 29 6 2" xfId="51244"/>
    <cellStyle name="Обычный 5 6 29 7" xfId="51245"/>
    <cellStyle name="Обычный 5 6 29 7 2" xfId="51246"/>
    <cellStyle name="Обычный 5 6 29 8" xfId="51247"/>
    <cellStyle name="Обычный 5 6 3" xfId="51248"/>
    <cellStyle name="Обычный 5 6 3 2" xfId="51249"/>
    <cellStyle name="Обычный 5 6 3 2 2" xfId="51250"/>
    <cellStyle name="Обычный 5 6 3 2 2 2" xfId="51251"/>
    <cellStyle name="Обычный 5 6 3 2 2 2 2" xfId="51252"/>
    <cellStyle name="Обычный 5 6 3 2 2 3" xfId="51253"/>
    <cellStyle name="Обычный 5 6 3 2 3" xfId="51254"/>
    <cellStyle name="Обычный 5 6 3 2 3 2" xfId="51255"/>
    <cellStyle name="Обычный 5 6 3 2 4" xfId="51256"/>
    <cellStyle name="Обычный 5 6 3 3" xfId="51257"/>
    <cellStyle name="Обычный 5 6 3 3 2" xfId="51258"/>
    <cellStyle name="Обычный 5 6 3 3 2 2" xfId="51259"/>
    <cellStyle name="Обычный 5 6 3 3 2 2 2" xfId="51260"/>
    <cellStyle name="Обычный 5 6 3 3 2 3" xfId="51261"/>
    <cellStyle name="Обычный 5 6 3 3 3" xfId="51262"/>
    <cellStyle name="Обычный 5 6 3 3 3 2" xfId="51263"/>
    <cellStyle name="Обычный 5 6 3 3 4" xfId="51264"/>
    <cellStyle name="Обычный 5 6 3 4" xfId="51265"/>
    <cellStyle name="Обычный 5 6 3 4 2" xfId="51266"/>
    <cellStyle name="Обычный 5 6 3 4 2 2" xfId="51267"/>
    <cellStyle name="Обычный 5 6 3 4 2 2 2" xfId="51268"/>
    <cellStyle name="Обычный 5 6 3 4 2 3" xfId="51269"/>
    <cellStyle name="Обычный 5 6 3 4 3" xfId="51270"/>
    <cellStyle name="Обычный 5 6 3 4 3 2" xfId="51271"/>
    <cellStyle name="Обычный 5 6 3 4 4" xfId="51272"/>
    <cellStyle name="Обычный 5 6 3 5" xfId="51273"/>
    <cellStyle name="Обычный 5 6 3 5 2" xfId="51274"/>
    <cellStyle name="Обычный 5 6 3 5 2 2" xfId="51275"/>
    <cellStyle name="Обычный 5 6 3 5 3" xfId="51276"/>
    <cellStyle name="Обычный 5 6 3 6" xfId="51277"/>
    <cellStyle name="Обычный 5 6 3 6 2" xfId="51278"/>
    <cellStyle name="Обычный 5 6 3 7" xfId="51279"/>
    <cellStyle name="Обычный 5 6 3 7 2" xfId="51280"/>
    <cellStyle name="Обычный 5 6 3 8" xfId="51281"/>
    <cellStyle name="Обычный 5 6 30" xfId="51282"/>
    <cellStyle name="Обычный 5 6 30 2" xfId="51283"/>
    <cellStyle name="Обычный 5 6 30 2 2" xfId="51284"/>
    <cellStyle name="Обычный 5 6 30 2 2 2" xfId="51285"/>
    <cellStyle name="Обычный 5 6 30 2 3" xfId="51286"/>
    <cellStyle name="Обычный 5 6 30 3" xfId="51287"/>
    <cellStyle name="Обычный 5 6 30 3 2" xfId="51288"/>
    <cellStyle name="Обычный 5 6 30 4" xfId="51289"/>
    <cellStyle name="Обычный 5 6 31" xfId="51290"/>
    <cellStyle name="Обычный 5 6 31 2" xfId="51291"/>
    <cellStyle name="Обычный 5 6 31 2 2" xfId="51292"/>
    <cellStyle name="Обычный 5 6 31 2 2 2" xfId="51293"/>
    <cellStyle name="Обычный 5 6 31 2 3" xfId="51294"/>
    <cellStyle name="Обычный 5 6 31 3" xfId="51295"/>
    <cellStyle name="Обычный 5 6 31 3 2" xfId="51296"/>
    <cellStyle name="Обычный 5 6 31 4" xfId="51297"/>
    <cellStyle name="Обычный 5 6 32" xfId="51298"/>
    <cellStyle name="Обычный 5 6 32 2" xfId="51299"/>
    <cellStyle name="Обычный 5 6 32 2 2" xfId="51300"/>
    <cellStyle name="Обычный 5 6 32 2 2 2" xfId="51301"/>
    <cellStyle name="Обычный 5 6 32 2 3" xfId="51302"/>
    <cellStyle name="Обычный 5 6 32 3" xfId="51303"/>
    <cellStyle name="Обычный 5 6 32 3 2" xfId="51304"/>
    <cellStyle name="Обычный 5 6 32 4" xfId="51305"/>
    <cellStyle name="Обычный 5 6 33" xfId="51306"/>
    <cellStyle name="Обычный 5 6 33 2" xfId="51307"/>
    <cellStyle name="Обычный 5 6 33 2 2" xfId="51308"/>
    <cellStyle name="Обычный 5 6 33 2 2 2" xfId="51309"/>
    <cellStyle name="Обычный 5 6 33 2 3" xfId="51310"/>
    <cellStyle name="Обычный 5 6 33 3" xfId="51311"/>
    <cellStyle name="Обычный 5 6 33 3 2" xfId="51312"/>
    <cellStyle name="Обычный 5 6 33 4" xfId="51313"/>
    <cellStyle name="Обычный 5 6 34" xfId="51314"/>
    <cellStyle name="Обычный 5 6 34 2" xfId="51315"/>
    <cellStyle name="Обычный 5 6 34 2 2" xfId="51316"/>
    <cellStyle name="Обычный 5 6 34 3" xfId="51317"/>
    <cellStyle name="Обычный 5 6 35" xfId="51318"/>
    <cellStyle name="Обычный 5 6 35 2" xfId="51319"/>
    <cellStyle name="Обычный 5 6 36" xfId="51320"/>
    <cellStyle name="Обычный 5 6 36 2" xfId="51321"/>
    <cellStyle name="Обычный 5 6 37" xfId="51322"/>
    <cellStyle name="Обычный 5 6 4" xfId="51323"/>
    <cellStyle name="Обычный 5 6 4 2" xfId="51324"/>
    <cellStyle name="Обычный 5 6 4 2 2" xfId="51325"/>
    <cellStyle name="Обычный 5 6 4 2 2 2" xfId="51326"/>
    <cellStyle name="Обычный 5 6 4 2 2 2 2" xfId="51327"/>
    <cellStyle name="Обычный 5 6 4 2 2 3" xfId="51328"/>
    <cellStyle name="Обычный 5 6 4 2 3" xfId="51329"/>
    <cellStyle name="Обычный 5 6 4 2 3 2" xfId="51330"/>
    <cellStyle name="Обычный 5 6 4 2 4" xfId="51331"/>
    <cellStyle name="Обычный 5 6 4 3" xfId="51332"/>
    <cellStyle name="Обычный 5 6 4 3 2" xfId="51333"/>
    <cellStyle name="Обычный 5 6 4 3 2 2" xfId="51334"/>
    <cellStyle name="Обычный 5 6 4 3 2 2 2" xfId="51335"/>
    <cellStyle name="Обычный 5 6 4 3 2 3" xfId="51336"/>
    <cellStyle name="Обычный 5 6 4 3 3" xfId="51337"/>
    <cellStyle name="Обычный 5 6 4 3 3 2" xfId="51338"/>
    <cellStyle name="Обычный 5 6 4 3 4" xfId="51339"/>
    <cellStyle name="Обычный 5 6 4 4" xfId="51340"/>
    <cellStyle name="Обычный 5 6 4 4 2" xfId="51341"/>
    <cellStyle name="Обычный 5 6 4 4 2 2" xfId="51342"/>
    <cellStyle name="Обычный 5 6 4 4 2 2 2" xfId="51343"/>
    <cellStyle name="Обычный 5 6 4 4 2 3" xfId="51344"/>
    <cellStyle name="Обычный 5 6 4 4 3" xfId="51345"/>
    <cellStyle name="Обычный 5 6 4 4 3 2" xfId="51346"/>
    <cellStyle name="Обычный 5 6 4 4 4" xfId="51347"/>
    <cellStyle name="Обычный 5 6 4 5" xfId="51348"/>
    <cellStyle name="Обычный 5 6 4 5 2" xfId="51349"/>
    <cellStyle name="Обычный 5 6 4 5 2 2" xfId="51350"/>
    <cellStyle name="Обычный 5 6 4 5 3" xfId="51351"/>
    <cellStyle name="Обычный 5 6 4 6" xfId="51352"/>
    <cellStyle name="Обычный 5 6 4 6 2" xfId="51353"/>
    <cellStyle name="Обычный 5 6 4 7" xfId="51354"/>
    <cellStyle name="Обычный 5 6 4 7 2" xfId="51355"/>
    <cellStyle name="Обычный 5 6 4 8" xfId="51356"/>
    <cellStyle name="Обычный 5 6 5" xfId="51357"/>
    <cellStyle name="Обычный 5 6 5 2" xfId="51358"/>
    <cellStyle name="Обычный 5 6 5 2 2" xfId="51359"/>
    <cellStyle name="Обычный 5 6 5 2 2 2" xfId="51360"/>
    <cellStyle name="Обычный 5 6 5 2 2 2 2" xfId="51361"/>
    <cellStyle name="Обычный 5 6 5 2 2 3" xfId="51362"/>
    <cellStyle name="Обычный 5 6 5 2 3" xfId="51363"/>
    <cellStyle name="Обычный 5 6 5 2 3 2" xfId="51364"/>
    <cellStyle name="Обычный 5 6 5 2 4" xfId="51365"/>
    <cellStyle name="Обычный 5 6 5 3" xfId="51366"/>
    <cellStyle name="Обычный 5 6 5 3 2" xfId="51367"/>
    <cellStyle name="Обычный 5 6 5 3 2 2" xfId="51368"/>
    <cellStyle name="Обычный 5 6 5 3 2 2 2" xfId="51369"/>
    <cellStyle name="Обычный 5 6 5 3 2 3" xfId="51370"/>
    <cellStyle name="Обычный 5 6 5 3 3" xfId="51371"/>
    <cellStyle name="Обычный 5 6 5 3 3 2" xfId="51372"/>
    <cellStyle name="Обычный 5 6 5 3 4" xfId="51373"/>
    <cellStyle name="Обычный 5 6 5 4" xfId="51374"/>
    <cellStyle name="Обычный 5 6 5 4 2" xfId="51375"/>
    <cellStyle name="Обычный 5 6 5 4 2 2" xfId="51376"/>
    <cellStyle name="Обычный 5 6 5 4 2 2 2" xfId="51377"/>
    <cellStyle name="Обычный 5 6 5 4 2 3" xfId="51378"/>
    <cellStyle name="Обычный 5 6 5 4 3" xfId="51379"/>
    <cellStyle name="Обычный 5 6 5 4 3 2" xfId="51380"/>
    <cellStyle name="Обычный 5 6 5 4 4" xfId="51381"/>
    <cellStyle name="Обычный 5 6 5 5" xfId="51382"/>
    <cellStyle name="Обычный 5 6 5 5 2" xfId="51383"/>
    <cellStyle name="Обычный 5 6 5 5 2 2" xfId="51384"/>
    <cellStyle name="Обычный 5 6 5 5 3" xfId="51385"/>
    <cellStyle name="Обычный 5 6 5 6" xfId="51386"/>
    <cellStyle name="Обычный 5 6 5 6 2" xfId="51387"/>
    <cellStyle name="Обычный 5 6 5 7" xfId="51388"/>
    <cellStyle name="Обычный 5 6 5 7 2" xfId="51389"/>
    <cellStyle name="Обычный 5 6 5 8" xfId="51390"/>
    <cellStyle name="Обычный 5 6 6" xfId="51391"/>
    <cellStyle name="Обычный 5 6 6 2" xfId="51392"/>
    <cellStyle name="Обычный 5 6 6 2 2" xfId="51393"/>
    <cellStyle name="Обычный 5 6 6 2 2 2" xfId="51394"/>
    <cellStyle name="Обычный 5 6 6 2 2 2 2" xfId="51395"/>
    <cellStyle name="Обычный 5 6 6 2 2 3" xfId="51396"/>
    <cellStyle name="Обычный 5 6 6 2 3" xfId="51397"/>
    <cellStyle name="Обычный 5 6 6 2 3 2" xfId="51398"/>
    <cellStyle name="Обычный 5 6 6 2 4" xfId="51399"/>
    <cellStyle name="Обычный 5 6 6 3" xfId="51400"/>
    <cellStyle name="Обычный 5 6 6 3 2" xfId="51401"/>
    <cellStyle name="Обычный 5 6 6 3 2 2" xfId="51402"/>
    <cellStyle name="Обычный 5 6 6 3 2 2 2" xfId="51403"/>
    <cellStyle name="Обычный 5 6 6 3 2 3" xfId="51404"/>
    <cellStyle name="Обычный 5 6 6 3 3" xfId="51405"/>
    <cellStyle name="Обычный 5 6 6 3 3 2" xfId="51406"/>
    <cellStyle name="Обычный 5 6 6 3 4" xfId="51407"/>
    <cellStyle name="Обычный 5 6 6 4" xfId="51408"/>
    <cellStyle name="Обычный 5 6 6 4 2" xfId="51409"/>
    <cellStyle name="Обычный 5 6 6 4 2 2" xfId="51410"/>
    <cellStyle name="Обычный 5 6 6 4 2 2 2" xfId="51411"/>
    <cellStyle name="Обычный 5 6 6 4 2 3" xfId="51412"/>
    <cellStyle name="Обычный 5 6 6 4 3" xfId="51413"/>
    <cellStyle name="Обычный 5 6 6 4 3 2" xfId="51414"/>
    <cellStyle name="Обычный 5 6 6 4 4" xfId="51415"/>
    <cellStyle name="Обычный 5 6 6 5" xfId="51416"/>
    <cellStyle name="Обычный 5 6 6 5 2" xfId="51417"/>
    <cellStyle name="Обычный 5 6 6 5 2 2" xfId="51418"/>
    <cellStyle name="Обычный 5 6 6 5 3" xfId="51419"/>
    <cellStyle name="Обычный 5 6 6 6" xfId="51420"/>
    <cellStyle name="Обычный 5 6 6 6 2" xfId="51421"/>
    <cellStyle name="Обычный 5 6 6 7" xfId="51422"/>
    <cellStyle name="Обычный 5 6 6 7 2" xfId="51423"/>
    <cellStyle name="Обычный 5 6 6 8" xfId="51424"/>
    <cellStyle name="Обычный 5 6 7" xfId="51425"/>
    <cellStyle name="Обычный 5 6 7 2" xfId="51426"/>
    <cellStyle name="Обычный 5 6 7 2 2" xfId="51427"/>
    <cellStyle name="Обычный 5 6 7 2 2 2" xfId="51428"/>
    <cellStyle name="Обычный 5 6 7 2 2 2 2" xfId="51429"/>
    <cellStyle name="Обычный 5 6 7 2 2 3" xfId="51430"/>
    <cellStyle name="Обычный 5 6 7 2 3" xfId="51431"/>
    <cellStyle name="Обычный 5 6 7 2 3 2" xfId="51432"/>
    <cellStyle name="Обычный 5 6 7 2 4" xfId="51433"/>
    <cellStyle name="Обычный 5 6 7 3" xfId="51434"/>
    <cellStyle name="Обычный 5 6 7 3 2" xfId="51435"/>
    <cellStyle name="Обычный 5 6 7 3 2 2" xfId="51436"/>
    <cellStyle name="Обычный 5 6 7 3 2 2 2" xfId="51437"/>
    <cellStyle name="Обычный 5 6 7 3 2 3" xfId="51438"/>
    <cellStyle name="Обычный 5 6 7 3 3" xfId="51439"/>
    <cellStyle name="Обычный 5 6 7 3 3 2" xfId="51440"/>
    <cellStyle name="Обычный 5 6 7 3 4" xfId="51441"/>
    <cellStyle name="Обычный 5 6 7 4" xfId="51442"/>
    <cellStyle name="Обычный 5 6 7 4 2" xfId="51443"/>
    <cellStyle name="Обычный 5 6 7 4 2 2" xfId="51444"/>
    <cellStyle name="Обычный 5 6 7 4 2 2 2" xfId="51445"/>
    <cellStyle name="Обычный 5 6 7 4 2 3" xfId="51446"/>
    <cellStyle name="Обычный 5 6 7 4 3" xfId="51447"/>
    <cellStyle name="Обычный 5 6 7 4 3 2" xfId="51448"/>
    <cellStyle name="Обычный 5 6 7 4 4" xfId="51449"/>
    <cellStyle name="Обычный 5 6 7 5" xfId="51450"/>
    <cellStyle name="Обычный 5 6 7 5 2" xfId="51451"/>
    <cellStyle name="Обычный 5 6 7 5 2 2" xfId="51452"/>
    <cellStyle name="Обычный 5 6 7 5 3" xfId="51453"/>
    <cellStyle name="Обычный 5 6 7 6" xfId="51454"/>
    <cellStyle name="Обычный 5 6 7 6 2" xfId="51455"/>
    <cellStyle name="Обычный 5 6 7 7" xfId="51456"/>
    <cellStyle name="Обычный 5 6 7 7 2" xfId="51457"/>
    <cellStyle name="Обычный 5 6 7 8" xfId="51458"/>
    <cellStyle name="Обычный 5 6 8" xfId="51459"/>
    <cellStyle name="Обычный 5 6 8 2" xfId="51460"/>
    <cellStyle name="Обычный 5 6 8 2 2" xfId="51461"/>
    <cellStyle name="Обычный 5 6 8 2 2 2" xfId="51462"/>
    <cellStyle name="Обычный 5 6 8 2 2 2 2" xfId="51463"/>
    <cellStyle name="Обычный 5 6 8 2 2 3" xfId="51464"/>
    <cellStyle name="Обычный 5 6 8 2 3" xfId="51465"/>
    <cellStyle name="Обычный 5 6 8 2 3 2" xfId="51466"/>
    <cellStyle name="Обычный 5 6 8 2 4" xfId="51467"/>
    <cellStyle name="Обычный 5 6 8 3" xfId="51468"/>
    <cellStyle name="Обычный 5 6 8 3 2" xfId="51469"/>
    <cellStyle name="Обычный 5 6 8 3 2 2" xfId="51470"/>
    <cellStyle name="Обычный 5 6 8 3 2 2 2" xfId="51471"/>
    <cellStyle name="Обычный 5 6 8 3 2 3" xfId="51472"/>
    <cellStyle name="Обычный 5 6 8 3 3" xfId="51473"/>
    <cellStyle name="Обычный 5 6 8 3 3 2" xfId="51474"/>
    <cellStyle name="Обычный 5 6 8 3 4" xfId="51475"/>
    <cellStyle name="Обычный 5 6 8 4" xfId="51476"/>
    <cellStyle name="Обычный 5 6 8 4 2" xfId="51477"/>
    <cellStyle name="Обычный 5 6 8 4 2 2" xfId="51478"/>
    <cellStyle name="Обычный 5 6 8 4 2 2 2" xfId="51479"/>
    <cellStyle name="Обычный 5 6 8 4 2 3" xfId="51480"/>
    <cellStyle name="Обычный 5 6 8 4 3" xfId="51481"/>
    <cellStyle name="Обычный 5 6 8 4 3 2" xfId="51482"/>
    <cellStyle name="Обычный 5 6 8 4 4" xfId="51483"/>
    <cellStyle name="Обычный 5 6 8 5" xfId="51484"/>
    <cellStyle name="Обычный 5 6 8 5 2" xfId="51485"/>
    <cellStyle name="Обычный 5 6 8 5 2 2" xfId="51486"/>
    <cellStyle name="Обычный 5 6 8 5 3" xfId="51487"/>
    <cellStyle name="Обычный 5 6 8 6" xfId="51488"/>
    <cellStyle name="Обычный 5 6 8 6 2" xfId="51489"/>
    <cellStyle name="Обычный 5 6 8 7" xfId="51490"/>
    <cellStyle name="Обычный 5 6 8 7 2" xfId="51491"/>
    <cellStyle name="Обычный 5 6 8 8" xfId="51492"/>
    <cellStyle name="Обычный 5 6 9" xfId="51493"/>
    <cellStyle name="Обычный 5 6 9 2" xfId="51494"/>
    <cellStyle name="Обычный 5 6 9 2 2" xfId="51495"/>
    <cellStyle name="Обычный 5 6 9 2 2 2" xfId="51496"/>
    <cellStyle name="Обычный 5 6 9 2 2 2 2" xfId="51497"/>
    <cellStyle name="Обычный 5 6 9 2 2 3" xfId="51498"/>
    <cellStyle name="Обычный 5 6 9 2 3" xfId="51499"/>
    <cellStyle name="Обычный 5 6 9 2 3 2" xfId="51500"/>
    <cellStyle name="Обычный 5 6 9 2 4" xfId="51501"/>
    <cellStyle name="Обычный 5 6 9 3" xfId="51502"/>
    <cellStyle name="Обычный 5 6 9 3 2" xfId="51503"/>
    <cellStyle name="Обычный 5 6 9 3 2 2" xfId="51504"/>
    <cellStyle name="Обычный 5 6 9 3 2 2 2" xfId="51505"/>
    <cellStyle name="Обычный 5 6 9 3 2 3" xfId="51506"/>
    <cellStyle name="Обычный 5 6 9 3 3" xfId="51507"/>
    <cellStyle name="Обычный 5 6 9 3 3 2" xfId="51508"/>
    <cellStyle name="Обычный 5 6 9 3 4" xfId="51509"/>
    <cellStyle name="Обычный 5 6 9 4" xfId="51510"/>
    <cellStyle name="Обычный 5 6 9 4 2" xfId="51511"/>
    <cellStyle name="Обычный 5 6 9 4 2 2" xfId="51512"/>
    <cellStyle name="Обычный 5 6 9 4 2 2 2" xfId="51513"/>
    <cellStyle name="Обычный 5 6 9 4 2 3" xfId="51514"/>
    <cellStyle name="Обычный 5 6 9 4 3" xfId="51515"/>
    <cellStyle name="Обычный 5 6 9 4 3 2" xfId="51516"/>
    <cellStyle name="Обычный 5 6 9 4 4" xfId="51517"/>
    <cellStyle name="Обычный 5 6 9 5" xfId="51518"/>
    <cellStyle name="Обычный 5 6 9 5 2" xfId="51519"/>
    <cellStyle name="Обычный 5 6 9 5 2 2" xfId="51520"/>
    <cellStyle name="Обычный 5 6 9 5 3" xfId="51521"/>
    <cellStyle name="Обычный 5 6 9 6" xfId="51522"/>
    <cellStyle name="Обычный 5 6 9 6 2" xfId="51523"/>
    <cellStyle name="Обычный 5 6 9 7" xfId="51524"/>
    <cellStyle name="Обычный 5 6 9 7 2" xfId="51525"/>
    <cellStyle name="Обычный 5 6 9 8" xfId="51526"/>
    <cellStyle name="Обычный 5 60" xfId="51527"/>
    <cellStyle name="Обычный 5 60 2" xfId="51528"/>
    <cellStyle name="Обычный 5 60 2 2" xfId="51529"/>
    <cellStyle name="Обычный 5 60 2 2 2" xfId="51530"/>
    <cellStyle name="Обычный 5 60 2 2 2 2" xfId="51531"/>
    <cellStyle name="Обычный 5 60 2 2 3" xfId="51532"/>
    <cellStyle name="Обычный 5 60 2 3" xfId="51533"/>
    <cellStyle name="Обычный 5 60 2 3 2" xfId="51534"/>
    <cellStyle name="Обычный 5 60 2 4" xfId="51535"/>
    <cellStyle name="Обычный 5 60 3" xfId="51536"/>
    <cellStyle name="Обычный 5 60 3 2" xfId="51537"/>
    <cellStyle name="Обычный 5 60 3 2 2" xfId="51538"/>
    <cellStyle name="Обычный 5 60 3 2 2 2" xfId="51539"/>
    <cellStyle name="Обычный 5 60 3 2 3" xfId="51540"/>
    <cellStyle name="Обычный 5 60 3 3" xfId="51541"/>
    <cellStyle name="Обычный 5 60 3 3 2" xfId="51542"/>
    <cellStyle name="Обычный 5 60 3 4" xfId="51543"/>
    <cellStyle name="Обычный 5 60 4" xfId="51544"/>
    <cellStyle name="Обычный 5 60 4 2" xfId="51545"/>
    <cellStyle name="Обычный 5 60 4 2 2" xfId="51546"/>
    <cellStyle name="Обычный 5 60 4 2 2 2" xfId="51547"/>
    <cellStyle name="Обычный 5 60 4 2 3" xfId="51548"/>
    <cellStyle name="Обычный 5 60 4 3" xfId="51549"/>
    <cellStyle name="Обычный 5 60 4 3 2" xfId="51550"/>
    <cellStyle name="Обычный 5 60 4 4" xfId="51551"/>
    <cellStyle name="Обычный 5 60 5" xfId="51552"/>
    <cellStyle name="Обычный 5 60 5 2" xfId="51553"/>
    <cellStyle name="Обычный 5 60 5 2 2" xfId="51554"/>
    <cellStyle name="Обычный 5 60 5 3" xfId="51555"/>
    <cellStyle name="Обычный 5 60 6" xfId="51556"/>
    <cellStyle name="Обычный 5 60 6 2" xfId="51557"/>
    <cellStyle name="Обычный 5 60 7" xfId="51558"/>
    <cellStyle name="Обычный 5 60 7 2" xfId="51559"/>
    <cellStyle name="Обычный 5 60 8" xfId="51560"/>
    <cellStyle name="Обычный 5 61" xfId="51561"/>
    <cellStyle name="Обычный 5 61 2" xfId="51562"/>
    <cellStyle name="Обычный 5 61 2 2" xfId="51563"/>
    <cellStyle name="Обычный 5 61 2 2 2" xfId="51564"/>
    <cellStyle name="Обычный 5 61 2 2 2 2" xfId="51565"/>
    <cellStyle name="Обычный 5 61 2 2 3" xfId="51566"/>
    <cellStyle name="Обычный 5 61 2 3" xfId="51567"/>
    <cellStyle name="Обычный 5 61 2 3 2" xfId="51568"/>
    <cellStyle name="Обычный 5 61 2 4" xfId="51569"/>
    <cellStyle name="Обычный 5 61 3" xfId="51570"/>
    <cellStyle name="Обычный 5 61 3 2" xfId="51571"/>
    <cellStyle name="Обычный 5 61 3 2 2" xfId="51572"/>
    <cellStyle name="Обычный 5 61 3 2 2 2" xfId="51573"/>
    <cellStyle name="Обычный 5 61 3 2 3" xfId="51574"/>
    <cellStyle name="Обычный 5 61 3 3" xfId="51575"/>
    <cellStyle name="Обычный 5 61 3 3 2" xfId="51576"/>
    <cellStyle name="Обычный 5 61 3 4" xfId="51577"/>
    <cellStyle name="Обычный 5 61 4" xfId="51578"/>
    <cellStyle name="Обычный 5 61 4 2" xfId="51579"/>
    <cellStyle name="Обычный 5 61 4 2 2" xfId="51580"/>
    <cellStyle name="Обычный 5 61 4 2 2 2" xfId="51581"/>
    <cellStyle name="Обычный 5 61 4 2 3" xfId="51582"/>
    <cellStyle name="Обычный 5 61 4 3" xfId="51583"/>
    <cellStyle name="Обычный 5 61 4 3 2" xfId="51584"/>
    <cellStyle name="Обычный 5 61 4 4" xfId="51585"/>
    <cellStyle name="Обычный 5 61 5" xfId="51586"/>
    <cellStyle name="Обычный 5 61 5 2" xfId="51587"/>
    <cellStyle name="Обычный 5 61 5 2 2" xfId="51588"/>
    <cellStyle name="Обычный 5 61 5 3" xfId="51589"/>
    <cellStyle name="Обычный 5 61 6" xfId="51590"/>
    <cellStyle name="Обычный 5 61 6 2" xfId="51591"/>
    <cellStyle name="Обычный 5 61 7" xfId="51592"/>
    <cellStyle name="Обычный 5 61 7 2" xfId="51593"/>
    <cellStyle name="Обычный 5 61 8" xfId="51594"/>
    <cellStyle name="Обычный 5 62" xfId="51595"/>
    <cellStyle name="Обычный 5 62 2" xfId="51596"/>
    <cellStyle name="Обычный 5 62 2 2" xfId="51597"/>
    <cellStyle name="Обычный 5 62 2 2 2" xfId="51598"/>
    <cellStyle name="Обычный 5 62 2 2 2 2" xfId="51599"/>
    <cellStyle name="Обычный 5 62 2 2 3" xfId="51600"/>
    <cellStyle name="Обычный 5 62 2 3" xfId="51601"/>
    <cellStyle name="Обычный 5 62 2 3 2" xfId="51602"/>
    <cellStyle name="Обычный 5 62 2 4" xfId="51603"/>
    <cellStyle name="Обычный 5 62 3" xfId="51604"/>
    <cellStyle name="Обычный 5 62 3 2" xfId="51605"/>
    <cellStyle name="Обычный 5 62 3 2 2" xfId="51606"/>
    <cellStyle name="Обычный 5 62 3 2 2 2" xfId="51607"/>
    <cellStyle name="Обычный 5 62 3 2 3" xfId="51608"/>
    <cellStyle name="Обычный 5 62 3 3" xfId="51609"/>
    <cellStyle name="Обычный 5 62 3 3 2" xfId="51610"/>
    <cellStyle name="Обычный 5 62 3 4" xfId="51611"/>
    <cellStyle name="Обычный 5 62 4" xfId="51612"/>
    <cellStyle name="Обычный 5 62 4 2" xfId="51613"/>
    <cellStyle name="Обычный 5 62 4 2 2" xfId="51614"/>
    <cellStyle name="Обычный 5 62 4 2 2 2" xfId="51615"/>
    <cellStyle name="Обычный 5 62 4 2 3" xfId="51616"/>
    <cellStyle name="Обычный 5 62 4 3" xfId="51617"/>
    <cellStyle name="Обычный 5 62 4 3 2" xfId="51618"/>
    <cellStyle name="Обычный 5 62 4 4" xfId="51619"/>
    <cellStyle name="Обычный 5 62 5" xfId="51620"/>
    <cellStyle name="Обычный 5 62 5 2" xfId="51621"/>
    <cellStyle name="Обычный 5 62 5 2 2" xfId="51622"/>
    <cellStyle name="Обычный 5 62 5 3" xfId="51623"/>
    <cellStyle name="Обычный 5 62 6" xfId="51624"/>
    <cellStyle name="Обычный 5 62 6 2" xfId="51625"/>
    <cellStyle name="Обычный 5 62 7" xfId="51626"/>
    <cellStyle name="Обычный 5 62 7 2" xfId="51627"/>
    <cellStyle name="Обычный 5 62 8" xfId="51628"/>
    <cellStyle name="Обычный 5 63" xfId="51629"/>
    <cellStyle name="Обычный 5 63 2" xfId="51630"/>
    <cellStyle name="Обычный 5 63 2 2" xfId="51631"/>
    <cellStyle name="Обычный 5 63 2 2 2" xfId="51632"/>
    <cellStyle name="Обычный 5 63 2 2 2 2" xfId="51633"/>
    <cellStyle name="Обычный 5 63 2 2 3" xfId="51634"/>
    <cellStyle name="Обычный 5 63 2 3" xfId="51635"/>
    <cellStyle name="Обычный 5 63 2 3 2" xfId="51636"/>
    <cellStyle name="Обычный 5 63 2 4" xfId="51637"/>
    <cellStyle name="Обычный 5 63 3" xfId="51638"/>
    <cellStyle name="Обычный 5 63 3 2" xfId="51639"/>
    <cellStyle name="Обычный 5 63 3 2 2" xfId="51640"/>
    <cellStyle name="Обычный 5 63 3 2 2 2" xfId="51641"/>
    <cellStyle name="Обычный 5 63 3 2 3" xfId="51642"/>
    <cellStyle name="Обычный 5 63 3 3" xfId="51643"/>
    <cellStyle name="Обычный 5 63 3 3 2" xfId="51644"/>
    <cellStyle name="Обычный 5 63 3 4" xfId="51645"/>
    <cellStyle name="Обычный 5 63 4" xfId="51646"/>
    <cellStyle name="Обычный 5 63 4 2" xfId="51647"/>
    <cellStyle name="Обычный 5 63 4 2 2" xfId="51648"/>
    <cellStyle name="Обычный 5 63 4 2 2 2" xfId="51649"/>
    <cellStyle name="Обычный 5 63 4 2 3" xfId="51650"/>
    <cellStyle name="Обычный 5 63 4 3" xfId="51651"/>
    <cellStyle name="Обычный 5 63 4 3 2" xfId="51652"/>
    <cellStyle name="Обычный 5 63 4 4" xfId="51653"/>
    <cellStyle name="Обычный 5 63 5" xfId="51654"/>
    <cellStyle name="Обычный 5 63 5 2" xfId="51655"/>
    <cellStyle name="Обычный 5 63 5 2 2" xfId="51656"/>
    <cellStyle name="Обычный 5 63 5 3" xfId="51657"/>
    <cellStyle name="Обычный 5 63 6" xfId="51658"/>
    <cellStyle name="Обычный 5 63 6 2" xfId="51659"/>
    <cellStyle name="Обычный 5 63 7" xfId="51660"/>
    <cellStyle name="Обычный 5 63 7 2" xfId="51661"/>
    <cellStyle name="Обычный 5 63 8" xfId="51662"/>
    <cellStyle name="Обычный 5 64" xfId="51663"/>
    <cellStyle name="Обычный 5 64 2" xfId="51664"/>
    <cellStyle name="Обычный 5 64 2 2" xfId="51665"/>
    <cellStyle name="Обычный 5 64 2 2 2" xfId="51666"/>
    <cellStyle name="Обычный 5 64 2 2 2 2" xfId="51667"/>
    <cellStyle name="Обычный 5 64 2 2 3" xfId="51668"/>
    <cellStyle name="Обычный 5 64 2 3" xfId="51669"/>
    <cellStyle name="Обычный 5 64 2 3 2" xfId="51670"/>
    <cellStyle name="Обычный 5 64 2 4" xfId="51671"/>
    <cellStyle name="Обычный 5 64 3" xfId="51672"/>
    <cellStyle name="Обычный 5 64 3 2" xfId="51673"/>
    <cellStyle name="Обычный 5 64 3 2 2" xfId="51674"/>
    <cellStyle name="Обычный 5 64 3 2 2 2" xfId="51675"/>
    <cellStyle name="Обычный 5 64 3 2 3" xfId="51676"/>
    <cellStyle name="Обычный 5 64 3 3" xfId="51677"/>
    <cellStyle name="Обычный 5 64 3 3 2" xfId="51678"/>
    <cellStyle name="Обычный 5 64 3 4" xfId="51679"/>
    <cellStyle name="Обычный 5 64 4" xfId="51680"/>
    <cellStyle name="Обычный 5 64 4 2" xfId="51681"/>
    <cellStyle name="Обычный 5 64 4 2 2" xfId="51682"/>
    <cellStyle name="Обычный 5 64 4 2 2 2" xfId="51683"/>
    <cellStyle name="Обычный 5 64 4 2 3" xfId="51684"/>
    <cellStyle name="Обычный 5 64 4 3" xfId="51685"/>
    <cellStyle name="Обычный 5 64 4 3 2" xfId="51686"/>
    <cellStyle name="Обычный 5 64 4 4" xfId="51687"/>
    <cellStyle name="Обычный 5 64 5" xfId="51688"/>
    <cellStyle name="Обычный 5 64 5 2" xfId="51689"/>
    <cellStyle name="Обычный 5 64 5 2 2" xfId="51690"/>
    <cellStyle name="Обычный 5 64 5 3" xfId="51691"/>
    <cellStyle name="Обычный 5 64 6" xfId="51692"/>
    <cellStyle name="Обычный 5 64 6 2" xfId="51693"/>
    <cellStyle name="Обычный 5 64 7" xfId="51694"/>
    <cellStyle name="Обычный 5 64 7 2" xfId="51695"/>
    <cellStyle name="Обычный 5 64 8" xfId="51696"/>
    <cellStyle name="Обычный 5 65" xfId="51697"/>
    <cellStyle name="Обычный 5 65 2" xfId="51698"/>
    <cellStyle name="Обычный 5 65 2 2" xfId="51699"/>
    <cellStyle name="Обычный 5 65 2 2 2" xfId="51700"/>
    <cellStyle name="Обычный 5 65 2 2 2 2" xfId="51701"/>
    <cellStyle name="Обычный 5 65 2 2 3" xfId="51702"/>
    <cellStyle name="Обычный 5 65 2 3" xfId="51703"/>
    <cellStyle name="Обычный 5 65 2 3 2" xfId="51704"/>
    <cellStyle name="Обычный 5 65 2 4" xfId="51705"/>
    <cellStyle name="Обычный 5 65 3" xfId="51706"/>
    <cellStyle name="Обычный 5 65 3 2" xfId="51707"/>
    <cellStyle name="Обычный 5 65 3 2 2" xfId="51708"/>
    <cellStyle name="Обычный 5 65 3 2 2 2" xfId="51709"/>
    <cellStyle name="Обычный 5 65 3 2 3" xfId="51710"/>
    <cellStyle name="Обычный 5 65 3 3" xfId="51711"/>
    <cellStyle name="Обычный 5 65 3 3 2" xfId="51712"/>
    <cellStyle name="Обычный 5 65 3 4" xfId="51713"/>
    <cellStyle name="Обычный 5 65 4" xfId="51714"/>
    <cellStyle name="Обычный 5 65 4 2" xfId="51715"/>
    <cellStyle name="Обычный 5 65 4 2 2" xfId="51716"/>
    <cellStyle name="Обычный 5 65 4 2 2 2" xfId="51717"/>
    <cellStyle name="Обычный 5 65 4 2 3" xfId="51718"/>
    <cellStyle name="Обычный 5 65 4 3" xfId="51719"/>
    <cellStyle name="Обычный 5 65 4 3 2" xfId="51720"/>
    <cellStyle name="Обычный 5 65 4 4" xfId="51721"/>
    <cellStyle name="Обычный 5 65 5" xfId="51722"/>
    <cellStyle name="Обычный 5 65 5 2" xfId="51723"/>
    <cellStyle name="Обычный 5 65 5 2 2" xfId="51724"/>
    <cellStyle name="Обычный 5 65 5 3" xfId="51725"/>
    <cellStyle name="Обычный 5 65 6" xfId="51726"/>
    <cellStyle name="Обычный 5 65 6 2" xfId="51727"/>
    <cellStyle name="Обычный 5 65 7" xfId="51728"/>
    <cellStyle name="Обычный 5 65 7 2" xfId="51729"/>
    <cellStyle name="Обычный 5 65 8" xfId="51730"/>
    <cellStyle name="Обычный 5 66" xfId="51731"/>
    <cellStyle name="Обычный 5 66 2" xfId="51732"/>
    <cellStyle name="Обычный 5 66 2 2" xfId="51733"/>
    <cellStyle name="Обычный 5 66 2 2 2" xfId="51734"/>
    <cellStyle name="Обычный 5 66 2 2 2 2" xfId="51735"/>
    <cellStyle name="Обычный 5 66 2 2 3" xfId="51736"/>
    <cellStyle name="Обычный 5 66 2 3" xfId="51737"/>
    <cellStyle name="Обычный 5 66 2 3 2" xfId="51738"/>
    <cellStyle name="Обычный 5 66 2 4" xfId="51739"/>
    <cellStyle name="Обычный 5 66 3" xfId="51740"/>
    <cellStyle name="Обычный 5 66 3 2" xfId="51741"/>
    <cellStyle name="Обычный 5 66 3 2 2" xfId="51742"/>
    <cellStyle name="Обычный 5 66 3 2 2 2" xfId="51743"/>
    <cellStyle name="Обычный 5 66 3 2 3" xfId="51744"/>
    <cellStyle name="Обычный 5 66 3 3" xfId="51745"/>
    <cellStyle name="Обычный 5 66 3 3 2" xfId="51746"/>
    <cellStyle name="Обычный 5 66 3 4" xfId="51747"/>
    <cellStyle name="Обычный 5 66 4" xfId="51748"/>
    <cellStyle name="Обычный 5 66 4 2" xfId="51749"/>
    <cellStyle name="Обычный 5 66 4 2 2" xfId="51750"/>
    <cellStyle name="Обычный 5 66 4 2 2 2" xfId="51751"/>
    <cellStyle name="Обычный 5 66 4 2 3" xfId="51752"/>
    <cellStyle name="Обычный 5 66 4 3" xfId="51753"/>
    <cellStyle name="Обычный 5 66 4 3 2" xfId="51754"/>
    <cellStyle name="Обычный 5 66 4 4" xfId="51755"/>
    <cellStyle name="Обычный 5 66 5" xfId="51756"/>
    <cellStyle name="Обычный 5 66 5 2" xfId="51757"/>
    <cellStyle name="Обычный 5 66 5 2 2" xfId="51758"/>
    <cellStyle name="Обычный 5 66 5 3" xfId="51759"/>
    <cellStyle name="Обычный 5 66 6" xfId="51760"/>
    <cellStyle name="Обычный 5 66 6 2" xfId="51761"/>
    <cellStyle name="Обычный 5 66 7" xfId="51762"/>
    <cellStyle name="Обычный 5 66 7 2" xfId="51763"/>
    <cellStyle name="Обычный 5 66 8" xfId="51764"/>
    <cellStyle name="Обычный 5 67" xfId="51765"/>
    <cellStyle name="Обычный 5 67 2" xfId="51766"/>
    <cellStyle name="Обычный 5 67 2 2" xfId="51767"/>
    <cellStyle name="Обычный 5 67 2 2 2" xfId="51768"/>
    <cellStyle name="Обычный 5 67 2 2 2 2" xfId="51769"/>
    <cellStyle name="Обычный 5 67 2 2 3" xfId="51770"/>
    <cellStyle name="Обычный 5 67 2 3" xfId="51771"/>
    <cellStyle name="Обычный 5 67 2 3 2" xfId="51772"/>
    <cellStyle name="Обычный 5 67 2 4" xfId="51773"/>
    <cellStyle name="Обычный 5 67 3" xfId="51774"/>
    <cellStyle name="Обычный 5 67 3 2" xfId="51775"/>
    <cellStyle name="Обычный 5 67 3 2 2" xfId="51776"/>
    <cellStyle name="Обычный 5 67 3 2 2 2" xfId="51777"/>
    <cellStyle name="Обычный 5 67 3 2 3" xfId="51778"/>
    <cellStyle name="Обычный 5 67 3 3" xfId="51779"/>
    <cellStyle name="Обычный 5 67 3 3 2" xfId="51780"/>
    <cellStyle name="Обычный 5 67 3 4" xfId="51781"/>
    <cellStyle name="Обычный 5 67 4" xfId="51782"/>
    <cellStyle name="Обычный 5 67 4 2" xfId="51783"/>
    <cellStyle name="Обычный 5 67 4 2 2" xfId="51784"/>
    <cellStyle name="Обычный 5 67 4 2 2 2" xfId="51785"/>
    <cellStyle name="Обычный 5 67 4 2 3" xfId="51786"/>
    <cellStyle name="Обычный 5 67 4 3" xfId="51787"/>
    <cellStyle name="Обычный 5 67 4 3 2" xfId="51788"/>
    <cellStyle name="Обычный 5 67 4 4" xfId="51789"/>
    <cellStyle name="Обычный 5 67 5" xfId="51790"/>
    <cellStyle name="Обычный 5 67 5 2" xfId="51791"/>
    <cellStyle name="Обычный 5 67 5 2 2" xfId="51792"/>
    <cellStyle name="Обычный 5 67 5 3" xfId="51793"/>
    <cellStyle name="Обычный 5 67 6" xfId="51794"/>
    <cellStyle name="Обычный 5 67 6 2" xfId="51795"/>
    <cellStyle name="Обычный 5 67 7" xfId="51796"/>
    <cellStyle name="Обычный 5 67 7 2" xfId="51797"/>
    <cellStyle name="Обычный 5 67 8" xfId="51798"/>
    <cellStyle name="Обычный 5 68" xfId="51799"/>
    <cellStyle name="Обычный 5 68 2" xfId="51800"/>
    <cellStyle name="Обычный 5 68 2 2" xfId="51801"/>
    <cellStyle name="Обычный 5 68 2 2 2" xfId="51802"/>
    <cellStyle name="Обычный 5 68 2 2 2 2" xfId="51803"/>
    <cellStyle name="Обычный 5 68 2 2 3" xfId="51804"/>
    <cellStyle name="Обычный 5 68 2 3" xfId="51805"/>
    <cellStyle name="Обычный 5 68 2 3 2" xfId="51806"/>
    <cellStyle name="Обычный 5 68 2 4" xfId="51807"/>
    <cellStyle name="Обычный 5 68 3" xfId="51808"/>
    <cellStyle name="Обычный 5 68 3 2" xfId="51809"/>
    <cellStyle name="Обычный 5 68 3 2 2" xfId="51810"/>
    <cellStyle name="Обычный 5 68 3 2 2 2" xfId="51811"/>
    <cellStyle name="Обычный 5 68 3 2 3" xfId="51812"/>
    <cellStyle name="Обычный 5 68 3 3" xfId="51813"/>
    <cellStyle name="Обычный 5 68 3 3 2" xfId="51814"/>
    <cellStyle name="Обычный 5 68 3 4" xfId="51815"/>
    <cellStyle name="Обычный 5 68 4" xfId="51816"/>
    <cellStyle name="Обычный 5 68 4 2" xfId="51817"/>
    <cellStyle name="Обычный 5 68 4 2 2" xfId="51818"/>
    <cellStyle name="Обычный 5 68 4 2 2 2" xfId="51819"/>
    <cellStyle name="Обычный 5 68 4 2 3" xfId="51820"/>
    <cellStyle name="Обычный 5 68 4 3" xfId="51821"/>
    <cellStyle name="Обычный 5 68 4 3 2" xfId="51822"/>
    <cellStyle name="Обычный 5 68 4 4" xfId="51823"/>
    <cellStyle name="Обычный 5 68 5" xfId="51824"/>
    <cellStyle name="Обычный 5 68 5 2" xfId="51825"/>
    <cellStyle name="Обычный 5 68 5 2 2" xfId="51826"/>
    <cellStyle name="Обычный 5 68 5 3" xfId="51827"/>
    <cellStyle name="Обычный 5 68 6" xfId="51828"/>
    <cellStyle name="Обычный 5 68 6 2" xfId="51829"/>
    <cellStyle name="Обычный 5 68 7" xfId="51830"/>
    <cellStyle name="Обычный 5 68 7 2" xfId="51831"/>
    <cellStyle name="Обычный 5 68 8" xfId="51832"/>
    <cellStyle name="Обычный 5 69" xfId="51833"/>
    <cellStyle name="Обычный 5 69 2" xfId="51834"/>
    <cellStyle name="Обычный 5 69 2 2" xfId="51835"/>
    <cellStyle name="Обычный 5 69 2 2 2" xfId="51836"/>
    <cellStyle name="Обычный 5 69 2 2 2 2" xfId="51837"/>
    <cellStyle name="Обычный 5 69 2 2 3" xfId="51838"/>
    <cellStyle name="Обычный 5 69 2 3" xfId="51839"/>
    <cellStyle name="Обычный 5 69 2 3 2" xfId="51840"/>
    <cellStyle name="Обычный 5 69 2 4" xfId="51841"/>
    <cellStyle name="Обычный 5 69 3" xfId="51842"/>
    <cellStyle name="Обычный 5 69 3 2" xfId="51843"/>
    <cellStyle name="Обычный 5 69 3 2 2" xfId="51844"/>
    <cellStyle name="Обычный 5 69 3 2 2 2" xfId="51845"/>
    <cellStyle name="Обычный 5 69 3 2 3" xfId="51846"/>
    <cellStyle name="Обычный 5 69 3 3" xfId="51847"/>
    <cellStyle name="Обычный 5 69 3 3 2" xfId="51848"/>
    <cellStyle name="Обычный 5 69 3 4" xfId="51849"/>
    <cellStyle name="Обычный 5 69 4" xfId="51850"/>
    <cellStyle name="Обычный 5 69 4 2" xfId="51851"/>
    <cellStyle name="Обычный 5 69 4 2 2" xfId="51852"/>
    <cellStyle name="Обычный 5 69 4 2 2 2" xfId="51853"/>
    <cellStyle name="Обычный 5 69 4 2 3" xfId="51854"/>
    <cellStyle name="Обычный 5 69 4 3" xfId="51855"/>
    <cellStyle name="Обычный 5 69 4 3 2" xfId="51856"/>
    <cellStyle name="Обычный 5 69 4 4" xfId="51857"/>
    <cellStyle name="Обычный 5 69 5" xfId="51858"/>
    <cellStyle name="Обычный 5 69 5 2" xfId="51859"/>
    <cellStyle name="Обычный 5 69 5 2 2" xfId="51860"/>
    <cellStyle name="Обычный 5 69 5 3" xfId="51861"/>
    <cellStyle name="Обычный 5 69 6" xfId="51862"/>
    <cellStyle name="Обычный 5 69 6 2" xfId="51863"/>
    <cellStyle name="Обычный 5 69 7" xfId="51864"/>
    <cellStyle name="Обычный 5 69 7 2" xfId="51865"/>
    <cellStyle name="Обычный 5 69 8" xfId="51866"/>
    <cellStyle name="Обычный 5 7" xfId="51867"/>
    <cellStyle name="Обычный 5 7 10" xfId="51868"/>
    <cellStyle name="Обычный 5 7 10 2" xfId="51869"/>
    <cellStyle name="Обычный 5 7 10 2 2" xfId="51870"/>
    <cellStyle name="Обычный 5 7 10 2 2 2" xfId="51871"/>
    <cellStyle name="Обычный 5 7 10 2 2 2 2" xfId="51872"/>
    <cellStyle name="Обычный 5 7 10 2 2 3" xfId="51873"/>
    <cellStyle name="Обычный 5 7 10 2 3" xfId="51874"/>
    <cellStyle name="Обычный 5 7 10 2 3 2" xfId="51875"/>
    <cellStyle name="Обычный 5 7 10 2 4" xfId="51876"/>
    <cellStyle name="Обычный 5 7 10 3" xfId="51877"/>
    <cellStyle name="Обычный 5 7 10 3 2" xfId="51878"/>
    <cellStyle name="Обычный 5 7 10 3 2 2" xfId="51879"/>
    <cellStyle name="Обычный 5 7 10 3 2 2 2" xfId="51880"/>
    <cellStyle name="Обычный 5 7 10 3 2 3" xfId="51881"/>
    <cellStyle name="Обычный 5 7 10 3 3" xfId="51882"/>
    <cellStyle name="Обычный 5 7 10 3 3 2" xfId="51883"/>
    <cellStyle name="Обычный 5 7 10 3 4" xfId="51884"/>
    <cellStyle name="Обычный 5 7 10 4" xfId="51885"/>
    <cellStyle name="Обычный 5 7 10 4 2" xfId="51886"/>
    <cellStyle name="Обычный 5 7 10 4 2 2" xfId="51887"/>
    <cellStyle name="Обычный 5 7 10 4 2 2 2" xfId="51888"/>
    <cellStyle name="Обычный 5 7 10 4 2 3" xfId="51889"/>
    <cellStyle name="Обычный 5 7 10 4 3" xfId="51890"/>
    <cellStyle name="Обычный 5 7 10 4 3 2" xfId="51891"/>
    <cellStyle name="Обычный 5 7 10 4 4" xfId="51892"/>
    <cellStyle name="Обычный 5 7 10 5" xfId="51893"/>
    <cellStyle name="Обычный 5 7 10 5 2" xfId="51894"/>
    <cellStyle name="Обычный 5 7 10 5 2 2" xfId="51895"/>
    <cellStyle name="Обычный 5 7 10 5 3" xfId="51896"/>
    <cellStyle name="Обычный 5 7 10 6" xfId="51897"/>
    <cellStyle name="Обычный 5 7 10 6 2" xfId="51898"/>
    <cellStyle name="Обычный 5 7 10 7" xfId="51899"/>
    <cellStyle name="Обычный 5 7 10 7 2" xfId="51900"/>
    <cellStyle name="Обычный 5 7 10 8" xfId="51901"/>
    <cellStyle name="Обычный 5 7 11" xfId="51902"/>
    <cellStyle name="Обычный 5 7 11 2" xfId="51903"/>
    <cellStyle name="Обычный 5 7 11 2 2" xfId="51904"/>
    <cellStyle name="Обычный 5 7 11 2 2 2" xfId="51905"/>
    <cellStyle name="Обычный 5 7 11 2 2 2 2" xfId="51906"/>
    <cellStyle name="Обычный 5 7 11 2 2 3" xfId="51907"/>
    <cellStyle name="Обычный 5 7 11 2 3" xfId="51908"/>
    <cellStyle name="Обычный 5 7 11 2 3 2" xfId="51909"/>
    <cellStyle name="Обычный 5 7 11 2 4" xfId="51910"/>
    <cellStyle name="Обычный 5 7 11 3" xfId="51911"/>
    <cellStyle name="Обычный 5 7 11 3 2" xfId="51912"/>
    <cellStyle name="Обычный 5 7 11 3 2 2" xfId="51913"/>
    <cellStyle name="Обычный 5 7 11 3 2 2 2" xfId="51914"/>
    <cellStyle name="Обычный 5 7 11 3 2 3" xfId="51915"/>
    <cellStyle name="Обычный 5 7 11 3 3" xfId="51916"/>
    <cellStyle name="Обычный 5 7 11 3 3 2" xfId="51917"/>
    <cellStyle name="Обычный 5 7 11 3 4" xfId="51918"/>
    <cellStyle name="Обычный 5 7 11 4" xfId="51919"/>
    <cellStyle name="Обычный 5 7 11 4 2" xfId="51920"/>
    <cellStyle name="Обычный 5 7 11 4 2 2" xfId="51921"/>
    <cellStyle name="Обычный 5 7 11 4 2 2 2" xfId="51922"/>
    <cellStyle name="Обычный 5 7 11 4 2 3" xfId="51923"/>
    <cellStyle name="Обычный 5 7 11 4 3" xfId="51924"/>
    <cellStyle name="Обычный 5 7 11 4 3 2" xfId="51925"/>
    <cellStyle name="Обычный 5 7 11 4 4" xfId="51926"/>
    <cellStyle name="Обычный 5 7 11 5" xfId="51927"/>
    <cellStyle name="Обычный 5 7 11 5 2" xfId="51928"/>
    <cellStyle name="Обычный 5 7 11 5 2 2" xfId="51929"/>
    <cellStyle name="Обычный 5 7 11 5 3" xfId="51930"/>
    <cellStyle name="Обычный 5 7 11 6" xfId="51931"/>
    <cellStyle name="Обычный 5 7 11 6 2" xfId="51932"/>
    <cellStyle name="Обычный 5 7 11 7" xfId="51933"/>
    <cellStyle name="Обычный 5 7 11 7 2" xfId="51934"/>
    <cellStyle name="Обычный 5 7 11 8" xfId="51935"/>
    <cellStyle name="Обычный 5 7 12" xfId="51936"/>
    <cellStyle name="Обычный 5 7 12 2" xfId="51937"/>
    <cellStyle name="Обычный 5 7 12 2 2" xfId="51938"/>
    <cellStyle name="Обычный 5 7 12 2 2 2" xfId="51939"/>
    <cellStyle name="Обычный 5 7 12 2 2 2 2" xfId="51940"/>
    <cellStyle name="Обычный 5 7 12 2 2 3" xfId="51941"/>
    <cellStyle name="Обычный 5 7 12 2 3" xfId="51942"/>
    <cellStyle name="Обычный 5 7 12 2 3 2" xfId="51943"/>
    <cellStyle name="Обычный 5 7 12 2 4" xfId="51944"/>
    <cellStyle name="Обычный 5 7 12 3" xfId="51945"/>
    <cellStyle name="Обычный 5 7 12 3 2" xfId="51946"/>
    <cellStyle name="Обычный 5 7 12 3 2 2" xfId="51947"/>
    <cellStyle name="Обычный 5 7 12 3 2 2 2" xfId="51948"/>
    <cellStyle name="Обычный 5 7 12 3 2 3" xfId="51949"/>
    <cellStyle name="Обычный 5 7 12 3 3" xfId="51950"/>
    <cellStyle name="Обычный 5 7 12 3 3 2" xfId="51951"/>
    <cellStyle name="Обычный 5 7 12 3 4" xfId="51952"/>
    <cellStyle name="Обычный 5 7 12 4" xfId="51953"/>
    <cellStyle name="Обычный 5 7 12 4 2" xfId="51954"/>
    <cellStyle name="Обычный 5 7 12 4 2 2" xfId="51955"/>
    <cellStyle name="Обычный 5 7 12 4 2 2 2" xfId="51956"/>
    <cellStyle name="Обычный 5 7 12 4 2 3" xfId="51957"/>
    <cellStyle name="Обычный 5 7 12 4 3" xfId="51958"/>
    <cellStyle name="Обычный 5 7 12 4 3 2" xfId="51959"/>
    <cellStyle name="Обычный 5 7 12 4 4" xfId="51960"/>
    <cellStyle name="Обычный 5 7 12 5" xfId="51961"/>
    <cellStyle name="Обычный 5 7 12 5 2" xfId="51962"/>
    <cellStyle name="Обычный 5 7 12 5 2 2" xfId="51963"/>
    <cellStyle name="Обычный 5 7 12 5 3" xfId="51964"/>
    <cellStyle name="Обычный 5 7 12 6" xfId="51965"/>
    <cellStyle name="Обычный 5 7 12 6 2" xfId="51966"/>
    <cellStyle name="Обычный 5 7 12 7" xfId="51967"/>
    <cellStyle name="Обычный 5 7 12 7 2" xfId="51968"/>
    <cellStyle name="Обычный 5 7 12 8" xfId="51969"/>
    <cellStyle name="Обычный 5 7 13" xfId="51970"/>
    <cellStyle name="Обычный 5 7 13 2" xfId="51971"/>
    <cellStyle name="Обычный 5 7 13 2 2" xfId="51972"/>
    <cellStyle name="Обычный 5 7 13 2 2 2" xfId="51973"/>
    <cellStyle name="Обычный 5 7 13 2 2 2 2" xfId="51974"/>
    <cellStyle name="Обычный 5 7 13 2 2 3" xfId="51975"/>
    <cellStyle name="Обычный 5 7 13 2 3" xfId="51976"/>
    <cellStyle name="Обычный 5 7 13 2 3 2" xfId="51977"/>
    <cellStyle name="Обычный 5 7 13 2 4" xfId="51978"/>
    <cellStyle name="Обычный 5 7 13 3" xfId="51979"/>
    <cellStyle name="Обычный 5 7 13 3 2" xfId="51980"/>
    <cellStyle name="Обычный 5 7 13 3 2 2" xfId="51981"/>
    <cellStyle name="Обычный 5 7 13 3 2 2 2" xfId="51982"/>
    <cellStyle name="Обычный 5 7 13 3 2 3" xfId="51983"/>
    <cellStyle name="Обычный 5 7 13 3 3" xfId="51984"/>
    <cellStyle name="Обычный 5 7 13 3 3 2" xfId="51985"/>
    <cellStyle name="Обычный 5 7 13 3 4" xfId="51986"/>
    <cellStyle name="Обычный 5 7 13 4" xfId="51987"/>
    <cellStyle name="Обычный 5 7 13 4 2" xfId="51988"/>
    <cellStyle name="Обычный 5 7 13 4 2 2" xfId="51989"/>
    <cellStyle name="Обычный 5 7 13 4 2 2 2" xfId="51990"/>
    <cellStyle name="Обычный 5 7 13 4 2 3" xfId="51991"/>
    <cellStyle name="Обычный 5 7 13 4 3" xfId="51992"/>
    <cellStyle name="Обычный 5 7 13 4 3 2" xfId="51993"/>
    <cellStyle name="Обычный 5 7 13 4 4" xfId="51994"/>
    <cellStyle name="Обычный 5 7 13 5" xfId="51995"/>
    <cellStyle name="Обычный 5 7 13 5 2" xfId="51996"/>
    <cellStyle name="Обычный 5 7 13 5 2 2" xfId="51997"/>
    <cellStyle name="Обычный 5 7 13 5 3" xfId="51998"/>
    <cellStyle name="Обычный 5 7 13 6" xfId="51999"/>
    <cellStyle name="Обычный 5 7 13 6 2" xfId="52000"/>
    <cellStyle name="Обычный 5 7 13 7" xfId="52001"/>
    <cellStyle name="Обычный 5 7 13 7 2" xfId="52002"/>
    <cellStyle name="Обычный 5 7 13 8" xfId="52003"/>
    <cellStyle name="Обычный 5 7 14" xfId="52004"/>
    <cellStyle name="Обычный 5 7 14 2" xfId="52005"/>
    <cellStyle name="Обычный 5 7 14 2 2" xfId="52006"/>
    <cellStyle name="Обычный 5 7 14 2 2 2" xfId="52007"/>
    <cellStyle name="Обычный 5 7 14 2 2 2 2" xfId="52008"/>
    <cellStyle name="Обычный 5 7 14 2 2 3" xfId="52009"/>
    <cellStyle name="Обычный 5 7 14 2 3" xfId="52010"/>
    <cellStyle name="Обычный 5 7 14 2 3 2" xfId="52011"/>
    <cellStyle name="Обычный 5 7 14 2 4" xfId="52012"/>
    <cellStyle name="Обычный 5 7 14 3" xfId="52013"/>
    <cellStyle name="Обычный 5 7 14 3 2" xfId="52014"/>
    <cellStyle name="Обычный 5 7 14 3 2 2" xfId="52015"/>
    <cellStyle name="Обычный 5 7 14 3 2 2 2" xfId="52016"/>
    <cellStyle name="Обычный 5 7 14 3 2 3" xfId="52017"/>
    <cellStyle name="Обычный 5 7 14 3 3" xfId="52018"/>
    <cellStyle name="Обычный 5 7 14 3 3 2" xfId="52019"/>
    <cellStyle name="Обычный 5 7 14 3 4" xfId="52020"/>
    <cellStyle name="Обычный 5 7 14 4" xfId="52021"/>
    <cellStyle name="Обычный 5 7 14 4 2" xfId="52022"/>
    <cellStyle name="Обычный 5 7 14 4 2 2" xfId="52023"/>
    <cellStyle name="Обычный 5 7 14 4 2 2 2" xfId="52024"/>
    <cellStyle name="Обычный 5 7 14 4 2 3" xfId="52025"/>
    <cellStyle name="Обычный 5 7 14 4 3" xfId="52026"/>
    <cellStyle name="Обычный 5 7 14 4 3 2" xfId="52027"/>
    <cellStyle name="Обычный 5 7 14 4 4" xfId="52028"/>
    <cellStyle name="Обычный 5 7 14 5" xfId="52029"/>
    <cellStyle name="Обычный 5 7 14 5 2" xfId="52030"/>
    <cellStyle name="Обычный 5 7 14 5 2 2" xfId="52031"/>
    <cellStyle name="Обычный 5 7 14 5 3" xfId="52032"/>
    <cellStyle name="Обычный 5 7 14 6" xfId="52033"/>
    <cellStyle name="Обычный 5 7 14 6 2" xfId="52034"/>
    <cellStyle name="Обычный 5 7 14 7" xfId="52035"/>
    <cellStyle name="Обычный 5 7 14 7 2" xfId="52036"/>
    <cellStyle name="Обычный 5 7 14 8" xfId="52037"/>
    <cellStyle name="Обычный 5 7 15" xfId="52038"/>
    <cellStyle name="Обычный 5 7 15 2" xfId="52039"/>
    <cellStyle name="Обычный 5 7 15 2 2" xfId="52040"/>
    <cellStyle name="Обычный 5 7 15 2 2 2" xfId="52041"/>
    <cellStyle name="Обычный 5 7 15 2 2 2 2" xfId="52042"/>
    <cellStyle name="Обычный 5 7 15 2 2 3" xfId="52043"/>
    <cellStyle name="Обычный 5 7 15 2 3" xfId="52044"/>
    <cellStyle name="Обычный 5 7 15 2 3 2" xfId="52045"/>
    <cellStyle name="Обычный 5 7 15 2 4" xfId="52046"/>
    <cellStyle name="Обычный 5 7 15 3" xfId="52047"/>
    <cellStyle name="Обычный 5 7 15 3 2" xfId="52048"/>
    <cellStyle name="Обычный 5 7 15 3 2 2" xfId="52049"/>
    <cellStyle name="Обычный 5 7 15 3 2 2 2" xfId="52050"/>
    <cellStyle name="Обычный 5 7 15 3 2 3" xfId="52051"/>
    <cellStyle name="Обычный 5 7 15 3 3" xfId="52052"/>
    <cellStyle name="Обычный 5 7 15 3 3 2" xfId="52053"/>
    <cellStyle name="Обычный 5 7 15 3 4" xfId="52054"/>
    <cellStyle name="Обычный 5 7 15 4" xfId="52055"/>
    <cellStyle name="Обычный 5 7 15 4 2" xfId="52056"/>
    <cellStyle name="Обычный 5 7 15 4 2 2" xfId="52057"/>
    <cellStyle name="Обычный 5 7 15 4 2 2 2" xfId="52058"/>
    <cellStyle name="Обычный 5 7 15 4 2 3" xfId="52059"/>
    <cellStyle name="Обычный 5 7 15 4 3" xfId="52060"/>
    <cellStyle name="Обычный 5 7 15 4 3 2" xfId="52061"/>
    <cellStyle name="Обычный 5 7 15 4 4" xfId="52062"/>
    <cellStyle name="Обычный 5 7 15 5" xfId="52063"/>
    <cellStyle name="Обычный 5 7 15 5 2" xfId="52064"/>
    <cellStyle name="Обычный 5 7 15 5 2 2" xfId="52065"/>
    <cellStyle name="Обычный 5 7 15 5 3" xfId="52066"/>
    <cellStyle name="Обычный 5 7 15 6" xfId="52067"/>
    <cellStyle name="Обычный 5 7 15 6 2" xfId="52068"/>
    <cellStyle name="Обычный 5 7 15 7" xfId="52069"/>
    <cellStyle name="Обычный 5 7 15 7 2" xfId="52070"/>
    <cellStyle name="Обычный 5 7 15 8" xfId="52071"/>
    <cellStyle name="Обычный 5 7 16" xfId="52072"/>
    <cellStyle name="Обычный 5 7 16 2" xfId="52073"/>
    <cellStyle name="Обычный 5 7 16 2 2" xfId="52074"/>
    <cellStyle name="Обычный 5 7 16 2 2 2" xfId="52075"/>
    <cellStyle name="Обычный 5 7 16 2 2 2 2" xfId="52076"/>
    <cellStyle name="Обычный 5 7 16 2 2 3" xfId="52077"/>
    <cellStyle name="Обычный 5 7 16 2 3" xfId="52078"/>
    <cellStyle name="Обычный 5 7 16 2 3 2" xfId="52079"/>
    <cellStyle name="Обычный 5 7 16 2 4" xfId="52080"/>
    <cellStyle name="Обычный 5 7 16 3" xfId="52081"/>
    <cellStyle name="Обычный 5 7 16 3 2" xfId="52082"/>
    <cellStyle name="Обычный 5 7 16 3 2 2" xfId="52083"/>
    <cellStyle name="Обычный 5 7 16 3 2 2 2" xfId="52084"/>
    <cellStyle name="Обычный 5 7 16 3 2 3" xfId="52085"/>
    <cellStyle name="Обычный 5 7 16 3 3" xfId="52086"/>
    <cellStyle name="Обычный 5 7 16 3 3 2" xfId="52087"/>
    <cellStyle name="Обычный 5 7 16 3 4" xfId="52088"/>
    <cellStyle name="Обычный 5 7 16 4" xfId="52089"/>
    <cellStyle name="Обычный 5 7 16 4 2" xfId="52090"/>
    <cellStyle name="Обычный 5 7 16 4 2 2" xfId="52091"/>
    <cellStyle name="Обычный 5 7 16 4 2 2 2" xfId="52092"/>
    <cellStyle name="Обычный 5 7 16 4 2 3" xfId="52093"/>
    <cellStyle name="Обычный 5 7 16 4 3" xfId="52094"/>
    <cellStyle name="Обычный 5 7 16 4 3 2" xfId="52095"/>
    <cellStyle name="Обычный 5 7 16 4 4" xfId="52096"/>
    <cellStyle name="Обычный 5 7 16 5" xfId="52097"/>
    <cellStyle name="Обычный 5 7 16 5 2" xfId="52098"/>
    <cellStyle name="Обычный 5 7 16 5 2 2" xfId="52099"/>
    <cellStyle name="Обычный 5 7 16 5 3" xfId="52100"/>
    <cellStyle name="Обычный 5 7 16 6" xfId="52101"/>
    <cellStyle name="Обычный 5 7 16 6 2" xfId="52102"/>
    <cellStyle name="Обычный 5 7 16 7" xfId="52103"/>
    <cellStyle name="Обычный 5 7 16 7 2" xfId="52104"/>
    <cellStyle name="Обычный 5 7 16 8" xfId="52105"/>
    <cellStyle name="Обычный 5 7 17" xfId="52106"/>
    <cellStyle name="Обычный 5 7 17 2" xfId="52107"/>
    <cellStyle name="Обычный 5 7 17 2 2" xfId="52108"/>
    <cellStyle name="Обычный 5 7 17 2 2 2" xfId="52109"/>
    <cellStyle name="Обычный 5 7 17 2 2 2 2" xfId="52110"/>
    <cellStyle name="Обычный 5 7 17 2 2 3" xfId="52111"/>
    <cellStyle name="Обычный 5 7 17 2 3" xfId="52112"/>
    <cellStyle name="Обычный 5 7 17 2 3 2" xfId="52113"/>
    <cellStyle name="Обычный 5 7 17 2 4" xfId="52114"/>
    <cellStyle name="Обычный 5 7 17 3" xfId="52115"/>
    <cellStyle name="Обычный 5 7 17 3 2" xfId="52116"/>
    <cellStyle name="Обычный 5 7 17 3 2 2" xfId="52117"/>
    <cellStyle name="Обычный 5 7 17 3 2 2 2" xfId="52118"/>
    <cellStyle name="Обычный 5 7 17 3 2 3" xfId="52119"/>
    <cellStyle name="Обычный 5 7 17 3 3" xfId="52120"/>
    <cellStyle name="Обычный 5 7 17 3 3 2" xfId="52121"/>
    <cellStyle name="Обычный 5 7 17 3 4" xfId="52122"/>
    <cellStyle name="Обычный 5 7 17 4" xfId="52123"/>
    <cellStyle name="Обычный 5 7 17 4 2" xfId="52124"/>
    <cellStyle name="Обычный 5 7 17 4 2 2" xfId="52125"/>
    <cellStyle name="Обычный 5 7 17 4 2 2 2" xfId="52126"/>
    <cellStyle name="Обычный 5 7 17 4 2 3" xfId="52127"/>
    <cellStyle name="Обычный 5 7 17 4 3" xfId="52128"/>
    <cellStyle name="Обычный 5 7 17 4 3 2" xfId="52129"/>
    <cellStyle name="Обычный 5 7 17 4 4" xfId="52130"/>
    <cellStyle name="Обычный 5 7 17 5" xfId="52131"/>
    <cellStyle name="Обычный 5 7 17 5 2" xfId="52132"/>
    <cellStyle name="Обычный 5 7 17 5 2 2" xfId="52133"/>
    <cellStyle name="Обычный 5 7 17 5 3" xfId="52134"/>
    <cellStyle name="Обычный 5 7 17 6" xfId="52135"/>
    <cellStyle name="Обычный 5 7 17 6 2" xfId="52136"/>
    <cellStyle name="Обычный 5 7 17 7" xfId="52137"/>
    <cellStyle name="Обычный 5 7 17 7 2" xfId="52138"/>
    <cellStyle name="Обычный 5 7 17 8" xfId="52139"/>
    <cellStyle name="Обычный 5 7 18" xfId="52140"/>
    <cellStyle name="Обычный 5 7 18 2" xfId="52141"/>
    <cellStyle name="Обычный 5 7 18 2 2" xfId="52142"/>
    <cellStyle name="Обычный 5 7 18 2 2 2" xfId="52143"/>
    <cellStyle name="Обычный 5 7 18 2 2 2 2" xfId="52144"/>
    <cellStyle name="Обычный 5 7 18 2 2 3" xfId="52145"/>
    <cellStyle name="Обычный 5 7 18 2 3" xfId="52146"/>
    <cellStyle name="Обычный 5 7 18 2 3 2" xfId="52147"/>
    <cellStyle name="Обычный 5 7 18 2 4" xfId="52148"/>
    <cellStyle name="Обычный 5 7 18 3" xfId="52149"/>
    <cellStyle name="Обычный 5 7 18 3 2" xfId="52150"/>
    <cellStyle name="Обычный 5 7 18 3 2 2" xfId="52151"/>
    <cellStyle name="Обычный 5 7 18 3 2 2 2" xfId="52152"/>
    <cellStyle name="Обычный 5 7 18 3 2 3" xfId="52153"/>
    <cellStyle name="Обычный 5 7 18 3 3" xfId="52154"/>
    <cellStyle name="Обычный 5 7 18 3 3 2" xfId="52155"/>
    <cellStyle name="Обычный 5 7 18 3 4" xfId="52156"/>
    <cellStyle name="Обычный 5 7 18 4" xfId="52157"/>
    <cellStyle name="Обычный 5 7 18 4 2" xfId="52158"/>
    <cellStyle name="Обычный 5 7 18 4 2 2" xfId="52159"/>
    <cellStyle name="Обычный 5 7 18 4 2 2 2" xfId="52160"/>
    <cellStyle name="Обычный 5 7 18 4 2 3" xfId="52161"/>
    <cellStyle name="Обычный 5 7 18 4 3" xfId="52162"/>
    <cellStyle name="Обычный 5 7 18 4 3 2" xfId="52163"/>
    <cellStyle name="Обычный 5 7 18 4 4" xfId="52164"/>
    <cellStyle name="Обычный 5 7 18 5" xfId="52165"/>
    <cellStyle name="Обычный 5 7 18 5 2" xfId="52166"/>
    <cellStyle name="Обычный 5 7 18 5 2 2" xfId="52167"/>
    <cellStyle name="Обычный 5 7 18 5 3" xfId="52168"/>
    <cellStyle name="Обычный 5 7 18 6" xfId="52169"/>
    <cellStyle name="Обычный 5 7 18 6 2" xfId="52170"/>
    <cellStyle name="Обычный 5 7 18 7" xfId="52171"/>
    <cellStyle name="Обычный 5 7 18 7 2" xfId="52172"/>
    <cellStyle name="Обычный 5 7 18 8" xfId="52173"/>
    <cellStyle name="Обычный 5 7 19" xfId="52174"/>
    <cellStyle name="Обычный 5 7 19 2" xfId="52175"/>
    <cellStyle name="Обычный 5 7 19 2 2" xfId="52176"/>
    <cellStyle name="Обычный 5 7 19 2 2 2" xfId="52177"/>
    <cellStyle name="Обычный 5 7 19 2 2 2 2" xfId="52178"/>
    <cellStyle name="Обычный 5 7 19 2 2 3" xfId="52179"/>
    <cellStyle name="Обычный 5 7 19 2 3" xfId="52180"/>
    <cellStyle name="Обычный 5 7 19 2 3 2" xfId="52181"/>
    <cellStyle name="Обычный 5 7 19 2 4" xfId="52182"/>
    <cellStyle name="Обычный 5 7 19 3" xfId="52183"/>
    <cellStyle name="Обычный 5 7 19 3 2" xfId="52184"/>
    <cellStyle name="Обычный 5 7 19 3 2 2" xfId="52185"/>
    <cellStyle name="Обычный 5 7 19 3 2 2 2" xfId="52186"/>
    <cellStyle name="Обычный 5 7 19 3 2 3" xfId="52187"/>
    <cellStyle name="Обычный 5 7 19 3 3" xfId="52188"/>
    <cellStyle name="Обычный 5 7 19 3 3 2" xfId="52189"/>
    <cellStyle name="Обычный 5 7 19 3 4" xfId="52190"/>
    <cellStyle name="Обычный 5 7 19 4" xfId="52191"/>
    <cellStyle name="Обычный 5 7 19 4 2" xfId="52192"/>
    <cellStyle name="Обычный 5 7 19 4 2 2" xfId="52193"/>
    <cellStyle name="Обычный 5 7 19 4 2 2 2" xfId="52194"/>
    <cellStyle name="Обычный 5 7 19 4 2 3" xfId="52195"/>
    <cellStyle name="Обычный 5 7 19 4 3" xfId="52196"/>
    <cellStyle name="Обычный 5 7 19 4 3 2" xfId="52197"/>
    <cellStyle name="Обычный 5 7 19 4 4" xfId="52198"/>
    <cellStyle name="Обычный 5 7 19 5" xfId="52199"/>
    <cellStyle name="Обычный 5 7 19 5 2" xfId="52200"/>
    <cellStyle name="Обычный 5 7 19 5 2 2" xfId="52201"/>
    <cellStyle name="Обычный 5 7 19 5 3" xfId="52202"/>
    <cellStyle name="Обычный 5 7 19 6" xfId="52203"/>
    <cellStyle name="Обычный 5 7 19 6 2" xfId="52204"/>
    <cellStyle name="Обычный 5 7 19 7" xfId="52205"/>
    <cellStyle name="Обычный 5 7 19 7 2" xfId="52206"/>
    <cellStyle name="Обычный 5 7 19 8" xfId="52207"/>
    <cellStyle name="Обычный 5 7 2" xfId="52208"/>
    <cellStyle name="Обычный 5 7 2 2" xfId="52209"/>
    <cellStyle name="Обычный 5 7 2 2 2" xfId="52210"/>
    <cellStyle name="Обычный 5 7 2 2 2 2" xfId="52211"/>
    <cellStyle name="Обычный 5 7 2 2 2 2 2" xfId="52212"/>
    <cellStyle name="Обычный 5 7 2 2 2 3" xfId="52213"/>
    <cellStyle name="Обычный 5 7 2 2 3" xfId="52214"/>
    <cellStyle name="Обычный 5 7 2 2 3 2" xfId="52215"/>
    <cellStyle name="Обычный 5 7 2 2 4" xfId="52216"/>
    <cellStyle name="Обычный 5 7 2 3" xfId="52217"/>
    <cellStyle name="Обычный 5 7 2 3 2" xfId="52218"/>
    <cellStyle name="Обычный 5 7 2 3 2 2" xfId="52219"/>
    <cellStyle name="Обычный 5 7 2 3 2 2 2" xfId="52220"/>
    <cellStyle name="Обычный 5 7 2 3 2 3" xfId="52221"/>
    <cellStyle name="Обычный 5 7 2 3 3" xfId="52222"/>
    <cellStyle name="Обычный 5 7 2 3 3 2" xfId="52223"/>
    <cellStyle name="Обычный 5 7 2 3 4" xfId="52224"/>
    <cellStyle name="Обычный 5 7 2 4" xfId="52225"/>
    <cellStyle name="Обычный 5 7 2 4 2" xfId="52226"/>
    <cellStyle name="Обычный 5 7 2 4 2 2" xfId="52227"/>
    <cellStyle name="Обычный 5 7 2 4 2 2 2" xfId="52228"/>
    <cellStyle name="Обычный 5 7 2 4 2 3" xfId="52229"/>
    <cellStyle name="Обычный 5 7 2 4 3" xfId="52230"/>
    <cellStyle name="Обычный 5 7 2 4 3 2" xfId="52231"/>
    <cellStyle name="Обычный 5 7 2 4 4" xfId="52232"/>
    <cellStyle name="Обычный 5 7 2 5" xfId="52233"/>
    <cellStyle name="Обычный 5 7 2 5 2" xfId="52234"/>
    <cellStyle name="Обычный 5 7 2 5 2 2" xfId="52235"/>
    <cellStyle name="Обычный 5 7 2 5 3" xfId="52236"/>
    <cellStyle name="Обычный 5 7 2 6" xfId="52237"/>
    <cellStyle name="Обычный 5 7 2 6 2" xfId="52238"/>
    <cellStyle name="Обычный 5 7 2 7" xfId="52239"/>
    <cellStyle name="Обычный 5 7 2 7 2" xfId="52240"/>
    <cellStyle name="Обычный 5 7 2 8" xfId="52241"/>
    <cellStyle name="Обычный 5 7 20" xfId="52242"/>
    <cellStyle name="Обычный 5 7 20 2" xfId="52243"/>
    <cellStyle name="Обычный 5 7 20 2 2" xfId="52244"/>
    <cellStyle name="Обычный 5 7 20 2 2 2" xfId="52245"/>
    <cellStyle name="Обычный 5 7 20 2 2 2 2" xfId="52246"/>
    <cellStyle name="Обычный 5 7 20 2 2 3" xfId="52247"/>
    <cellStyle name="Обычный 5 7 20 2 3" xfId="52248"/>
    <cellStyle name="Обычный 5 7 20 2 3 2" xfId="52249"/>
    <cellStyle name="Обычный 5 7 20 2 4" xfId="52250"/>
    <cellStyle name="Обычный 5 7 20 3" xfId="52251"/>
    <cellStyle name="Обычный 5 7 20 3 2" xfId="52252"/>
    <cellStyle name="Обычный 5 7 20 3 2 2" xfId="52253"/>
    <cellStyle name="Обычный 5 7 20 3 2 2 2" xfId="52254"/>
    <cellStyle name="Обычный 5 7 20 3 2 3" xfId="52255"/>
    <cellStyle name="Обычный 5 7 20 3 3" xfId="52256"/>
    <cellStyle name="Обычный 5 7 20 3 3 2" xfId="52257"/>
    <cellStyle name="Обычный 5 7 20 3 4" xfId="52258"/>
    <cellStyle name="Обычный 5 7 20 4" xfId="52259"/>
    <cellStyle name="Обычный 5 7 20 4 2" xfId="52260"/>
    <cellStyle name="Обычный 5 7 20 4 2 2" xfId="52261"/>
    <cellStyle name="Обычный 5 7 20 4 2 2 2" xfId="52262"/>
    <cellStyle name="Обычный 5 7 20 4 2 3" xfId="52263"/>
    <cellStyle name="Обычный 5 7 20 4 3" xfId="52264"/>
    <cellStyle name="Обычный 5 7 20 4 3 2" xfId="52265"/>
    <cellStyle name="Обычный 5 7 20 4 4" xfId="52266"/>
    <cellStyle name="Обычный 5 7 20 5" xfId="52267"/>
    <cellStyle name="Обычный 5 7 20 5 2" xfId="52268"/>
    <cellStyle name="Обычный 5 7 20 5 2 2" xfId="52269"/>
    <cellStyle name="Обычный 5 7 20 5 3" xfId="52270"/>
    <cellStyle name="Обычный 5 7 20 6" xfId="52271"/>
    <cellStyle name="Обычный 5 7 20 6 2" xfId="52272"/>
    <cellStyle name="Обычный 5 7 20 7" xfId="52273"/>
    <cellStyle name="Обычный 5 7 20 7 2" xfId="52274"/>
    <cellStyle name="Обычный 5 7 20 8" xfId="52275"/>
    <cellStyle name="Обычный 5 7 21" xfId="52276"/>
    <cellStyle name="Обычный 5 7 21 2" xfId="52277"/>
    <cellStyle name="Обычный 5 7 21 2 2" xfId="52278"/>
    <cellStyle name="Обычный 5 7 21 2 2 2" xfId="52279"/>
    <cellStyle name="Обычный 5 7 21 2 2 2 2" xfId="52280"/>
    <cellStyle name="Обычный 5 7 21 2 2 3" xfId="52281"/>
    <cellStyle name="Обычный 5 7 21 2 3" xfId="52282"/>
    <cellStyle name="Обычный 5 7 21 2 3 2" xfId="52283"/>
    <cellStyle name="Обычный 5 7 21 2 4" xfId="52284"/>
    <cellStyle name="Обычный 5 7 21 3" xfId="52285"/>
    <cellStyle name="Обычный 5 7 21 3 2" xfId="52286"/>
    <cellStyle name="Обычный 5 7 21 3 2 2" xfId="52287"/>
    <cellStyle name="Обычный 5 7 21 3 2 2 2" xfId="52288"/>
    <cellStyle name="Обычный 5 7 21 3 2 3" xfId="52289"/>
    <cellStyle name="Обычный 5 7 21 3 3" xfId="52290"/>
    <cellStyle name="Обычный 5 7 21 3 3 2" xfId="52291"/>
    <cellStyle name="Обычный 5 7 21 3 4" xfId="52292"/>
    <cellStyle name="Обычный 5 7 21 4" xfId="52293"/>
    <cellStyle name="Обычный 5 7 21 4 2" xfId="52294"/>
    <cellStyle name="Обычный 5 7 21 4 2 2" xfId="52295"/>
    <cellStyle name="Обычный 5 7 21 4 2 2 2" xfId="52296"/>
    <cellStyle name="Обычный 5 7 21 4 2 3" xfId="52297"/>
    <cellStyle name="Обычный 5 7 21 4 3" xfId="52298"/>
    <cellStyle name="Обычный 5 7 21 4 3 2" xfId="52299"/>
    <cellStyle name="Обычный 5 7 21 4 4" xfId="52300"/>
    <cellStyle name="Обычный 5 7 21 5" xfId="52301"/>
    <cellStyle name="Обычный 5 7 21 5 2" xfId="52302"/>
    <cellStyle name="Обычный 5 7 21 5 2 2" xfId="52303"/>
    <cellStyle name="Обычный 5 7 21 5 3" xfId="52304"/>
    <cellStyle name="Обычный 5 7 21 6" xfId="52305"/>
    <cellStyle name="Обычный 5 7 21 6 2" xfId="52306"/>
    <cellStyle name="Обычный 5 7 21 7" xfId="52307"/>
    <cellStyle name="Обычный 5 7 21 7 2" xfId="52308"/>
    <cellStyle name="Обычный 5 7 21 8" xfId="52309"/>
    <cellStyle name="Обычный 5 7 22" xfId="52310"/>
    <cellStyle name="Обычный 5 7 22 2" xfId="52311"/>
    <cellStyle name="Обычный 5 7 22 2 2" xfId="52312"/>
    <cellStyle name="Обычный 5 7 22 2 2 2" xfId="52313"/>
    <cellStyle name="Обычный 5 7 22 2 2 2 2" xfId="52314"/>
    <cellStyle name="Обычный 5 7 22 2 2 3" xfId="52315"/>
    <cellStyle name="Обычный 5 7 22 2 3" xfId="52316"/>
    <cellStyle name="Обычный 5 7 22 2 3 2" xfId="52317"/>
    <cellStyle name="Обычный 5 7 22 2 4" xfId="52318"/>
    <cellStyle name="Обычный 5 7 22 3" xfId="52319"/>
    <cellStyle name="Обычный 5 7 22 3 2" xfId="52320"/>
    <cellStyle name="Обычный 5 7 22 3 2 2" xfId="52321"/>
    <cellStyle name="Обычный 5 7 22 3 2 2 2" xfId="52322"/>
    <cellStyle name="Обычный 5 7 22 3 2 3" xfId="52323"/>
    <cellStyle name="Обычный 5 7 22 3 3" xfId="52324"/>
    <cellStyle name="Обычный 5 7 22 3 3 2" xfId="52325"/>
    <cellStyle name="Обычный 5 7 22 3 4" xfId="52326"/>
    <cellStyle name="Обычный 5 7 22 4" xfId="52327"/>
    <cellStyle name="Обычный 5 7 22 4 2" xfId="52328"/>
    <cellStyle name="Обычный 5 7 22 4 2 2" xfId="52329"/>
    <cellStyle name="Обычный 5 7 22 4 2 2 2" xfId="52330"/>
    <cellStyle name="Обычный 5 7 22 4 2 3" xfId="52331"/>
    <cellStyle name="Обычный 5 7 22 4 3" xfId="52332"/>
    <cellStyle name="Обычный 5 7 22 4 3 2" xfId="52333"/>
    <cellStyle name="Обычный 5 7 22 4 4" xfId="52334"/>
    <cellStyle name="Обычный 5 7 22 5" xfId="52335"/>
    <cellStyle name="Обычный 5 7 22 5 2" xfId="52336"/>
    <cellStyle name="Обычный 5 7 22 5 2 2" xfId="52337"/>
    <cellStyle name="Обычный 5 7 22 5 3" xfId="52338"/>
    <cellStyle name="Обычный 5 7 22 6" xfId="52339"/>
    <cellStyle name="Обычный 5 7 22 6 2" xfId="52340"/>
    <cellStyle name="Обычный 5 7 22 7" xfId="52341"/>
    <cellStyle name="Обычный 5 7 22 7 2" xfId="52342"/>
    <cellStyle name="Обычный 5 7 22 8" xfId="52343"/>
    <cellStyle name="Обычный 5 7 23" xfId="52344"/>
    <cellStyle name="Обычный 5 7 23 2" xfId="52345"/>
    <cellStyle name="Обычный 5 7 23 2 2" xfId="52346"/>
    <cellStyle name="Обычный 5 7 23 2 2 2" xfId="52347"/>
    <cellStyle name="Обычный 5 7 23 2 2 2 2" xfId="52348"/>
    <cellStyle name="Обычный 5 7 23 2 2 3" xfId="52349"/>
    <cellStyle name="Обычный 5 7 23 2 3" xfId="52350"/>
    <cellStyle name="Обычный 5 7 23 2 3 2" xfId="52351"/>
    <cellStyle name="Обычный 5 7 23 2 4" xfId="52352"/>
    <cellStyle name="Обычный 5 7 23 3" xfId="52353"/>
    <cellStyle name="Обычный 5 7 23 3 2" xfId="52354"/>
    <cellStyle name="Обычный 5 7 23 3 2 2" xfId="52355"/>
    <cellStyle name="Обычный 5 7 23 3 2 2 2" xfId="52356"/>
    <cellStyle name="Обычный 5 7 23 3 2 3" xfId="52357"/>
    <cellStyle name="Обычный 5 7 23 3 3" xfId="52358"/>
    <cellStyle name="Обычный 5 7 23 3 3 2" xfId="52359"/>
    <cellStyle name="Обычный 5 7 23 3 4" xfId="52360"/>
    <cellStyle name="Обычный 5 7 23 4" xfId="52361"/>
    <cellStyle name="Обычный 5 7 23 4 2" xfId="52362"/>
    <cellStyle name="Обычный 5 7 23 4 2 2" xfId="52363"/>
    <cellStyle name="Обычный 5 7 23 4 2 2 2" xfId="52364"/>
    <cellStyle name="Обычный 5 7 23 4 2 3" xfId="52365"/>
    <cellStyle name="Обычный 5 7 23 4 3" xfId="52366"/>
    <cellStyle name="Обычный 5 7 23 4 3 2" xfId="52367"/>
    <cellStyle name="Обычный 5 7 23 4 4" xfId="52368"/>
    <cellStyle name="Обычный 5 7 23 5" xfId="52369"/>
    <cellStyle name="Обычный 5 7 23 5 2" xfId="52370"/>
    <cellStyle name="Обычный 5 7 23 5 2 2" xfId="52371"/>
    <cellStyle name="Обычный 5 7 23 5 3" xfId="52372"/>
    <cellStyle name="Обычный 5 7 23 6" xfId="52373"/>
    <cellStyle name="Обычный 5 7 23 6 2" xfId="52374"/>
    <cellStyle name="Обычный 5 7 23 7" xfId="52375"/>
    <cellStyle name="Обычный 5 7 23 7 2" xfId="52376"/>
    <cellStyle name="Обычный 5 7 23 8" xfId="52377"/>
    <cellStyle name="Обычный 5 7 24" xfId="52378"/>
    <cellStyle name="Обычный 5 7 24 2" xfId="52379"/>
    <cellStyle name="Обычный 5 7 24 2 2" xfId="52380"/>
    <cellStyle name="Обычный 5 7 24 2 2 2" xfId="52381"/>
    <cellStyle name="Обычный 5 7 24 2 2 2 2" xfId="52382"/>
    <cellStyle name="Обычный 5 7 24 2 2 3" xfId="52383"/>
    <cellStyle name="Обычный 5 7 24 2 3" xfId="52384"/>
    <cellStyle name="Обычный 5 7 24 2 3 2" xfId="52385"/>
    <cellStyle name="Обычный 5 7 24 2 4" xfId="52386"/>
    <cellStyle name="Обычный 5 7 24 3" xfId="52387"/>
    <cellStyle name="Обычный 5 7 24 3 2" xfId="52388"/>
    <cellStyle name="Обычный 5 7 24 3 2 2" xfId="52389"/>
    <cellStyle name="Обычный 5 7 24 3 2 2 2" xfId="52390"/>
    <cellStyle name="Обычный 5 7 24 3 2 3" xfId="52391"/>
    <cellStyle name="Обычный 5 7 24 3 3" xfId="52392"/>
    <cellStyle name="Обычный 5 7 24 3 3 2" xfId="52393"/>
    <cellStyle name="Обычный 5 7 24 3 4" xfId="52394"/>
    <cellStyle name="Обычный 5 7 24 4" xfId="52395"/>
    <cellStyle name="Обычный 5 7 24 4 2" xfId="52396"/>
    <cellStyle name="Обычный 5 7 24 4 2 2" xfId="52397"/>
    <cellStyle name="Обычный 5 7 24 4 2 2 2" xfId="52398"/>
    <cellStyle name="Обычный 5 7 24 4 2 3" xfId="52399"/>
    <cellStyle name="Обычный 5 7 24 4 3" xfId="52400"/>
    <cellStyle name="Обычный 5 7 24 4 3 2" xfId="52401"/>
    <cellStyle name="Обычный 5 7 24 4 4" xfId="52402"/>
    <cellStyle name="Обычный 5 7 24 5" xfId="52403"/>
    <cellStyle name="Обычный 5 7 24 5 2" xfId="52404"/>
    <cellStyle name="Обычный 5 7 24 5 2 2" xfId="52405"/>
    <cellStyle name="Обычный 5 7 24 5 3" xfId="52406"/>
    <cellStyle name="Обычный 5 7 24 6" xfId="52407"/>
    <cellStyle name="Обычный 5 7 24 6 2" xfId="52408"/>
    <cellStyle name="Обычный 5 7 24 7" xfId="52409"/>
    <cellStyle name="Обычный 5 7 24 7 2" xfId="52410"/>
    <cellStyle name="Обычный 5 7 24 8" xfId="52411"/>
    <cellStyle name="Обычный 5 7 25" xfId="52412"/>
    <cellStyle name="Обычный 5 7 25 2" xfId="52413"/>
    <cellStyle name="Обычный 5 7 25 2 2" xfId="52414"/>
    <cellStyle name="Обычный 5 7 25 2 2 2" xfId="52415"/>
    <cellStyle name="Обычный 5 7 25 2 2 2 2" xfId="52416"/>
    <cellStyle name="Обычный 5 7 25 2 2 3" xfId="52417"/>
    <cellStyle name="Обычный 5 7 25 2 3" xfId="52418"/>
    <cellStyle name="Обычный 5 7 25 2 3 2" xfId="52419"/>
    <cellStyle name="Обычный 5 7 25 2 4" xfId="52420"/>
    <cellStyle name="Обычный 5 7 25 3" xfId="52421"/>
    <cellStyle name="Обычный 5 7 25 3 2" xfId="52422"/>
    <cellStyle name="Обычный 5 7 25 3 2 2" xfId="52423"/>
    <cellStyle name="Обычный 5 7 25 3 2 2 2" xfId="52424"/>
    <cellStyle name="Обычный 5 7 25 3 2 3" xfId="52425"/>
    <cellStyle name="Обычный 5 7 25 3 3" xfId="52426"/>
    <cellStyle name="Обычный 5 7 25 3 3 2" xfId="52427"/>
    <cellStyle name="Обычный 5 7 25 3 4" xfId="52428"/>
    <cellStyle name="Обычный 5 7 25 4" xfId="52429"/>
    <cellStyle name="Обычный 5 7 25 4 2" xfId="52430"/>
    <cellStyle name="Обычный 5 7 25 4 2 2" xfId="52431"/>
    <cellStyle name="Обычный 5 7 25 4 2 2 2" xfId="52432"/>
    <cellStyle name="Обычный 5 7 25 4 2 3" xfId="52433"/>
    <cellStyle name="Обычный 5 7 25 4 3" xfId="52434"/>
    <cellStyle name="Обычный 5 7 25 4 3 2" xfId="52435"/>
    <cellStyle name="Обычный 5 7 25 4 4" xfId="52436"/>
    <cellStyle name="Обычный 5 7 25 5" xfId="52437"/>
    <cellStyle name="Обычный 5 7 25 5 2" xfId="52438"/>
    <cellStyle name="Обычный 5 7 25 5 2 2" xfId="52439"/>
    <cellStyle name="Обычный 5 7 25 5 3" xfId="52440"/>
    <cellStyle name="Обычный 5 7 25 6" xfId="52441"/>
    <cellStyle name="Обычный 5 7 25 6 2" xfId="52442"/>
    <cellStyle name="Обычный 5 7 25 7" xfId="52443"/>
    <cellStyle name="Обычный 5 7 25 7 2" xfId="52444"/>
    <cellStyle name="Обычный 5 7 25 8" xfId="52445"/>
    <cellStyle name="Обычный 5 7 26" xfId="52446"/>
    <cellStyle name="Обычный 5 7 26 2" xfId="52447"/>
    <cellStyle name="Обычный 5 7 26 2 2" xfId="52448"/>
    <cellStyle name="Обычный 5 7 26 2 2 2" xfId="52449"/>
    <cellStyle name="Обычный 5 7 26 2 2 2 2" xfId="52450"/>
    <cellStyle name="Обычный 5 7 26 2 2 3" xfId="52451"/>
    <cellStyle name="Обычный 5 7 26 2 3" xfId="52452"/>
    <cellStyle name="Обычный 5 7 26 2 3 2" xfId="52453"/>
    <cellStyle name="Обычный 5 7 26 2 4" xfId="52454"/>
    <cellStyle name="Обычный 5 7 26 3" xfId="52455"/>
    <cellStyle name="Обычный 5 7 26 3 2" xfId="52456"/>
    <cellStyle name="Обычный 5 7 26 3 2 2" xfId="52457"/>
    <cellStyle name="Обычный 5 7 26 3 2 2 2" xfId="52458"/>
    <cellStyle name="Обычный 5 7 26 3 2 3" xfId="52459"/>
    <cellStyle name="Обычный 5 7 26 3 3" xfId="52460"/>
    <cellStyle name="Обычный 5 7 26 3 3 2" xfId="52461"/>
    <cellStyle name="Обычный 5 7 26 3 4" xfId="52462"/>
    <cellStyle name="Обычный 5 7 26 4" xfId="52463"/>
    <cellStyle name="Обычный 5 7 26 4 2" xfId="52464"/>
    <cellStyle name="Обычный 5 7 26 4 2 2" xfId="52465"/>
    <cellStyle name="Обычный 5 7 26 4 2 2 2" xfId="52466"/>
    <cellStyle name="Обычный 5 7 26 4 2 3" xfId="52467"/>
    <cellStyle name="Обычный 5 7 26 4 3" xfId="52468"/>
    <cellStyle name="Обычный 5 7 26 4 3 2" xfId="52469"/>
    <cellStyle name="Обычный 5 7 26 4 4" xfId="52470"/>
    <cellStyle name="Обычный 5 7 26 5" xfId="52471"/>
    <cellStyle name="Обычный 5 7 26 5 2" xfId="52472"/>
    <cellStyle name="Обычный 5 7 26 5 2 2" xfId="52473"/>
    <cellStyle name="Обычный 5 7 26 5 3" xfId="52474"/>
    <cellStyle name="Обычный 5 7 26 6" xfId="52475"/>
    <cellStyle name="Обычный 5 7 26 6 2" xfId="52476"/>
    <cellStyle name="Обычный 5 7 26 7" xfId="52477"/>
    <cellStyle name="Обычный 5 7 26 7 2" xfId="52478"/>
    <cellStyle name="Обычный 5 7 26 8" xfId="52479"/>
    <cellStyle name="Обычный 5 7 27" xfId="52480"/>
    <cellStyle name="Обычный 5 7 27 2" xfId="52481"/>
    <cellStyle name="Обычный 5 7 27 2 2" xfId="52482"/>
    <cellStyle name="Обычный 5 7 27 2 2 2" xfId="52483"/>
    <cellStyle name="Обычный 5 7 27 2 2 2 2" xfId="52484"/>
    <cellStyle name="Обычный 5 7 27 2 2 3" xfId="52485"/>
    <cellStyle name="Обычный 5 7 27 2 3" xfId="52486"/>
    <cellStyle name="Обычный 5 7 27 2 3 2" xfId="52487"/>
    <cellStyle name="Обычный 5 7 27 2 4" xfId="52488"/>
    <cellStyle name="Обычный 5 7 27 3" xfId="52489"/>
    <cellStyle name="Обычный 5 7 27 3 2" xfId="52490"/>
    <cellStyle name="Обычный 5 7 27 3 2 2" xfId="52491"/>
    <cellStyle name="Обычный 5 7 27 3 2 2 2" xfId="52492"/>
    <cellStyle name="Обычный 5 7 27 3 2 3" xfId="52493"/>
    <cellStyle name="Обычный 5 7 27 3 3" xfId="52494"/>
    <cellStyle name="Обычный 5 7 27 3 3 2" xfId="52495"/>
    <cellStyle name="Обычный 5 7 27 3 4" xfId="52496"/>
    <cellStyle name="Обычный 5 7 27 4" xfId="52497"/>
    <cellStyle name="Обычный 5 7 27 4 2" xfId="52498"/>
    <cellStyle name="Обычный 5 7 27 4 2 2" xfId="52499"/>
    <cellStyle name="Обычный 5 7 27 4 2 2 2" xfId="52500"/>
    <cellStyle name="Обычный 5 7 27 4 2 3" xfId="52501"/>
    <cellStyle name="Обычный 5 7 27 4 3" xfId="52502"/>
    <cellStyle name="Обычный 5 7 27 4 3 2" xfId="52503"/>
    <cellStyle name="Обычный 5 7 27 4 4" xfId="52504"/>
    <cellStyle name="Обычный 5 7 27 5" xfId="52505"/>
    <cellStyle name="Обычный 5 7 27 5 2" xfId="52506"/>
    <cellStyle name="Обычный 5 7 27 5 2 2" xfId="52507"/>
    <cellStyle name="Обычный 5 7 27 5 3" xfId="52508"/>
    <cellStyle name="Обычный 5 7 27 6" xfId="52509"/>
    <cellStyle name="Обычный 5 7 27 6 2" xfId="52510"/>
    <cellStyle name="Обычный 5 7 27 7" xfId="52511"/>
    <cellStyle name="Обычный 5 7 27 7 2" xfId="52512"/>
    <cellStyle name="Обычный 5 7 27 8" xfId="52513"/>
    <cellStyle name="Обычный 5 7 28" xfId="52514"/>
    <cellStyle name="Обычный 5 7 28 2" xfId="52515"/>
    <cellStyle name="Обычный 5 7 28 2 2" xfId="52516"/>
    <cellStyle name="Обычный 5 7 28 2 2 2" xfId="52517"/>
    <cellStyle name="Обычный 5 7 28 2 2 2 2" xfId="52518"/>
    <cellStyle name="Обычный 5 7 28 2 2 3" xfId="52519"/>
    <cellStyle name="Обычный 5 7 28 2 3" xfId="52520"/>
    <cellStyle name="Обычный 5 7 28 2 3 2" xfId="52521"/>
    <cellStyle name="Обычный 5 7 28 2 4" xfId="52522"/>
    <cellStyle name="Обычный 5 7 28 3" xfId="52523"/>
    <cellStyle name="Обычный 5 7 28 3 2" xfId="52524"/>
    <cellStyle name="Обычный 5 7 28 3 2 2" xfId="52525"/>
    <cellStyle name="Обычный 5 7 28 3 2 2 2" xfId="52526"/>
    <cellStyle name="Обычный 5 7 28 3 2 3" xfId="52527"/>
    <cellStyle name="Обычный 5 7 28 3 3" xfId="52528"/>
    <cellStyle name="Обычный 5 7 28 3 3 2" xfId="52529"/>
    <cellStyle name="Обычный 5 7 28 3 4" xfId="52530"/>
    <cellStyle name="Обычный 5 7 28 4" xfId="52531"/>
    <cellStyle name="Обычный 5 7 28 4 2" xfId="52532"/>
    <cellStyle name="Обычный 5 7 28 4 2 2" xfId="52533"/>
    <cellStyle name="Обычный 5 7 28 4 2 2 2" xfId="52534"/>
    <cellStyle name="Обычный 5 7 28 4 2 3" xfId="52535"/>
    <cellStyle name="Обычный 5 7 28 4 3" xfId="52536"/>
    <cellStyle name="Обычный 5 7 28 4 3 2" xfId="52537"/>
    <cellStyle name="Обычный 5 7 28 4 4" xfId="52538"/>
    <cellStyle name="Обычный 5 7 28 5" xfId="52539"/>
    <cellStyle name="Обычный 5 7 28 5 2" xfId="52540"/>
    <cellStyle name="Обычный 5 7 28 5 2 2" xfId="52541"/>
    <cellStyle name="Обычный 5 7 28 5 3" xfId="52542"/>
    <cellStyle name="Обычный 5 7 28 6" xfId="52543"/>
    <cellStyle name="Обычный 5 7 28 6 2" xfId="52544"/>
    <cellStyle name="Обычный 5 7 28 7" xfId="52545"/>
    <cellStyle name="Обычный 5 7 28 7 2" xfId="52546"/>
    <cellStyle name="Обычный 5 7 28 8" xfId="52547"/>
    <cellStyle name="Обычный 5 7 29" xfId="52548"/>
    <cellStyle name="Обычный 5 7 29 2" xfId="52549"/>
    <cellStyle name="Обычный 5 7 29 2 2" xfId="52550"/>
    <cellStyle name="Обычный 5 7 29 2 2 2" xfId="52551"/>
    <cellStyle name="Обычный 5 7 29 2 2 2 2" xfId="52552"/>
    <cellStyle name="Обычный 5 7 29 2 2 3" xfId="52553"/>
    <cellStyle name="Обычный 5 7 29 2 3" xfId="52554"/>
    <cellStyle name="Обычный 5 7 29 2 3 2" xfId="52555"/>
    <cellStyle name="Обычный 5 7 29 2 4" xfId="52556"/>
    <cellStyle name="Обычный 5 7 29 3" xfId="52557"/>
    <cellStyle name="Обычный 5 7 29 3 2" xfId="52558"/>
    <cellStyle name="Обычный 5 7 29 3 2 2" xfId="52559"/>
    <cellStyle name="Обычный 5 7 29 3 2 2 2" xfId="52560"/>
    <cellStyle name="Обычный 5 7 29 3 2 3" xfId="52561"/>
    <cellStyle name="Обычный 5 7 29 3 3" xfId="52562"/>
    <cellStyle name="Обычный 5 7 29 3 3 2" xfId="52563"/>
    <cellStyle name="Обычный 5 7 29 3 4" xfId="52564"/>
    <cellStyle name="Обычный 5 7 29 4" xfId="52565"/>
    <cellStyle name="Обычный 5 7 29 4 2" xfId="52566"/>
    <cellStyle name="Обычный 5 7 29 4 2 2" xfId="52567"/>
    <cellStyle name="Обычный 5 7 29 4 2 2 2" xfId="52568"/>
    <cellStyle name="Обычный 5 7 29 4 2 3" xfId="52569"/>
    <cellStyle name="Обычный 5 7 29 4 3" xfId="52570"/>
    <cellStyle name="Обычный 5 7 29 4 3 2" xfId="52571"/>
    <cellStyle name="Обычный 5 7 29 4 4" xfId="52572"/>
    <cellStyle name="Обычный 5 7 29 5" xfId="52573"/>
    <cellStyle name="Обычный 5 7 29 5 2" xfId="52574"/>
    <cellStyle name="Обычный 5 7 29 5 2 2" xfId="52575"/>
    <cellStyle name="Обычный 5 7 29 5 3" xfId="52576"/>
    <cellStyle name="Обычный 5 7 29 6" xfId="52577"/>
    <cellStyle name="Обычный 5 7 29 6 2" xfId="52578"/>
    <cellStyle name="Обычный 5 7 29 7" xfId="52579"/>
    <cellStyle name="Обычный 5 7 29 7 2" xfId="52580"/>
    <cellStyle name="Обычный 5 7 29 8" xfId="52581"/>
    <cellStyle name="Обычный 5 7 3" xfId="52582"/>
    <cellStyle name="Обычный 5 7 3 2" xfId="52583"/>
    <cellStyle name="Обычный 5 7 3 2 2" xfId="52584"/>
    <cellStyle name="Обычный 5 7 3 2 2 2" xfId="52585"/>
    <cellStyle name="Обычный 5 7 3 2 2 2 2" xfId="52586"/>
    <cellStyle name="Обычный 5 7 3 2 2 3" xfId="52587"/>
    <cellStyle name="Обычный 5 7 3 2 3" xfId="52588"/>
    <cellStyle name="Обычный 5 7 3 2 3 2" xfId="52589"/>
    <cellStyle name="Обычный 5 7 3 2 4" xfId="52590"/>
    <cellStyle name="Обычный 5 7 3 3" xfId="52591"/>
    <cellStyle name="Обычный 5 7 3 3 2" xfId="52592"/>
    <cellStyle name="Обычный 5 7 3 3 2 2" xfId="52593"/>
    <cellStyle name="Обычный 5 7 3 3 2 2 2" xfId="52594"/>
    <cellStyle name="Обычный 5 7 3 3 2 3" xfId="52595"/>
    <cellStyle name="Обычный 5 7 3 3 3" xfId="52596"/>
    <cellStyle name="Обычный 5 7 3 3 3 2" xfId="52597"/>
    <cellStyle name="Обычный 5 7 3 3 4" xfId="52598"/>
    <cellStyle name="Обычный 5 7 3 4" xfId="52599"/>
    <cellStyle name="Обычный 5 7 3 4 2" xfId="52600"/>
    <cellStyle name="Обычный 5 7 3 4 2 2" xfId="52601"/>
    <cellStyle name="Обычный 5 7 3 4 2 2 2" xfId="52602"/>
    <cellStyle name="Обычный 5 7 3 4 2 3" xfId="52603"/>
    <cellStyle name="Обычный 5 7 3 4 3" xfId="52604"/>
    <cellStyle name="Обычный 5 7 3 4 3 2" xfId="52605"/>
    <cellStyle name="Обычный 5 7 3 4 4" xfId="52606"/>
    <cellStyle name="Обычный 5 7 3 5" xfId="52607"/>
    <cellStyle name="Обычный 5 7 3 5 2" xfId="52608"/>
    <cellStyle name="Обычный 5 7 3 5 2 2" xfId="52609"/>
    <cellStyle name="Обычный 5 7 3 5 3" xfId="52610"/>
    <cellStyle name="Обычный 5 7 3 6" xfId="52611"/>
    <cellStyle name="Обычный 5 7 3 6 2" xfId="52612"/>
    <cellStyle name="Обычный 5 7 3 7" xfId="52613"/>
    <cellStyle name="Обычный 5 7 3 7 2" xfId="52614"/>
    <cellStyle name="Обычный 5 7 3 8" xfId="52615"/>
    <cellStyle name="Обычный 5 7 30" xfId="52616"/>
    <cellStyle name="Обычный 5 7 30 2" xfId="52617"/>
    <cellStyle name="Обычный 5 7 30 2 2" xfId="52618"/>
    <cellStyle name="Обычный 5 7 30 2 2 2" xfId="52619"/>
    <cellStyle name="Обычный 5 7 30 2 3" xfId="52620"/>
    <cellStyle name="Обычный 5 7 30 3" xfId="52621"/>
    <cellStyle name="Обычный 5 7 30 3 2" xfId="52622"/>
    <cellStyle name="Обычный 5 7 30 4" xfId="52623"/>
    <cellStyle name="Обычный 5 7 31" xfId="52624"/>
    <cellStyle name="Обычный 5 7 31 2" xfId="52625"/>
    <cellStyle name="Обычный 5 7 31 2 2" xfId="52626"/>
    <cellStyle name="Обычный 5 7 31 2 2 2" xfId="52627"/>
    <cellStyle name="Обычный 5 7 31 2 3" xfId="52628"/>
    <cellStyle name="Обычный 5 7 31 3" xfId="52629"/>
    <cellStyle name="Обычный 5 7 31 3 2" xfId="52630"/>
    <cellStyle name="Обычный 5 7 31 4" xfId="52631"/>
    <cellStyle name="Обычный 5 7 32" xfId="52632"/>
    <cellStyle name="Обычный 5 7 32 2" xfId="52633"/>
    <cellStyle name="Обычный 5 7 32 2 2" xfId="52634"/>
    <cellStyle name="Обычный 5 7 32 2 2 2" xfId="52635"/>
    <cellStyle name="Обычный 5 7 32 2 3" xfId="52636"/>
    <cellStyle name="Обычный 5 7 32 3" xfId="52637"/>
    <cellStyle name="Обычный 5 7 32 3 2" xfId="52638"/>
    <cellStyle name="Обычный 5 7 32 4" xfId="52639"/>
    <cellStyle name="Обычный 5 7 33" xfId="52640"/>
    <cellStyle name="Обычный 5 7 33 2" xfId="52641"/>
    <cellStyle name="Обычный 5 7 33 2 2" xfId="52642"/>
    <cellStyle name="Обычный 5 7 33 3" xfId="52643"/>
    <cellStyle name="Обычный 5 7 34" xfId="52644"/>
    <cellStyle name="Обычный 5 7 34 2" xfId="52645"/>
    <cellStyle name="Обычный 5 7 35" xfId="52646"/>
    <cellStyle name="Обычный 5 7 35 2" xfId="52647"/>
    <cellStyle name="Обычный 5 7 36" xfId="52648"/>
    <cellStyle name="Обычный 5 7 4" xfId="52649"/>
    <cellStyle name="Обычный 5 7 4 2" xfId="52650"/>
    <cellStyle name="Обычный 5 7 4 2 2" xfId="52651"/>
    <cellStyle name="Обычный 5 7 4 2 2 2" xfId="52652"/>
    <cellStyle name="Обычный 5 7 4 2 2 2 2" xfId="52653"/>
    <cellStyle name="Обычный 5 7 4 2 2 3" xfId="52654"/>
    <cellStyle name="Обычный 5 7 4 2 3" xfId="52655"/>
    <cellStyle name="Обычный 5 7 4 2 3 2" xfId="52656"/>
    <cellStyle name="Обычный 5 7 4 2 4" xfId="52657"/>
    <cellStyle name="Обычный 5 7 4 3" xfId="52658"/>
    <cellStyle name="Обычный 5 7 4 3 2" xfId="52659"/>
    <cellStyle name="Обычный 5 7 4 3 2 2" xfId="52660"/>
    <cellStyle name="Обычный 5 7 4 3 2 2 2" xfId="52661"/>
    <cellStyle name="Обычный 5 7 4 3 2 3" xfId="52662"/>
    <cellStyle name="Обычный 5 7 4 3 3" xfId="52663"/>
    <cellStyle name="Обычный 5 7 4 3 3 2" xfId="52664"/>
    <cellStyle name="Обычный 5 7 4 3 4" xfId="52665"/>
    <cellStyle name="Обычный 5 7 4 4" xfId="52666"/>
    <cellStyle name="Обычный 5 7 4 4 2" xfId="52667"/>
    <cellStyle name="Обычный 5 7 4 4 2 2" xfId="52668"/>
    <cellStyle name="Обычный 5 7 4 4 2 2 2" xfId="52669"/>
    <cellStyle name="Обычный 5 7 4 4 2 3" xfId="52670"/>
    <cellStyle name="Обычный 5 7 4 4 3" xfId="52671"/>
    <cellStyle name="Обычный 5 7 4 4 3 2" xfId="52672"/>
    <cellStyle name="Обычный 5 7 4 4 4" xfId="52673"/>
    <cellStyle name="Обычный 5 7 4 5" xfId="52674"/>
    <cellStyle name="Обычный 5 7 4 5 2" xfId="52675"/>
    <cellStyle name="Обычный 5 7 4 5 2 2" xfId="52676"/>
    <cellStyle name="Обычный 5 7 4 5 3" xfId="52677"/>
    <cellStyle name="Обычный 5 7 4 6" xfId="52678"/>
    <cellStyle name="Обычный 5 7 4 6 2" xfId="52679"/>
    <cellStyle name="Обычный 5 7 4 7" xfId="52680"/>
    <cellStyle name="Обычный 5 7 4 7 2" xfId="52681"/>
    <cellStyle name="Обычный 5 7 4 8" xfId="52682"/>
    <cellStyle name="Обычный 5 7 5" xfId="52683"/>
    <cellStyle name="Обычный 5 7 5 2" xfId="52684"/>
    <cellStyle name="Обычный 5 7 5 2 2" xfId="52685"/>
    <cellStyle name="Обычный 5 7 5 2 2 2" xfId="52686"/>
    <cellStyle name="Обычный 5 7 5 2 2 2 2" xfId="52687"/>
    <cellStyle name="Обычный 5 7 5 2 2 3" xfId="52688"/>
    <cellStyle name="Обычный 5 7 5 2 3" xfId="52689"/>
    <cellStyle name="Обычный 5 7 5 2 3 2" xfId="52690"/>
    <cellStyle name="Обычный 5 7 5 2 4" xfId="52691"/>
    <cellStyle name="Обычный 5 7 5 3" xfId="52692"/>
    <cellStyle name="Обычный 5 7 5 3 2" xfId="52693"/>
    <cellStyle name="Обычный 5 7 5 3 2 2" xfId="52694"/>
    <cellStyle name="Обычный 5 7 5 3 2 2 2" xfId="52695"/>
    <cellStyle name="Обычный 5 7 5 3 2 3" xfId="52696"/>
    <cellStyle name="Обычный 5 7 5 3 3" xfId="52697"/>
    <cellStyle name="Обычный 5 7 5 3 3 2" xfId="52698"/>
    <cellStyle name="Обычный 5 7 5 3 4" xfId="52699"/>
    <cellStyle name="Обычный 5 7 5 4" xfId="52700"/>
    <cellStyle name="Обычный 5 7 5 4 2" xfId="52701"/>
    <cellStyle name="Обычный 5 7 5 4 2 2" xfId="52702"/>
    <cellStyle name="Обычный 5 7 5 4 2 2 2" xfId="52703"/>
    <cellStyle name="Обычный 5 7 5 4 2 3" xfId="52704"/>
    <cellStyle name="Обычный 5 7 5 4 3" xfId="52705"/>
    <cellStyle name="Обычный 5 7 5 4 3 2" xfId="52706"/>
    <cellStyle name="Обычный 5 7 5 4 4" xfId="52707"/>
    <cellStyle name="Обычный 5 7 5 5" xfId="52708"/>
    <cellStyle name="Обычный 5 7 5 5 2" xfId="52709"/>
    <cellStyle name="Обычный 5 7 5 5 2 2" xfId="52710"/>
    <cellStyle name="Обычный 5 7 5 5 3" xfId="52711"/>
    <cellStyle name="Обычный 5 7 5 6" xfId="52712"/>
    <cellStyle name="Обычный 5 7 5 6 2" xfId="52713"/>
    <cellStyle name="Обычный 5 7 5 7" xfId="52714"/>
    <cellStyle name="Обычный 5 7 5 7 2" xfId="52715"/>
    <cellStyle name="Обычный 5 7 5 8" xfId="52716"/>
    <cellStyle name="Обычный 5 7 6" xfId="52717"/>
    <cellStyle name="Обычный 5 7 6 2" xfId="52718"/>
    <cellStyle name="Обычный 5 7 6 2 2" xfId="52719"/>
    <cellStyle name="Обычный 5 7 6 2 2 2" xfId="52720"/>
    <cellStyle name="Обычный 5 7 6 2 2 2 2" xfId="52721"/>
    <cellStyle name="Обычный 5 7 6 2 2 3" xfId="52722"/>
    <cellStyle name="Обычный 5 7 6 2 3" xfId="52723"/>
    <cellStyle name="Обычный 5 7 6 2 3 2" xfId="52724"/>
    <cellStyle name="Обычный 5 7 6 2 4" xfId="52725"/>
    <cellStyle name="Обычный 5 7 6 3" xfId="52726"/>
    <cellStyle name="Обычный 5 7 6 3 2" xfId="52727"/>
    <cellStyle name="Обычный 5 7 6 3 2 2" xfId="52728"/>
    <cellStyle name="Обычный 5 7 6 3 2 2 2" xfId="52729"/>
    <cellStyle name="Обычный 5 7 6 3 2 3" xfId="52730"/>
    <cellStyle name="Обычный 5 7 6 3 3" xfId="52731"/>
    <cellStyle name="Обычный 5 7 6 3 3 2" xfId="52732"/>
    <cellStyle name="Обычный 5 7 6 3 4" xfId="52733"/>
    <cellStyle name="Обычный 5 7 6 4" xfId="52734"/>
    <cellStyle name="Обычный 5 7 6 4 2" xfId="52735"/>
    <cellStyle name="Обычный 5 7 6 4 2 2" xfId="52736"/>
    <cellStyle name="Обычный 5 7 6 4 2 2 2" xfId="52737"/>
    <cellStyle name="Обычный 5 7 6 4 2 3" xfId="52738"/>
    <cellStyle name="Обычный 5 7 6 4 3" xfId="52739"/>
    <cellStyle name="Обычный 5 7 6 4 3 2" xfId="52740"/>
    <cellStyle name="Обычный 5 7 6 4 4" xfId="52741"/>
    <cellStyle name="Обычный 5 7 6 5" xfId="52742"/>
    <cellStyle name="Обычный 5 7 6 5 2" xfId="52743"/>
    <cellStyle name="Обычный 5 7 6 5 2 2" xfId="52744"/>
    <cellStyle name="Обычный 5 7 6 5 3" xfId="52745"/>
    <cellStyle name="Обычный 5 7 6 6" xfId="52746"/>
    <cellStyle name="Обычный 5 7 6 6 2" xfId="52747"/>
    <cellStyle name="Обычный 5 7 6 7" xfId="52748"/>
    <cellStyle name="Обычный 5 7 6 7 2" xfId="52749"/>
    <cellStyle name="Обычный 5 7 6 8" xfId="52750"/>
    <cellStyle name="Обычный 5 7 7" xfId="52751"/>
    <cellStyle name="Обычный 5 7 7 2" xfId="52752"/>
    <cellStyle name="Обычный 5 7 7 2 2" xfId="52753"/>
    <cellStyle name="Обычный 5 7 7 2 2 2" xfId="52754"/>
    <cellStyle name="Обычный 5 7 7 2 2 2 2" xfId="52755"/>
    <cellStyle name="Обычный 5 7 7 2 2 3" xfId="52756"/>
    <cellStyle name="Обычный 5 7 7 2 3" xfId="52757"/>
    <cellStyle name="Обычный 5 7 7 2 3 2" xfId="52758"/>
    <cellStyle name="Обычный 5 7 7 2 4" xfId="52759"/>
    <cellStyle name="Обычный 5 7 7 3" xfId="52760"/>
    <cellStyle name="Обычный 5 7 7 3 2" xfId="52761"/>
    <cellStyle name="Обычный 5 7 7 3 2 2" xfId="52762"/>
    <cellStyle name="Обычный 5 7 7 3 2 2 2" xfId="52763"/>
    <cellStyle name="Обычный 5 7 7 3 2 3" xfId="52764"/>
    <cellStyle name="Обычный 5 7 7 3 3" xfId="52765"/>
    <cellStyle name="Обычный 5 7 7 3 3 2" xfId="52766"/>
    <cellStyle name="Обычный 5 7 7 3 4" xfId="52767"/>
    <cellStyle name="Обычный 5 7 7 4" xfId="52768"/>
    <cellStyle name="Обычный 5 7 7 4 2" xfId="52769"/>
    <cellStyle name="Обычный 5 7 7 4 2 2" xfId="52770"/>
    <cellStyle name="Обычный 5 7 7 4 2 2 2" xfId="52771"/>
    <cellStyle name="Обычный 5 7 7 4 2 3" xfId="52772"/>
    <cellStyle name="Обычный 5 7 7 4 3" xfId="52773"/>
    <cellStyle name="Обычный 5 7 7 4 3 2" xfId="52774"/>
    <cellStyle name="Обычный 5 7 7 4 4" xfId="52775"/>
    <cellStyle name="Обычный 5 7 7 5" xfId="52776"/>
    <cellStyle name="Обычный 5 7 7 5 2" xfId="52777"/>
    <cellStyle name="Обычный 5 7 7 5 2 2" xfId="52778"/>
    <cellStyle name="Обычный 5 7 7 5 3" xfId="52779"/>
    <cellStyle name="Обычный 5 7 7 6" xfId="52780"/>
    <cellStyle name="Обычный 5 7 7 6 2" xfId="52781"/>
    <cellStyle name="Обычный 5 7 7 7" xfId="52782"/>
    <cellStyle name="Обычный 5 7 7 7 2" xfId="52783"/>
    <cellStyle name="Обычный 5 7 7 8" xfId="52784"/>
    <cellStyle name="Обычный 5 7 8" xfId="52785"/>
    <cellStyle name="Обычный 5 7 8 2" xfId="52786"/>
    <cellStyle name="Обычный 5 7 8 2 2" xfId="52787"/>
    <cellStyle name="Обычный 5 7 8 2 2 2" xfId="52788"/>
    <cellStyle name="Обычный 5 7 8 2 2 2 2" xfId="52789"/>
    <cellStyle name="Обычный 5 7 8 2 2 3" xfId="52790"/>
    <cellStyle name="Обычный 5 7 8 2 3" xfId="52791"/>
    <cellStyle name="Обычный 5 7 8 2 3 2" xfId="52792"/>
    <cellStyle name="Обычный 5 7 8 2 4" xfId="52793"/>
    <cellStyle name="Обычный 5 7 8 3" xfId="52794"/>
    <cellStyle name="Обычный 5 7 8 3 2" xfId="52795"/>
    <cellStyle name="Обычный 5 7 8 3 2 2" xfId="52796"/>
    <cellStyle name="Обычный 5 7 8 3 2 2 2" xfId="52797"/>
    <cellStyle name="Обычный 5 7 8 3 2 3" xfId="52798"/>
    <cellStyle name="Обычный 5 7 8 3 3" xfId="52799"/>
    <cellStyle name="Обычный 5 7 8 3 3 2" xfId="52800"/>
    <cellStyle name="Обычный 5 7 8 3 4" xfId="52801"/>
    <cellStyle name="Обычный 5 7 8 4" xfId="52802"/>
    <cellStyle name="Обычный 5 7 8 4 2" xfId="52803"/>
    <cellStyle name="Обычный 5 7 8 4 2 2" xfId="52804"/>
    <cellStyle name="Обычный 5 7 8 4 2 2 2" xfId="52805"/>
    <cellStyle name="Обычный 5 7 8 4 2 3" xfId="52806"/>
    <cellStyle name="Обычный 5 7 8 4 3" xfId="52807"/>
    <cellStyle name="Обычный 5 7 8 4 3 2" xfId="52808"/>
    <cellStyle name="Обычный 5 7 8 4 4" xfId="52809"/>
    <cellStyle name="Обычный 5 7 8 5" xfId="52810"/>
    <cellStyle name="Обычный 5 7 8 5 2" xfId="52811"/>
    <cellStyle name="Обычный 5 7 8 5 2 2" xfId="52812"/>
    <cellStyle name="Обычный 5 7 8 5 3" xfId="52813"/>
    <cellStyle name="Обычный 5 7 8 6" xfId="52814"/>
    <cellStyle name="Обычный 5 7 8 6 2" xfId="52815"/>
    <cellStyle name="Обычный 5 7 8 7" xfId="52816"/>
    <cellStyle name="Обычный 5 7 8 7 2" xfId="52817"/>
    <cellStyle name="Обычный 5 7 8 8" xfId="52818"/>
    <cellStyle name="Обычный 5 7 9" xfId="52819"/>
    <cellStyle name="Обычный 5 7 9 2" xfId="52820"/>
    <cellStyle name="Обычный 5 7 9 2 2" xfId="52821"/>
    <cellStyle name="Обычный 5 7 9 2 2 2" xfId="52822"/>
    <cellStyle name="Обычный 5 7 9 2 2 2 2" xfId="52823"/>
    <cellStyle name="Обычный 5 7 9 2 2 3" xfId="52824"/>
    <cellStyle name="Обычный 5 7 9 2 3" xfId="52825"/>
    <cellStyle name="Обычный 5 7 9 2 3 2" xfId="52826"/>
    <cellStyle name="Обычный 5 7 9 2 4" xfId="52827"/>
    <cellStyle name="Обычный 5 7 9 3" xfId="52828"/>
    <cellStyle name="Обычный 5 7 9 3 2" xfId="52829"/>
    <cellStyle name="Обычный 5 7 9 3 2 2" xfId="52830"/>
    <cellStyle name="Обычный 5 7 9 3 2 2 2" xfId="52831"/>
    <cellStyle name="Обычный 5 7 9 3 2 3" xfId="52832"/>
    <cellStyle name="Обычный 5 7 9 3 3" xfId="52833"/>
    <cellStyle name="Обычный 5 7 9 3 3 2" xfId="52834"/>
    <cellStyle name="Обычный 5 7 9 3 4" xfId="52835"/>
    <cellStyle name="Обычный 5 7 9 4" xfId="52836"/>
    <cellStyle name="Обычный 5 7 9 4 2" xfId="52837"/>
    <cellStyle name="Обычный 5 7 9 4 2 2" xfId="52838"/>
    <cellStyle name="Обычный 5 7 9 4 2 2 2" xfId="52839"/>
    <cellStyle name="Обычный 5 7 9 4 2 3" xfId="52840"/>
    <cellStyle name="Обычный 5 7 9 4 3" xfId="52841"/>
    <cellStyle name="Обычный 5 7 9 4 3 2" xfId="52842"/>
    <cellStyle name="Обычный 5 7 9 4 4" xfId="52843"/>
    <cellStyle name="Обычный 5 7 9 5" xfId="52844"/>
    <cellStyle name="Обычный 5 7 9 5 2" xfId="52845"/>
    <cellStyle name="Обычный 5 7 9 5 2 2" xfId="52846"/>
    <cellStyle name="Обычный 5 7 9 5 3" xfId="52847"/>
    <cellStyle name="Обычный 5 7 9 6" xfId="52848"/>
    <cellStyle name="Обычный 5 7 9 6 2" xfId="52849"/>
    <cellStyle name="Обычный 5 7 9 7" xfId="52850"/>
    <cellStyle name="Обычный 5 7 9 7 2" xfId="52851"/>
    <cellStyle name="Обычный 5 7 9 8" xfId="52852"/>
    <cellStyle name="Обычный 5 70" xfId="52853"/>
    <cellStyle name="Обычный 5 70 2" xfId="52854"/>
    <cellStyle name="Обычный 5 70 2 2" xfId="52855"/>
    <cellStyle name="Обычный 5 70 2 2 2" xfId="52856"/>
    <cellStyle name="Обычный 5 70 2 2 2 2" xfId="52857"/>
    <cellStyle name="Обычный 5 70 2 2 3" xfId="52858"/>
    <cellStyle name="Обычный 5 70 2 3" xfId="52859"/>
    <cellStyle name="Обычный 5 70 2 3 2" xfId="52860"/>
    <cellStyle name="Обычный 5 70 2 4" xfId="52861"/>
    <cellStyle name="Обычный 5 70 3" xfId="52862"/>
    <cellStyle name="Обычный 5 70 3 2" xfId="52863"/>
    <cellStyle name="Обычный 5 70 3 2 2" xfId="52864"/>
    <cellStyle name="Обычный 5 70 3 2 2 2" xfId="52865"/>
    <cellStyle name="Обычный 5 70 3 2 3" xfId="52866"/>
    <cellStyle name="Обычный 5 70 3 3" xfId="52867"/>
    <cellStyle name="Обычный 5 70 3 3 2" xfId="52868"/>
    <cellStyle name="Обычный 5 70 3 4" xfId="52869"/>
    <cellStyle name="Обычный 5 70 4" xfId="52870"/>
    <cellStyle name="Обычный 5 70 4 2" xfId="52871"/>
    <cellStyle name="Обычный 5 70 4 2 2" xfId="52872"/>
    <cellStyle name="Обычный 5 70 4 2 2 2" xfId="52873"/>
    <cellStyle name="Обычный 5 70 4 2 3" xfId="52874"/>
    <cellStyle name="Обычный 5 70 4 3" xfId="52875"/>
    <cellStyle name="Обычный 5 70 4 3 2" xfId="52876"/>
    <cellStyle name="Обычный 5 70 4 4" xfId="52877"/>
    <cellStyle name="Обычный 5 70 5" xfId="52878"/>
    <cellStyle name="Обычный 5 70 5 2" xfId="52879"/>
    <cellStyle name="Обычный 5 70 5 2 2" xfId="52880"/>
    <cellStyle name="Обычный 5 70 5 3" xfId="52881"/>
    <cellStyle name="Обычный 5 70 6" xfId="52882"/>
    <cellStyle name="Обычный 5 70 6 2" xfId="52883"/>
    <cellStyle name="Обычный 5 70 7" xfId="52884"/>
    <cellStyle name="Обычный 5 70 7 2" xfId="52885"/>
    <cellStyle name="Обычный 5 70 8" xfId="52886"/>
    <cellStyle name="Обычный 5 71" xfId="52887"/>
    <cellStyle name="Обычный 5 71 2" xfId="52888"/>
    <cellStyle name="Обычный 5 71 2 2" xfId="52889"/>
    <cellStyle name="Обычный 5 71 2 2 2" xfId="52890"/>
    <cellStyle name="Обычный 5 71 2 2 2 2" xfId="52891"/>
    <cellStyle name="Обычный 5 71 2 2 3" xfId="52892"/>
    <cellStyle name="Обычный 5 71 2 3" xfId="52893"/>
    <cellStyle name="Обычный 5 71 2 3 2" xfId="52894"/>
    <cellStyle name="Обычный 5 71 2 4" xfId="52895"/>
    <cellStyle name="Обычный 5 71 3" xfId="52896"/>
    <cellStyle name="Обычный 5 71 3 2" xfId="52897"/>
    <cellStyle name="Обычный 5 71 3 2 2" xfId="52898"/>
    <cellStyle name="Обычный 5 71 3 2 2 2" xfId="52899"/>
    <cellStyle name="Обычный 5 71 3 2 3" xfId="52900"/>
    <cellStyle name="Обычный 5 71 3 3" xfId="52901"/>
    <cellStyle name="Обычный 5 71 3 3 2" xfId="52902"/>
    <cellStyle name="Обычный 5 71 3 4" xfId="52903"/>
    <cellStyle name="Обычный 5 71 4" xfId="52904"/>
    <cellStyle name="Обычный 5 71 4 2" xfId="52905"/>
    <cellStyle name="Обычный 5 71 4 2 2" xfId="52906"/>
    <cellStyle name="Обычный 5 71 4 2 2 2" xfId="52907"/>
    <cellStyle name="Обычный 5 71 4 2 3" xfId="52908"/>
    <cellStyle name="Обычный 5 71 4 3" xfId="52909"/>
    <cellStyle name="Обычный 5 71 4 3 2" xfId="52910"/>
    <cellStyle name="Обычный 5 71 4 4" xfId="52911"/>
    <cellStyle name="Обычный 5 71 5" xfId="52912"/>
    <cellStyle name="Обычный 5 71 5 2" xfId="52913"/>
    <cellStyle name="Обычный 5 71 5 2 2" xfId="52914"/>
    <cellStyle name="Обычный 5 71 5 3" xfId="52915"/>
    <cellStyle name="Обычный 5 71 6" xfId="52916"/>
    <cellStyle name="Обычный 5 71 6 2" xfId="52917"/>
    <cellStyle name="Обычный 5 71 7" xfId="52918"/>
    <cellStyle name="Обычный 5 71 7 2" xfId="52919"/>
    <cellStyle name="Обычный 5 71 8" xfId="52920"/>
    <cellStyle name="Обычный 5 72" xfId="52921"/>
    <cellStyle name="Обычный 5 72 2" xfId="52922"/>
    <cellStyle name="Обычный 5 72 2 2" xfId="52923"/>
    <cellStyle name="Обычный 5 72 2 2 2" xfId="52924"/>
    <cellStyle name="Обычный 5 72 2 2 2 2" xfId="52925"/>
    <cellStyle name="Обычный 5 72 2 2 3" xfId="52926"/>
    <cellStyle name="Обычный 5 72 2 3" xfId="52927"/>
    <cellStyle name="Обычный 5 72 2 3 2" xfId="52928"/>
    <cellStyle name="Обычный 5 72 2 4" xfId="52929"/>
    <cellStyle name="Обычный 5 72 3" xfId="52930"/>
    <cellStyle name="Обычный 5 72 3 2" xfId="52931"/>
    <cellStyle name="Обычный 5 72 3 2 2" xfId="52932"/>
    <cellStyle name="Обычный 5 72 3 2 2 2" xfId="52933"/>
    <cellStyle name="Обычный 5 72 3 2 3" xfId="52934"/>
    <cellStyle name="Обычный 5 72 3 3" xfId="52935"/>
    <cellStyle name="Обычный 5 72 3 3 2" xfId="52936"/>
    <cellStyle name="Обычный 5 72 3 4" xfId="52937"/>
    <cellStyle name="Обычный 5 72 4" xfId="52938"/>
    <cellStyle name="Обычный 5 72 4 2" xfId="52939"/>
    <cellStyle name="Обычный 5 72 4 2 2" xfId="52940"/>
    <cellStyle name="Обычный 5 72 4 2 2 2" xfId="52941"/>
    <cellStyle name="Обычный 5 72 4 2 3" xfId="52942"/>
    <cellStyle name="Обычный 5 72 4 3" xfId="52943"/>
    <cellStyle name="Обычный 5 72 4 3 2" xfId="52944"/>
    <cellStyle name="Обычный 5 72 4 4" xfId="52945"/>
    <cellStyle name="Обычный 5 72 5" xfId="52946"/>
    <cellStyle name="Обычный 5 72 5 2" xfId="52947"/>
    <cellStyle name="Обычный 5 72 5 2 2" xfId="52948"/>
    <cellStyle name="Обычный 5 72 5 3" xfId="52949"/>
    <cellStyle name="Обычный 5 72 6" xfId="52950"/>
    <cellStyle name="Обычный 5 72 6 2" xfId="52951"/>
    <cellStyle name="Обычный 5 72 7" xfId="52952"/>
    <cellStyle name="Обычный 5 72 7 2" xfId="52953"/>
    <cellStyle name="Обычный 5 72 8" xfId="52954"/>
    <cellStyle name="Обычный 5 73" xfId="52955"/>
    <cellStyle name="Обычный 5 73 2" xfId="52956"/>
    <cellStyle name="Обычный 5 73 2 2" xfId="52957"/>
    <cellStyle name="Обычный 5 73 2 2 2" xfId="52958"/>
    <cellStyle name="Обычный 5 73 2 2 2 2" xfId="52959"/>
    <cellStyle name="Обычный 5 73 2 2 3" xfId="52960"/>
    <cellStyle name="Обычный 5 73 2 3" xfId="52961"/>
    <cellStyle name="Обычный 5 73 2 3 2" xfId="52962"/>
    <cellStyle name="Обычный 5 73 2 4" xfId="52963"/>
    <cellStyle name="Обычный 5 73 3" xfId="52964"/>
    <cellStyle name="Обычный 5 73 3 2" xfId="52965"/>
    <cellStyle name="Обычный 5 73 3 2 2" xfId="52966"/>
    <cellStyle name="Обычный 5 73 3 2 2 2" xfId="52967"/>
    <cellStyle name="Обычный 5 73 3 2 3" xfId="52968"/>
    <cellStyle name="Обычный 5 73 3 3" xfId="52969"/>
    <cellStyle name="Обычный 5 73 3 3 2" xfId="52970"/>
    <cellStyle name="Обычный 5 73 3 4" xfId="52971"/>
    <cellStyle name="Обычный 5 73 4" xfId="52972"/>
    <cellStyle name="Обычный 5 73 4 2" xfId="52973"/>
    <cellStyle name="Обычный 5 73 4 2 2" xfId="52974"/>
    <cellStyle name="Обычный 5 73 4 2 2 2" xfId="52975"/>
    <cellStyle name="Обычный 5 73 4 2 3" xfId="52976"/>
    <cellStyle name="Обычный 5 73 4 3" xfId="52977"/>
    <cellStyle name="Обычный 5 73 4 3 2" xfId="52978"/>
    <cellStyle name="Обычный 5 73 4 4" xfId="52979"/>
    <cellStyle name="Обычный 5 73 5" xfId="52980"/>
    <cellStyle name="Обычный 5 73 5 2" xfId="52981"/>
    <cellStyle name="Обычный 5 73 5 2 2" xfId="52982"/>
    <cellStyle name="Обычный 5 73 5 3" xfId="52983"/>
    <cellStyle name="Обычный 5 73 6" xfId="52984"/>
    <cellStyle name="Обычный 5 73 6 2" xfId="52985"/>
    <cellStyle name="Обычный 5 73 7" xfId="52986"/>
    <cellStyle name="Обычный 5 73 7 2" xfId="52987"/>
    <cellStyle name="Обычный 5 73 8" xfId="52988"/>
    <cellStyle name="Обычный 5 74" xfId="52989"/>
    <cellStyle name="Обычный 5 74 2" xfId="52990"/>
    <cellStyle name="Обычный 5 74 2 2" xfId="52991"/>
    <cellStyle name="Обычный 5 74 2 2 2" xfId="52992"/>
    <cellStyle name="Обычный 5 74 2 2 2 2" xfId="52993"/>
    <cellStyle name="Обычный 5 74 2 2 3" xfId="52994"/>
    <cellStyle name="Обычный 5 74 2 3" xfId="52995"/>
    <cellStyle name="Обычный 5 74 2 3 2" xfId="52996"/>
    <cellStyle name="Обычный 5 74 2 4" xfId="52997"/>
    <cellStyle name="Обычный 5 74 3" xfId="52998"/>
    <cellStyle name="Обычный 5 74 3 2" xfId="52999"/>
    <cellStyle name="Обычный 5 74 3 2 2" xfId="53000"/>
    <cellStyle name="Обычный 5 74 3 2 2 2" xfId="53001"/>
    <cellStyle name="Обычный 5 74 3 2 3" xfId="53002"/>
    <cellStyle name="Обычный 5 74 3 3" xfId="53003"/>
    <cellStyle name="Обычный 5 74 3 3 2" xfId="53004"/>
    <cellStyle name="Обычный 5 74 3 4" xfId="53005"/>
    <cellStyle name="Обычный 5 74 4" xfId="53006"/>
    <cellStyle name="Обычный 5 74 4 2" xfId="53007"/>
    <cellStyle name="Обычный 5 74 4 2 2" xfId="53008"/>
    <cellStyle name="Обычный 5 74 4 2 2 2" xfId="53009"/>
    <cellStyle name="Обычный 5 74 4 2 3" xfId="53010"/>
    <cellStyle name="Обычный 5 74 4 3" xfId="53011"/>
    <cellStyle name="Обычный 5 74 4 3 2" xfId="53012"/>
    <cellStyle name="Обычный 5 74 4 4" xfId="53013"/>
    <cellStyle name="Обычный 5 74 5" xfId="53014"/>
    <cellStyle name="Обычный 5 74 5 2" xfId="53015"/>
    <cellStyle name="Обычный 5 74 5 2 2" xfId="53016"/>
    <cellStyle name="Обычный 5 74 5 3" xfId="53017"/>
    <cellStyle name="Обычный 5 74 6" xfId="53018"/>
    <cellStyle name="Обычный 5 74 6 2" xfId="53019"/>
    <cellStyle name="Обычный 5 74 7" xfId="53020"/>
    <cellStyle name="Обычный 5 74 7 2" xfId="53021"/>
    <cellStyle name="Обычный 5 74 8" xfId="53022"/>
    <cellStyle name="Обычный 5 75" xfId="53023"/>
    <cellStyle name="Обычный 5 75 2" xfId="53024"/>
    <cellStyle name="Обычный 5 75 2 2" xfId="53025"/>
    <cellStyle name="Обычный 5 75 2 2 2" xfId="53026"/>
    <cellStyle name="Обычный 5 75 2 2 2 2" xfId="53027"/>
    <cellStyle name="Обычный 5 75 2 2 3" xfId="53028"/>
    <cellStyle name="Обычный 5 75 2 3" xfId="53029"/>
    <cellStyle name="Обычный 5 75 2 3 2" xfId="53030"/>
    <cellStyle name="Обычный 5 75 2 4" xfId="53031"/>
    <cellStyle name="Обычный 5 75 3" xfId="53032"/>
    <cellStyle name="Обычный 5 75 3 2" xfId="53033"/>
    <cellStyle name="Обычный 5 75 3 2 2" xfId="53034"/>
    <cellStyle name="Обычный 5 75 3 2 2 2" xfId="53035"/>
    <cellStyle name="Обычный 5 75 3 2 3" xfId="53036"/>
    <cellStyle name="Обычный 5 75 3 3" xfId="53037"/>
    <cellStyle name="Обычный 5 75 3 3 2" xfId="53038"/>
    <cellStyle name="Обычный 5 75 3 4" xfId="53039"/>
    <cellStyle name="Обычный 5 75 4" xfId="53040"/>
    <cellStyle name="Обычный 5 75 4 2" xfId="53041"/>
    <cellStyle name="Обычный 5 75 4 2 2" xfId="53042"/>
    <cellStyle name="Обычный 5 75 4 2 2 2" xfId="53043"/>
    <cellStyle name="Обычный 5 75 4 2 3" xfId="53044"/>
    <cellStyle name="Обычный 5 75 4 3" xfId="53045"/>
    <cellStyle name="Обычный 5 75 4 3 2" xfId="53046"/>
    <cellStyle name="Обычный 5 75 4 4" xfId="53047"/>
    <cellStyle name="Обычный 5 75 5" xfId="53048"/>
    <cellStyle name="Обычный 5 75 5 2" xfId="53049"/>
    <cellStyle name="Обычный 5 75 5 2 2" xfId="53050"/>
    <cellStyle name="Обычный 5 75 5 3" xfId="53051"/>
    <cellStyle name="Обычный 5 75 6" xfId="53052"/>
    <cellStyle name="Обычный 5 75 6 2" xfId="53053"/>
    <cellStyle name="Обычный 5 75 7" xfId="53054"/>
    <cellStyle name="Обычный 5 75 7 2" xfId="53055"/>
    <cellStyle name="Обычный 5 75 8" xfId="53056"/>
    <cellStyle name="Обычный 5 76" xfId="53057"/>
    <cellStyle name="Обычный 5 76 2" xfId="53058"/>
    <cellStyle name="Обычный 5 77" xfId="53059"/>
    <cellStyle name="Обычный 5 77 2" xfId="53060"/>
    <cellStyle name="Обычный 5 78" xfId="53061"/>
    <cellStyle name="Обычный 5 78 2" xfId="53062"/>
    <cellStyle name="Обычный 5 79" xfId="53063"/>
    <cellStyle name="Обычный 5 79 2" xfId="53064"/>
    <cellStyle name="Обычный 5 8" xfId="53065"/>
    <cellStyle name="Обычный 5 8 10" xfId="53066"/>
    <cellStyle name="Обычный 5 8 10 2" xfId="53067"/>
    <cellStyle name="Обычный 5 8 10 2 2" xfId="53068"/>
    <cellStyle name="Обычный 5 8 10 2 2 2" xfId="53069"/>
    <cellStyle name="Обычный 5 8 10 2 2 2 2" xfId="53070"/>
    <cellStyle name="Обычный 5 8 10 2 2 3" xfId="53071"/>
    <cellStyle name="Обычный 5 8 10 2 3" xfId="53072"/>
    <cellStyle name="Обычный 5 8 10 2 3 2" xfId="53073"/>
    <cellStyle name="Обычный 5 8 10 2 4" xfId="53074"/>
    <cellStyle name="Обычный 5 8 10 3" xfId="53075"/>
    <cellStyle name="Обычный 5 8 10 3 2" xfId="53076"/>
    <cellStyle name="Обычный 5 8 10 3 2 2" xfId="53077"/>
    <cellStyle name="Обычный 5 8 10 3 2 2 2" xfId="53078"/>
    <cellStyle name="Обычный 5 8 10 3 2 3" xfId="53079"/>
    <cellStyle name="Обычный 5 8 10 3 3" xfId="53080"/>
    <cellStyle name="Обычный 5 8 10 3 3 2" xfId="53081"/>
    <cellStyle name="Обычный 5 8 10 3 4" xfId="53082"/>
    <cellStyle name="Обычный 5 8 10 4" xfId="53083"/>
    <cellStyle name="Обычный 5 8 10 4 2" xfId="53084"/>
    <cellStyle name="Обычный 5 8 10 4 2 2" xfId="53085"/>
    <cellStyle name="Обычный 5 8 10 4 2 2 2" xfId="53086"/>
    <cellStyle name="Обычный 5 8 10 4 2 3" xfId="53087"/>
    <cellStyle name="Обычный 5 8 10 4 3" xfId="53088"/>
    <cellStyle name="Обычный 5 8 10 4 3 2" xfId="53089"/>
    <cellStyle name="Обычный 5 8 10 4 4" xfId="53090"/>
    <cellStyle name="Обычный 5 8 10 5" xfId="53091"/>
    <cellStyle name="Обычный 5 8 10 5 2" xfId="53092"/>
    <cellStyle name="Обычный 5 8 10 5 2 2" xfId="53093"/>
    <cellStyle name="Обычный 5 8 10 5 3" xfId="53094"/>
    <cellStyle name="Обычный 5 8 10 6" xfId="53095"/>
    <cellStyle name="Обычный 5 8 10 6 2" xfId="53096"/>
    <cellStyle name="Обычный 5 8 10 7" xfId="53097"/>
    <cellStyle name="Обычный 5 8 10 7 2" xfId="53098"/>
    <cellStyle name="Обычный 5 8 10 8" xfId="53099"/>
    <cellStyle name="Обычный 5 8 11" xfId="53100"/>
    <cellStyle name="Обычный 5 8 11 2" xfId="53101"/>
    <cellStyle name="Обычный 5 8 11 2 2" xfId="53102"/>
    <cellStyle name="Обычный 5 8 11 2 2 2" xfId="53103"/>
    <cellStyle name="Обычный 5 8 11 2 2 2 2" xfId="53104"/>
    <cellStyle name="Обычный 5 8 11 2 2 3" xfId="53105"/>
    <cellStyle name="Обычный 5 8 11 2 3" xfId="53106"/>
    <cellStyle name="Обычный 5 8 11 2 3 2" xfId="53107"/>
    <cellStyle name="Обычный 5 8 11 2 4" xfId="53108"/>
    <cellStyle name="Обычный 5 8 11 3" xfId="53109"/>
    <cellStyle name="Обычный 5 8 11 3 2" xfId="53110"/>
    <cellStyle name="Обычный 5 8 11 3 2 2" xfId="53111"/>
    <cellStyle name="Обычный 5 8 11 3 2 2 2" xfId="53112"/>
    <cellStyle name="Обычный 5 8 11 3 2 3" xfId="53113"/>
    <cellStyle name="Обычный 5 8 11 3 3" xfId="53114"/>
    <cellStyle name="Обычный 5 8 11 3 3 2" xfId="53115"/>
    <cellStyle name="Обычный 5 8 11 3 4" xfId="53116"/>
    <cellStyle name="Обычный 5 8 11 4" xfId="53117"/>
    <cellStyle name="Обычный 5 8 11 4 2" xfId="53118"/>
    <cellStyle name="Обычный 5 8 11 4 2 2" xfId="53119"/>
    <cellStyle name="Обычный 5 8 11 4 2 2 2" xfId="53120"/>
    <cellStyle name="Обычный 5 8 11 4 2 3" xfId="53121"/>
    <cellStyle name="Обычный 5 8 11 4 3" xfId="53122"/>
    <cellStyle name="Обычный 5 8 11 4 3 2" xfId="53123"/>
    <cellStyle name="Обычный 5 8 11 4 4" xfId="53124"/>
    <cellStyle name="Обычный 5 8 11 5" xfId="53125"/>
    <cellStyle name="Обычный 5 8 11 5 2" xfId="53126"/>
    <cellStyle name="Обычный 5 8 11 5 2 2" xfId="53127"/>
    <cellStyle name="Обычный 5 8 11 5 3" xfId="53128"/>
    <cellStyle name="Обычный 5 8 11 6" xfId="53129"/>
    <cellStyle name="Обычный 5 8 11 6 2" xfId="53130"/>
    <cellStyle name="Обычный 5 8 11 7" xfId="53131"/>
    <cellStyle name="Обычный 5 8 11 7 2" xfId="53132"/>
    <cellStyle name="Обычный 5 8 11 8" xfId="53133"/>
    <cellStyle name="Обычный 5 8 12" xfId="53134"/>
    <cellStyle name="Обычный 5 8 12 2" xfId="53135"/>
    <cellStyle name="Обычный 5 8 12 2 2" xfId="53136"/>
    <cellStyle name="Обычный 5 8 12 2 2 2" xfId="53137"/>
    <cellStyle name="Обычный 5 8 12 2 2 2 2" xfId="53138"/>
    <cellStyle name="Обычный 5 8 12 2 2 3" xfId="53139"/>
    <cellStyle name="Обычный 5 8 12 2 3" xfId="53140"/>
    <cellStyle name="Обычный 5 8 12 2 3 2" xfId="53141"/>
    <cellStyle name="Обычный 5 8 12 2 4" xfId="53142"/>
    <cellStyle name="Обычный 5 8 12 3" xfId="53143"/>
    <cellStyle name="Обычный 5 8 12 3 2" xfId="53144"/>
    <cellStyle name="Обычный 5 8 12 3 2 2" xfId="53145"/>
    <cellStyle name="Обычный 5 8 12 3 2 2 2" xfId="53146"/>
    <cellStyle name="Обычный 5 8 12 3 2 3" xfId="53147"/>
    <cellStyle name="Обычный 5 8 12 3 3" xfId="53148"/>
    <cellStyle name="Обычный 5 8 12 3 3 2" xfId="53149"/>
    <cellStyle name="Обычный 5 8 12 3 4" xfId="53150"/>
    <cellStyle name="Обычный 5 8 12 4" xfId="53151"/>
    <cellStyle name="Обычный 5 8 12 4 2" xfId="53152"/>
    <cellStyle name="Обычный 5 8 12 4 2 2" xfId="53153"/>
    <cellStyle name="Обычный 5 8 12 4 2 2 2" xfId="53154"/>
    <cellStyle name="Обычный 5 8 12 4 2 3" xfId="53155"/>
    <cellStyle name="Обычный 5 8 12 4 3" xfId="53156"/>
    <cellStyle name="Обычный 5 8 12 4 3 2" xfId="53157"/>
    <cellStyle name="Обычный 5 8 12 4 4" xfId="53158"/>
    <cellStyle name="Обычный 5 8 12 5" xfId="53159"/>
    <cellStyle name="Обычный 5 8 12 5 2" xfId="53160"/>
    <cellStyle name="Обычный 5 8 12 5 2 2" xfId="53161"/>
    <cellStyle name="Обычный 5 8 12 5 3" xfId="53162"/>
    <cellStyle name="Обычный 5 8 12 6" xfId="53163"/>
    <cellStyle name="Обычный 5 8 12 6 2" xfId="53164"/>
    <cellStyle name="Обычный 5 8 12 7" xfId="53165"/>
    <cellStyle name="Обычный 5 8 12 7 2" xfId="53166"/>
    <cellStyle name="Обычный 5 8 12 8" xfId="53167"/>
    <cellStyle name="Обычный 5 8 13" xfId="53168"/>
    <cellStyle name="Обычный 5 8 13 2" xfId="53169"/>
    <cellStyle name="Обычный 5 8 13 2 2" xfId="53170"/>
    <cellStyle name="Обычный 5 8 13 2 2 2" xfId="53171"/>
    <cellStyle name="Обычный 5 8 13 2 2 2 2" xfId="53172"/>
    <cellStyle name="Обычный 5 8 13 2 2 3" xfId="53173"/>
    <cellStyle name="Обычный 5 8 13 2 3" xfId="53174"/>
    <cellStyle name="Обычный 5 8 13 2 3 2" xfId="53175"/>
    <cellStyle name="Обычный 5 8 13 2 4" xfId="53176"/>
    <cellStyle name="Обычный 5 8 13 3" xfId="53177"/>
    <cellStyle name="Обычный 5 8 13 3 2" xfId="53178"/>
    <cellStyle name="Обычный 5 8 13 3 2 2" xfId="53179"/>
    <cellStyle name="Обычный 5 8 13 3 2 2 2" xfId="53180"/>
    <cellStyle name="Обычный 5 8 13 3 2 3" xfId="53181"/>
    <cellStyle name="Обычный 5 8 13 3 3" xfId="53182"/>
    <cellStyle name="Обычный 5 8 13 3 3 2" xfId="53183"/>
    <cellStyle name="Обычный 5 8 13 3 4" xfId="53184"/>
    <cellStyle name="Обычный 5 8 13 4" xfId="53185"/>
    <cellStyle name="Обычный 5 8 13 4 2" xfId="53186"/>
    <cellStyle name="Обычный 5 8 13 4 2 2" xfId="53187"/>
    <cellStyle name="Обычный 5 8 13 4 2 2 2" xfId="53188"/>
    <cellStyle name="Обычный 5 8 13 4 2 3" xfId="53189"/>
    <cellStyle name="Обычный 5 8 13 4 3" xfId="53190"/>
    <cellStyle name="Обычный 5 8 13 4 3 2" xfId="53191"/>
    <cellStyle name="Обычный 5 8 13 4 4" xfId="53192"/>
    <cellStyle name="Обычный 5 8 13 5" xfId="53193"/>
    <cellStyle name="Обычный 5 8 13 5 2" xfId="53194"/>
    <cellStyle name="Обычный 5 8 13 5 2 2" xfId="53195"/>
    <cellStyle name="Обычный 5 8 13 5 3" xfId="53196"/>
    <cellStyle name="Обычный 5 8 13 6" xfId="53197"/>
    <cellStyle name="Обычный 5 8 13 6 2" xfId="53198"/>
    <cellStyle name="Обычный 5 8 13 7" xfId="53199"/>
    <cellStyle name="Обычный 5 8 13 7 2" xfId="53200"/>
    <cellStyle name="Обычный 5 8 13 8" xfId="53201"/>
    <cellStyle name="Обычный 5 8 14" xfId="53202"/>
    <cellStyle name="Обычный 5 8 14 2" xfId="53203"/>
    <cellStyle name="Обычный 5 8 14 2 2" xfId="53204"/>
    <cellStyle name="Обычный 5 8 14 2 2 2" xfId="53205"/>
    <cellStyle name="Обычный 5 8 14 2 2 2 2" xfId="53206"/>
    <cellStyle name="Обычный 5 8 14 2 2 3" xfId="53207"/>
    <cellStyle name="Обычный 5 8 14 2 3" xfId="53208"/>
    <cellStyle name="Обычный 5 8 14 2 3 2" xfId="53209"/>
    <cellStyle name="Обычный 5 8 14 2 4" xfId="53210"/>
    <cellStyle name="Обычный 5 8 14 3" xfId="53211"/>
    <cellStyle name="Обычный 5 8 14 3 2" xfId="53212"/>
    <cellStyle name="Обычный 5 8 14 3 2 2" xfId="53213"/>
    <cellStyle name="Обычный 5 8 14 3 2 2 2" xfId="53214"/>
    <cellStyle name="Обычный 5 8 14 3 2 3" xfId="53215"/>
    <cellStyle name="Обычный 5 8 14 3 3" xfId="53216"/>
    <cellStyle name="Обычный 5 8 14 3 3 2" xfId="53217"/>
    <cellStyle name="Обычный 5 8 14 3 4" xfId="53218"/>
    <cellStyle name="Обычный 5 8 14 4" xfId="53219"/>
    <cellStyle name="Обычный 5 8 14 4 2" xfId="53220"/>
    <cellStyle name="Обычный 5 8 14 4 2 2" xfId="53221"/>
    <cellStyle name="Обычный 5 8 14 4 2 2 2" xfId="53222"/>
    <cellStyle name="Обычный 5 8 14 4 2 3" xfId="53223"/>
    <cellStyle name="Обычный 5 8 14 4 3" xfId="53224"/>
    <cellStyle name="Обычный 5 8 14 4 3 2" xfId="53225"/>
    <cellStyle name="Обычный 5 8 14 4 4" xfId="53226"/>
    <cellStyle name="Обычный 5 8 14 5" xfId="53227"/>
    <cellStyle name="Обычный 5 8 14 5 2" xfId="53228"/>
    <cellStyle name="Обычный 5 8 14 5 2 2" xfId="53229"/>
    <cellStyle name="Обычный 5 8 14 5 3" xfId="53230"/>
    <cellStyle name="Обычный 5 8 14 6" xfId="53231"/>
    <cellStyle name="Обычный 5 8 14 6 2" xfId="53232"/>
    <cellStyle name="Обычный 5 8 14 7" xfId="53233"/>
    <cellStyle name="Обычный 5 8 14 7 2" xfId="53234"/>
    <cellStyle name="Обычный 5 8 14 8" xfId="53235"/>
    <cellStyle name="Обычный 5 8 15" xfId="53236"/>
    <cellStyle name="Обычный 5 8 15 2" xfId="53237"/>
    <cellStyle name="Обычный 5 8 15 2 2" xfId="53238"/>
    <cellStyle name="Обычный 5 8 15 2 2 2" xfId="53239"/>
    <cellStyle name="Обычный 5 8 15 2 2 2 2" xfId="53240"/>
    <cellStyle name="Обычный 5 8 15 2 2 3" xfId="53241"/>
    <cellStyle name="Обычный 5 8 15 2 3" xfId="53242"/>
    <cellStyle name="Обычный 5 8 15 2 3 2" xfId="53243"/>
    <cellStyle name="Обычный 5 8 15 2 4" xfId="53244"/>
    <cellStyle name="Обычный 5 8 15 3" xfId="53245"/>
    <cellStyle name="Обычный 5 8 15 3 2" xfId="53246"/>
    <cellStyle name="Обычный 5 8 15 3 2 2" xfId="53247"/>
    <cellStyle name="Обычный 5 8 15 3 2 2 2" xfId="53248"/>
    <cellStyle name="Обычный 5 8 15 3 2 3" xfId="53249"/>
    <cellStyle name="Обычный 5 8 15 3 3" xfId="53250"/>
    <cellStyle name="Обычный 5 8 15 3 3 2" xfId="53251"/>
    <cellStyle name="Обычный 5 8 15 3 4" xfId="53252"/>
    <cellStyle name="Обычный 5 8 15 4" xfId="53253"/>
    <cellStyle name="Обычный 5 8 15 4 2" xfId="53254"/>
    <cellStyle name="Обычный 5 8 15 4 2 2" xfId="53255"/>
    <cellStyle name="Обычный 5 8 15 4 2 2 2" xfId="53256"/>
    <cellStyle name="Обычный 5 8 15 4 2 3" xfId="53257"/>
    <cellStyle name="Обычный 5 8 15 4 3" xfId="53258"/>
    <cellStyle name="Обычный 5 8 15 4 3 2" xfId="53259"/>
    <cellStyle name="Обычный 5 8 15 4 4" xfId="53260"/>
    <cellStyle name="Обычный 5 8 15 5" xfId="53261"/>
    <cellStyle name="Обычный 5 8 15 5 2" xfId="53262"/>
    <cellStyle name="Обычный 5 8 15 5 2 2" xfId="53263"/>
    <cellStyle name="Обычный 5 8 15 5 3" xfId="53264"/>
    <cellStyle name="Обычный 5 8 15 6" xfId="53265"/>
    <cellStyle name="Обычный 5 8 15 6 2" xfId="53266"/>
    <cellStyle name="Обычный 5 8 15 7" xfId="53267"/>
    <cellStyle name="Обычный 5 8 15 7 2" xfId="53268"/>
    <cellStyle name="Обычный 5 8 15 8" xfId="53269"/>
    <cellStyle name="Обычный 5 8 16" xfId="53270"/>
    <cellStyle name="Обычный 5 8 16 2" xfId="53271"/>
    <cellStyle name="Обычный 5 8 16 2 2" xfId="53272"/>
    <cellStyle name="Обычный 5 8 16 2 2 2" xfId="53273"/>
    <cellStyle name="Обычный 5 8 16 2 2 2 2" xfId="53274"/>
    <cellStyle name="Обычный 5 8 16 2 2 3" xfId="53275"/>
    <cellStyle name="Обычный 5 8 16 2 3" xfId="53276"/>
    <cellStyle name="Обычный 5 8 16 2 3 2" xfId="53277"/>
    <cellStyle name="Обычный 5 8 16 2 4" xfId="53278"/>
    <cellStyle name="Обычный 5 8 16 3" xfId="53279"/>
    <cellStyle name="Обычный 5 8 16 3 2" xfId="53280"/>
    <cellStyle name="Обычный 5 8 16 3 2 2" xfId="53281"/>
    <cellStyle name="Обычный 5 8 16 3 2 2 2" xfId="53282"/>
    <cellStyle name="Обычный 5 8 16 3 2 3" xfId="53283"/>
    <cellStyle name="Обычный 5 8 16 3 3" xfId="53284"/>
    <cellStyle name="Обычный 5 8 16 3 3 2" xfId="53285"/>
    <cellStyle name="Обычный 5 8 16 3 4" xfId="53286"/>
    <cellStyle name="Обычный 5 8 16 4" xfId="53287"/>
    <cellStyle name="Обычный 5 8 16 4 2" xfId="53288"/>
    <cellStyle name="Обычный 5 8 16 4 2 2" xfId="53289"/>
    <cellStyle name="Обычный 5 8 16 4 2 2 2" xfId="53290"/>
    <cellStyle name="Обычный 5 8 16 4 2 3" xfId="53291"/>
    <cellStyle name="Обычный 5 8 16 4 3" xfId="53292"/>
    <cellStyle name="Обычный 5 8 16 4 3 2" xfId="53293"/>
    <cellStyle name="Обычный 5 8 16 4 4" xfId="53294"/>
    <cellStyle name="Обычный 5 8 16 5" xfId="53295"/>
    <cellStyle name="Обычный 5 8 16 5 2" xfId="53296"/>
    <cellStyle name="Обычный 5 8 16 5 2 2" xfId="53297"/>
    <cellStyle name="Обычный 5 8 16 5 3" xfId="53298"/>
    <cellStyle name="Обычный 5 8 16 6" xfId="53299"/>
    <cellStyle name="Обычный 5 8 16 6 2" xfId="53300"/>
    <cellStyle name="Обычный 5 8 16 7" xfId="53301"/>
    <cellStyle name="Обычный 5 8 16 7 2" xfId="53302"/>
    <cellStyle name="Обычный 5 8 16 8" xfId="53303"/>
    <cellStyle name="Обычный 5 8 17" xfId="53304"/>
    <cellStyle name="Обычный 5 8 17 2" xfId="53305"/>
    <cellStyle name="Обычный 5 8 17 2 2" xfId="53306"/>
    <cellStyle name="Обычный 5 8 17 2 2 2" xfId="53307"/>
    <cellStyle name="Обычный 5 8 17 2 2 2 2" xfId="53308"/>
    <cellStyle name="Обычный 5 8 17 2 2 3" xfId="53309"/>
    <cellStyle name="Обычный 5 8 17 2 3" xfId="53310"/>
    <cellStyle name="Обычный 5 8 17 2 3 2" xfId="53311"/>
    <cellStyle name="Обычный 5 8 17 2 4" xfId="53312"/>
    <cellStyle name="Обычный 5 8 17 3" xfId="53313"/>
    <cellStyle name="Обычный 5 8 17 3 2" xfId="53314"/>
    <cellStyle name="Обычный 5 8 17 3 2 2" xfId="53315"/>
    <cellStyle name="Обычный 5 8 17 3 2 2 2" xfId="53316"/>
    <cellStyle name="Обычный 5 8 17 3 2 3" xfId="53317"/>
    <cellStyle name="Обычный 5 8 17 3 3" xfId="53318"/>
    <cellStyle name="Обычный 5 8 17 3 3 2" xfId="53319"/>
    <cellStyle name="Обычный 5 8 17 3 4" xfId="53320"/>
    <cellStyle name="Обычный 5 8 17 4" xfId="53321"/>
    <cellStyle name="Обычный 5 8 17 4 2" xfId="53322"/>
    <cellStyle name="Обычный 5 8 17 4 2 2" xfId="53323"/>
    <cellStyle name="Обычный 5 8 17 4 2 2 2" xfId="53324"/>
    <cellStyle name="Обычный 5 8 17 4 2 3" xfId="53325"/>
    <cellStyle name="Обычный 5 8 17 4 3" xfId="53326"/>
    <cellStyle name="Обычный 5 8 17 4 3 2" xfId="53327"/>
    <cellStyle name="Обычный 5 8 17 4 4" xfId="53328"/>
    <cellStyle name="Обычный 5 8 17 5" xfId="53329"/>
    <cellStyle name="Обычный 5 8 17 5 2" xfId="53330"/>
    <cellStyle name="Обычный 5 8 17 5 2 2" xfId="53331"/>
    <cellStyle name="Обычный 5 8 17 5 3" xfId="53332"/>
    <cellStyle name="Обычный 5 8 17 6" xfId="53333"/>
    <cellStyle name="Обычный 5 8 17 6 2" xfId="53334"/>
    <cellStyle name="Обычный 5 8 17 7" xfId="53335"/>
    <cellStyle name="Обычный 5 8 17 7 2" xfId="53336"/>
    <cellStyle name="Обычный 5 8 17 8" xfId="53337"/>
    <cellStyle name="Обычный 5 8 18" xfId="53338"/>
    <cellStyle name="Обычный 5 8 18 2" xfId="53339"/>
    <cellStyle name="Обычный 5 8 18 2 2" xfId="53340"/>
    <cellStyle name="Обычный 5 8 18 2 2 2" xfId="53341"/>
    <cellStyle name="Обычный 5 8 18 2 2 2 2" xfId="53342"/>
    <cellStyle name="Обычный 5 8 18 2 2 3" xfId="53343"/>
    <cellStyle name="Обычный 5 8 18 2 3" xfId="53344"/>
    <cellStyle name="Обычный 5 8 18 2 3 2" xfId="53345"/>
    <cellStyle name="Обычный 5 8 18 2 4" xfId="53346"/>
    <cellStyle name="Обычный 5 8 18 3" xfId="53347"/>
    <cellStyle name="Обычный 5 8 18 3 2" xfId="53348"/>
    <cellStyle name="Обычный 5 8 18 3 2 2" xfId="53349"/>
    <cellStyle name="Обычный 5 8 18 3 2 2 2" xfId="53350"/>
    <cellStyle name="Обычный 5 8 18 3 2 3" xfId="53351"/>
    <cellStyle name="Обычный 5 8 18 3 3" xfId="53352"/>
    <cellStyle name="Обычный 5 8 18 3 3 2" xfId="53353"/>
    <cellStyle name="Обычный 5 8 18 3 4" xfId="53354"/>
    <cellStyle name="Обычный 5 8 18 4" xfId="53355"/>
    <cellStyle name="Обычный 5 8 18 4 2" xfId="53356"/>
    <cellStyle name="Обычный 5 8 18 4 2 2" xfId="53357"/>
    <cellStyle name="Обычный 5 8 18 4 2 2 2" xfId="53358"/>
    <cellStyle name="Обычный 5 8 18 4 2 3" xfId="53359"/>
    <cellStyle name="Обычный 5 8 18 4 3" xfId="53360"/>
    <cellStyle name="Обычный 5 8 18 4 3 2" xfId="53361"/>
    <cellStyle name="Обычный 5 8 18 4 4" xfId="53362"/>
    <cellStyle name="Обычный 5 8 18 5" xfId="53363"/>
    <cellStyle name="Обычный 5 8 18 5 2" xfId="53364"/>
    <cellStyle name="Обычный 5 8 18 5 2 2" xfId="53365"/>
    <cellStyle name="Обычный 5 8 18 5 3" xfId="53366"/>
    <cellStyle name="Обычный 5 8 18 6" xfId="53367"/>
    <cellStyle name="Обычный 5 8 18 6 2" xfId="53368"/>
    <cellStyle name="Обычный 5 8 18 7" xfId="53369"/>
    <cellStyle name="Обычный 5 8 18 7 2" xfId="53370"/>
    <cellStyle name="Обычный 5 8 18 8" xfId="53371"/>
    <cellStyle name="Обычный 5 8 19" xfId="53372"/>
    <cellStyle name="Обычный 5 8 19 2" xfId="53373"/>
    <cellStyle name="Обычный 5 8 19 2 2" xfId="53374"/>
    <cellStyle name="Обычный 5 8 19 2 2 2" xfId="53375"/>
    <cellStyle name="Обычный 5 8 19 2 2 2 2" xfId="53376"/>
    <cellStyle name="Обычный 5 8 19 2 2 3" xfId="53377"/>
    <cellStyle name="Обычный 5 8 19 2 3" xfId="53378"/>
    <cellStyle name="Обычный 5 8 19 2 3 2" xfId="53379"/>
    <cellStyle name="Обычный 5 8 19 2 4" xfId="53380"/>
    <cellStyle name="Обычный 5 8 19 3" xfId="53381"/>
    <cellStyle name="Обычный 5 8 19 3 2" xfId="53382"/>
    <cellStyle name="Обычный 5 8 19 3 2 2" xfId="53383"/>
    <cellStyle name="Обычный 5 8 19 3 2 2 2" xfId="53384"/>
    <cellStyle name="Обычный 5 8 19 3 2 3" xfId="53385"/>
    <cellStyle name="Обычный 5 8 19 3 3" xfId="53386"/>
    <cellStyle name="Обычный 5 8 19 3 3 2" xfId="53387"/>
    <cellStyle name="Обычный 5 8 19 3 4" xfId="53388"/>
    <cellStyle name="Обычный 5 8 19 4" xfId="53389"/>
    <cellStyle name="Обычный 5 8 19 4 2" xfId="53390"/>
    <cellStyle name="Обычный 5 8 19 4 2 2" xfId="53391"/>
    <cellStyle name="Обычный 5 8 19 4 2 2 2" xfId="53392"/>
    <cellStyle name="Обычный 5 8 19 4 2 3" xfId="53393"/>
    <cellStyle name="Обычный 5 8 19 4 3" xfId="53394"/>
    <cellStyle name="Обычный 5 8 19 4 3 2" xfId="53395"/>
    <cellStyle name="Обычный 5 8 19 4 4" xfId="53396"/>
    <cellStyle name="Обычный 5 8 19 5" xfId="53397"/>
    <cellStyle name="Обычный 5 8 19 5 2" xfId="53398"/>
    <cellStyle name="Обычный 5 8 19 5 2 2" xfId="53399"/>
    <cellStyle name="Обычный 5 8 19 5 3" xfId="53400"/>
    <cellStyle name="Обычный 5 8 19 6" xfId="53401"/>
    <cellStyle name="Обычный 5 8 19 6 2" xfId="53402"/>
    <cellStyle name="Обычный 5 8 19 7" xfId="53403"/>
    <cellStyle name="Обычный 5 8 19 7 2" xfId="53404"/>
    <cellStyle name="Обычный 5 8 19 8" xfId="53405"/>
    <cellStyle name="Обычный 5 8 2" xfId="53406"/>
    <cellStyle name="Обычный 5 8 2 2" xfId="53407"/>
    <cellStyle name="Обычный 5 8 2 2 2" xfId="53408"/>
    <cellStyle name="Обычный 5 8 2 2 2 2" xfId="53409"/>
    <cellStyle name="Обычный 5 8 2 2 2 2 2" xfId="53410"/>
    <cellStyle name="Обычный 5 8 2 2 2 3" xfId="53411"/>
    <cellStyle name="Обычный 5 8 2 2 3" xfId="53412"/>
    <cellStyle name="Обычный 5 8 2 2 3 2" xfId="53413"/>
    <cellStyle name="Обычный 5 8 2 2 4" xfId="53414"/>
    <cellStyle name="Обычный 5 8 2 3" xfId="53415"/>
    <cellStyle name="Обычный 5 8 2 3 2" xfId="53416"/>
    <cellStyle name="Обычный 5 8 2 3 2 2" xfId="53417"/>
    <cellStyle name="Обычный 5 8 2 3 2 2 2" xfId="53418"/>
    <cellStyle name="Обычный 5 8 2 3 2 3" xfId="53419"/>
    <cellStyle name="Обычный 5 8 2 3 3" xfId="53420"/>
    <cellStyle name="Обычный 5 8 2 3 3 2" xfId="53421"/>
    <cellStyle name="Обычный 5 8 2 3 4" xfId="53422"/>
    <cellStyle name="Обычный 5 8 2 4" xfId="53423"/>
    <cellStyle name="Обычный 5 8 2 4 2" xfId="53424"/>
    <cellStyle name="Обычный 5 8 2 4 2 2" xfId="53425"/>
    <cellStyle name="Обычный 5 8 2 4 2 2 2" xfId="53426"/>
    <cellStyle name="Обычный 5 8 2 4 2 3" xfId="53427"/>
    <cellStyle name="Обычный 5 8 2 4 3" xfId="53428"/>
    <cellStyle name="Обычный 5 8 2 4 3 2" xfId="53429"/>
    <cellStyle name="Обычный 5 8 2 4 4" xfId="53430"/>
    <cellStyle name="Обычный 5 8 2 5" xfId="53431"/>
    <cellStyle name="Обычный 5 8 2 5 2" xfId="53432"/>
    <cellStyle name="Обычный 5 8 2 5 2 2" xfId="53433"/>
    <cellStyle name="Обычный 5 8 2 5 3" xfId="53434"/>
    <cellStyle name="Обычный 5 8 2 6" xfId="53435"/>
    <cellStyle name="Обычный 5 8 2 6 2" xfId="53436"/>
    <cellStyle name="Обычный 5 8 2 7" xfId="53437"/>
    <cellStyle name="Обычный 5 8 2 7 2" xfId="53438"/>
    <cellStyle name="Обычный 5 8 2 8" xfId="53439"/>
    <cellStyle name="Обычный 5 8 20" xfId="53440"/>
    <cellStyle name="Обычный 5 8 20 2" xfId="53441"/>
    <cellStyle name="Обычный 5 8 20 2 2" xfId="53442"/>
    <cellStyle name="Обычный 5 8 20 2 2 2" xfId="53443"/>
    <cellStyle name="Обычный 5 8 20 2 2 2 2" xfId="53444"/>
    <cellStyle name="Обычный 5 8 20 2 2 3" xfId="53445"/>
    <cellStyle name="Обычный 5 8 20 2 3" xfId="53446"/>
    <cellStyle name="Обычный 5 8 20 2 3 2" xfId="53447"/>
    <cellStyle name="Обычный 5 8 20 2 4" xfId="53448"/>
    <cellStyle name="Обычный 5 8 20 3" xfId="53449"/>
    <cellStyle name="Обычный 5 8 20 3 2" xfId="53450"/>
    <cellStyle name="Обычный 5 8 20 3 2 2" xfId="53451"/>
    <cellStyle name="Обычный 5 8 20 3 2 2 2" xfId="53452"/>
    <cellStyle name="Обычный 5 8 20 3 2 3" xfId="53453"/>
    <cellStyle name="Обычный 5 8 20 3 3" xfId="53454"/>
    <cellStyle name="Обычный 5 8 20 3 3 2" xfId="53455"/>
    <cellStyle name="Обычный 5 8 20 3 4" xfId="53456"/>
    <cellStyle name="Обычный 5 8 20 4" xfId="53457"/>
    <cellStyle name="Обычный 5 8 20 4 2" xfId="53458"/>
    <cellStyle name="Обычный 5 8 20 4 2 2" xfId="53459"/>
    <cellStyle name="Обычный 5 8 20 4 2 2 2" xfId="53460"/>
    <cellStyle name="Обычный 5 8 20 4 2 3" xfId="53461"/>
    <cellStyle name="Обычный 5 8 20 4 3" xfId="53462"/>
    <cellStyle name="Обычный 5 8 20 4 3 2" xfId="53463"/>
    <cellStyle name="Обычный 5 8 20 4 4" xfId="53464"/>
    <cellStyle name="Обычный 5 8 20 5" xfId="53465"/>
    <cellStyle name="Обычный 5 8 20 5 2" xfId="53466"/>
    <cellStyle name="Обычный 5 8 20 5 2 2" xfId="53467"/>
    <cellStyle name="Обычный 5 8 20 5 3" xfId="53468"/>
    <cellStyle name="Обычный 5 8 20 6" xfId="53469"/>
    <cellStyle name="Обычный 5 8 20 6 2" xfId="53470"/>
    <cellStyle name="Обычный 5 8 20 7" xfId="53471"/>
    <cellStyle name="Обычный 5 8 20 7 2" xfId="53472"/>
    <cellStyle name="Обычный 5 8 20 8" xfId="53473"/>
    <cellStyle name="Обычный 5 8 21" xfId="53474"/>
    <cellStyle name="Обычный 5 8 21 2" xfId="53475"/>
    <cellStyle name="Обычный 5 8 21 2 2" xfId="53476"/>
    <cellStyle name="Обычный 5 8 21 2 2 2" xfId="53477"/>
    <cellStyle name="Обычный 5 8 21 2 2 2 2" xfId="53478"/>
    <cellStyle name="Обычный 5 8 21 2 2 3" xfId="53479"/>
    <cellStyle name="Обычный 5 8 21 2 3" xfId="53480"/>
    <cellStyle name="Обычный 5 8 21 2 3 2" xfId="53481"/>
    <cellStyle name="Обычный 5 8 21 2 4" xfId="53482"/>
    <cellStyle name="Обычный 5 8 21 3" xfId="53483"/>
    <cellStyle name="Обычный 5 8 21 3 2" xfId="53484"/>
    <cellStyle name="Обычный 5 8 21 3 2 2" xfId="53485"/>
    <cellStyle name="Обычный 5 8 21 3 2 2 2" xfId="53486"/>
    <cellStyle name="Обычный 5 8 21 3 2 3" xfId="53487"/>
    <cellStyle name="Обычный 5 8 21 3 3" xfId="53488"/>
    <cellStyle name="Обычный 5 8 21 3 3 2" xfId="53489"/>
    <cellStyle name="Обычный 5 8 21 3 4" xfId="53490"/>
    <cellStyle name="Обычный 5 8 21 4" xfId="53491"/>
    <cellStyle name="Обычный 5 8 21 4 2" xfId="53492"/>
    <cellStyle name="Обычный 5 8 21 4 2 2" xfId="53493"/>
    <cellStyle name="Обычный 5 8 21 4 2 2 2" xfId="53494"/>
    <cellStyle name="Обычный 5 8 21 4 2 3" xfId="53495"/>
    <cellStyle name="Обычный 5 8 21 4 3" xfId="53496"/>
    <cellStyle name="Обычный 5 8 21 4 3 2" xfId="53497"/>
    <cellStyle name="Обычный 5 8 21 4 4" xfId="53498"/>
    <cellStyle name="Обычный 5 8 21 5" xfId="53499"/>
    <cellStyle name="Обычный 5 8 21 5 2" xfId="53500"/>
    <cellStyle name="Обычный 5 8 21 5 2 2" xfId="53501"/>
    <cellStyle name="Обычный 5 8 21 5 3" xfId="53502"/>
    <cellStyle name="Обычный 5 8 21 6" xfId="53503"/>
    <cellStyle name="Обычный 5 8 21 6 2" xfId="53504"/>
    <cellStyle name="Обычный 5 8 21 7" xfId="53505"/>
    <cellStyle name="Обычный 5 8 21 7 2" xfId="53506"/>
    <cellStyle name="Обычный 5 8 21 8" xfId="53507"/>
    <cellStyle name="Обычный 5 8 22" xfId="53508"/>
    <cellStyle name="Обычный 5 8 22 2" xfId="53509"/>
    <cellStyle name="Обычный 5 8 22 2 2" xfId="53510"/>
    <cellStyle name="Обычный 5 8 22 2 2 2" xfId="53511"/>
    <cellStyle name="Обычный 5 8 22 2 2 2 2" xfId="53512"/>
    <cellStyle name="Обычный 5 8 22 2 2 3" xfId="53513"/>
    <cellStyle name="Обычный 5 8 22 2 3" xfId="53514"/>
    <cellStyle name="Обычный 5 8 22 2 3 2" xfId="53515"/>
    <cellStyle name="Обычный 5 8 22 2 4" xfId="53516"/>
    <cellStyle name="Обычный 5 8 22 3" xfId="53517"/>
    <cellStyle name="Обычный 5 8 22 3 2" xfId="53518"/>
    <cellStyle name="Обычный 5 8 22 3 2 2" xfId="53519"/>
    <cellStyle name="Обычный 5 8 22 3 2 2 2" xfId="53520"/>
    <cellStyle name="Обычный 5 8 22 3 2 3" xfId="53521"/>
    <cellStyle name="Обычный 5 8 22 3 3" xfId="53522"/>
    <cellStyle name="Обычный 5 8 22 3 3 2" xfId="53523"/>
    <cellStyle name="Обычный 5 8 22 3 4" xfId="53524"/>
    <cellStyle name="Обычный 5 8 22 4" xfId="53525"/>
    <cellStyle name="Обычный 5 8 22 4 2" xfId="53526"/>
    <cellStyle name="Обычный 5 8 22 4 2 2" xfId="53527"/>
    <cellStyle name="Обычный 5 8 22 4 2 2 2" xfId="53528"/>
    <cellStyle name="Обычный 5 8 22 4 2 3" xfId="53529"/>
    <cellStyle name="Обычный 5 8 22 4 3" xfId="53530"/>
    <cellStyle name="Обычный 5 8 22 4 3 2" xfId="53531"/>
    <cellStyle name="Обычный 5 8 22 4 4" xfId="53532"/>
    <cellStyle name="Обычный 5 8 22 5" xfId="53533"/>
    <cellStyle name="Обычный 5 8 22 5 2" xfId="53534"/>
    <cellStyle name="Обычный 5 8 22 5 2 2" xfId="53535"/>
    <cellStyle name="Обычный 5 8 22 5 3" xfId="53536"/>
    <cellStyle name="Обычный 5 8 22 6" xfId="53537"/>
    <cellStyle name="Обычный 5 8 22 6 2" xfId="53538"/>
    <cellStyle name="Обычный 5 8 22 7" xfId="53539"/>
    <cellStyle name="Обычный 5 8 22 7 2" xfId="53540"/>
    <cellStyle name="Обычный 5 8 22 8" xfId="53541"/>
    <cellStyle name="Обычный 5 8 23" xfId="53542"/>
    <cellStyle name="Обычный 5 8 23 2" xfId="53543"/>
    <cellStyle name="Обычный 5 8 23 2 2" xfId="53544"/>
    <cellStyle name="Обычный 5 8 23 2 2 2" xfId="53545"/>
    <cellStyle name="Обычный 5 8 23 2 2 2 2" xfId="53546"/>
    <cellStyle name="Обычный 5 8 23 2 2 3" xfId="53547"/>
    <cellStyle name="Обычный 5 8 23 2 3" xfId="53548"/>
    <cellStyle name="Обычный 5 8 23 2 3 2" xfId="53549"/>
    <cellStyle name="Обычный 5 8 23 2 4" xfId="53550"/>
    <cellStyle name="Обычный 5 8 23 3" xfId="53551"/>
    <cellStyle name="Обычный 5 8 23 3 2" xfId="53552"/>
    <cellStyle name="Обычный 5 8 23 3 2 2" xfId="53553"/>
    <cellStyle name="Обычный 5 8 23 3 2 2 2" xfId="53554"/>
    <cellStyle name="Обычный 5 8 23 3 2 3" xfId="53555"/>
    <cellStyle name="Обычный 5 8 23 3 3" xfId="53556"/>
    <cellStyle name="Обычный 5 8 23 3 3 2" xfId="53557"/>
    <cellStyle name="Обычный 5 8 23 3 4" xfId="53558"/>
    <cellStyle name="Обычный 5 8 23 4" xfId="53559"/>
    <cellStyle name="Обычный 5 8 23 4 2" xfId="53560"/>
    <cellStyle name="Обычный 5 8 23 4 2 2" xfId="53561"/>
    <cellStyle name="Обычный 5 8 23 4 2 2 2" xfId="53562"/>
    <cellStyle name="Обычный 5 8 23 4 2 3" xfId="53563"/>
    <cellStyle name="Обычный 5 8 23 4 3" xfId="53564"/>
    <cellStyle name="Обычный 5 8 23 4 3 2" xfId="53565"/>
    <cellStyle name="Обычный 5 8 23 4 4" xfId="53566"/>
    <cellStyle name="Обычный 5 8 23 5" xfId="53567"/>
    <cellStyle name="Обычный 5 8 23 5 2" xfId="53568"/>
    <cellStyle name="Обычный 5 8 23 5 2 2" xfId="53569"/>
    <cellStyle name="Обычный 5 8 23 5 3" xfId="53570"/>
    <cellStyle name="Обычный 5 8 23 6" xfId="53571"/>
    <cellStyle name="Обычный 5 8 23 6 2" xfId="53572"/>
    <cellStyle name="Обычный 5 8 23 7" xfId="53573"/>
    <cellStyle name="Обычный 5 8 23 7 2" xfId="53574"/>
    <cellStyle name="Обычный 5 8 23 8" xfId="53575"/>
    <cellStyle name="Обычный 5 8 24" xfId="53576"/>
    <cellStyle name="Обычный 5 8 24 2" xfId="53577"/>
    <cellStyle name="Обычный 5 8 24 2 2" xfId="53578"/>
    <cellStyle name="Обычный 5 8 24 2 2 2" xfId="53579"/>
    <cellStyle name="Обычный 5 8 24 2 2 2 2" xfId="53580"/>
    <cellStyle name="Обычный 5 8 24 2 2 3" xfId="53581"/>
    <cellStyle name="Обычный 5 8 24 2 3" xfId="53582"/>
    <cellStyle name="Обычный 5 8 24 2 3 2" xfId="53583"/>
    <cellStyle name="Обычный 5 8 24 2 4" xfId="53584"/>
    <cellStyle name="Обычный 5 8 24 3" xfId="53585"/>
    <cellStyle name="Обычный 5 8 24 3 2" xfId="53586"/>
    <cellStyle name="Обычный 5 8 24 3 2 2" xfId="53587"/>
    <cellStyle name="Обычный 5 8 24 3 2 2 2" xfId="53588"/>
    <cellStyle name="Обычный 5 8 24 3 2 3" xfId="53589"/>
    <cellStyle name="Обычный 5 8 24 3 3" xfId="53590"/>
    <cellStyle name="Обычный 5 8 24 3 3 2" xfId="53591"/>
    <cellStyle name="Обычный 5 8 24 3 4" xfId="53592"/>
    <cellStyle name="Обычный 5 8 24 4" xfId="53593"/>
    <cellStyle name="Обычный 5 8 24 4 2" xfId="53594"/>
    <cellStyle name="Обычный 5 8 24 4 2 2" xfId="53595"/>
    <cellStyle name="Обычный 5 8 24 4 2 2 2" xfId="53596"/>
    <cellStyle name="Обычный 5 8 24 4 2 3" xfId="53597"/>
    <cellStyle name="Обычный 5 8 24 4 3" xfId="53598"/>
    <cellStyle name="Обычный 5 8 24 4 3 2" xfId="53599"/>
    <cellStyle name="Обычный 5 8 24 4 4" xfId="53600"/>
    <cellStyle name="Обычный 5 8 24 5" xfId="53601"/>
    <cellStyle name="Обычный 5 8 24 5 2" xfId="53602"/>
    <cellStyle name="Обычный 5 8 24 5 2 2" xfId="53603"/>
    <cellStyle name="Обычный 5 8 24 5 3" xfId="53604"/>
    <cellStyle name="Обычный 5 8 24 6" xfId="53605"/>
    <cellStyle name="Обычный 5 8 24 6 2" xfId="53606"/>
    <cellStyle name="Обычный 5 8 24 7" xfId="53607"/>
    <cellStyle name="Обычный 5 8 24 7 2" xfId="53608"/>
    <cellStyle name="Обычный 5 8 24 8" xfId="53609"/>
    <cellStyle name="Обычный 5 8 25" xfId="53610"/>
    <cellStyle name="Обычный 5 8 25 2" xfId="53611"/>
    <cellStyle name="Обычный 5 8 25 2 2" xfId="53612"/>
    <cellStyle name="Обычный 5 8 25 2 2 2" xfId="53613"/>
    <cellStyle name="Обычный 5 8 25 2 2 2 2" xfId="53614"/>
    <cellStyle name="Обычный 5 8 25 2 2 3" xfId="53615"/>
    <cellStyle name="Обычный 5 8 25 2 3" xfId="53616"/>
    <cellStyle name="Обычный 5 8 25 2 3 2" xfId="53617"/>
    <cellStyle name="Обычный 5 8 25 2 4" xfId="53618"/>
    <cellStyle name="Обычный 5 8 25 3" xfId="53619"/>
    <cellStyle name="Обычный 5 8 25 3 2" xfId="53620"/>
    <cellStyle name="Обычный 5 8 25 3 2 2" xfId="53621"/>
    <cellStyle name="Обычный 5 8 25 3 2 2 2" xfId="53622"/>
    <cellStyle name="Обычный 5 8 25 3 2 3" xfId="53623"/>
    <cellStyle name="Обычный 5 8 25 3 3" xfId="53624"/>
    <cellStyle name="Обычный 5 8 25 3 3 2" xfId="53625"/>
    <cellStyle name="Обычный 5 8 25 3 4" xfId="53626"/>
    <cellStyle name="Обычный 5 8 25 4" xfId="53627"/>
    <cellStyle name="Обычный 5 8 25 4 2" xfId="53628"/>
    <cellStyle name="Обычный 5 8 25 4 2 2" xfId="53629"/>
    <cellStyle name="Обычный 5 8 25 4 2 2 2" xfId="53630"/>
    <cellStyle name="Обычный 5 8 25 4 2 3" xfId="53631"/>
    <cellStyle name="Обычный 5 8 25 4 3" xfId="53632"/>
    <cellStyle name="Обычный 5 8 25 4 3 2" xfId="53633"/>
    <cellStyle name="Обычный 5 8 25 4 4" xfId="53634"/>
    <cellStyle name="Обычный 5 8 25 5" xfId="53635"/>
    <cellStyle name="Обычный 5 8 25 5 2" xfId="53636"/>
    <cellStyle name="Обычный 5 8 25 5 2 2" xfId="53637"/>
    <cellStyle name="Обычный 5 8 25 5 3" xfId="53638"/>
    <cellStyle name="Обычный 5 8 25 6" xfId="53639"/>
    <cellStyle name="Обычный 5 8 25 6 2" xfId="53640"/>
    <cellStyle name="Обычный 5 8 25 7" xfId="53641"/>
    <cellStyle name="Обычный 5 8 25 7 2" xfId="53642"/>
    <cellStyle name="Обычный 5 8 25 8" xfId="53643"/>
    <cellStyle name="Обычный 5 8 26" xfId="53644"/>
    <cellStyle name="Обычный 5 8 26 2" xfId="53645"/>
    <cellStyle name="Обычный 5 8 26 2 2" xfId="53646"/>
    <cellStyle name="Обычный 5 8 26 2 2 2" xfId="53647"/>
    <cellStyle name="Обычный 5 8 26 2 2 2 2" xfId="53648"/>
    <cellStyle name="Обычный 5 8 26 2 2 3" xfId="53649"/>
    <cellStyle name="Обычный 5 8 26 2 3" xfId="53650"/>
    <cellStyle name="Обычный 5 8 26 2 3 2" xfId="53651"/>
    <cellStyle name="Обычный 5 8 26 2 4" xfId="53652"/>
    <cellStyle name="Обычный 5 8 26 3" xfId="53653"/>
    <cellStyle name="Обычный 5 8 26 3 2" xfId="53654"/>
    <cellStyle name="Обычный 5 8 26 3 2 2" xfId="53655"/>
    <cellStyle name="Обычный 5 8 26 3 2 2 2" xfId="53656"/>
    <cellStyle name="Обычный 5 8 26 3 2 3" xfId="53657"/>
    <cellStyle name="Обычный 5 8 26 3 3" xfId="53658"/>
    <cellStyle name="Обычный 5 8 26 3 3 2" xfId="53659"/>
    <cellStyle name="Обычный 5 8 26 3 4" xfId="53660"/>
    <cellStyle name="Обычный 5 8 26 4" xfId="53661"/>
    <cellStyle name="Обычный 5 8 26 4 2" xfId="53662"/>
    <cellStyle name="Обычный 5 8 26 4 2 2" xfId="53663"/>
    <cellStyle name="Обычный 5 8 26 4 2 2 2" xfId="53664"/>
    <cellStyle name="Обычный 5 8 26 4 2 3" xfId="53665"/>
    <cellStyle name="Обычный 5 8 26 4 3" xfId="53666"/>
    <cellStyle name="Обычный 5 8 26 4 3 2" xfId="53667"/>
    <cellStyle name="Обычный 5 8 26 4 4" xfId="53668"/>
    <cellStyle name="Обычный 5 8 26 5" xfId="53669"/>
    <cellStyle name="Обычный 5 8 26 5 2" xfId="53670"/>
    <cellStyle name="Обычный 5 8 26 5 2 2" xfId="53671"/>
    <cellStyle name="Обычный 5 8 26 5 3" xfId="53672"/>
    <cellStyle name="Обычный 5 8 26 6" xfId="53673"/>
    <cellStyle name="Обычный 5 8 26 6 2" xfId="53674"/>
    <cellStyle name="Обычный 5 8 26 7" xfId="53675"/>
    <cellStyle name="Обычный 5 8 26 7 2" xfId="53676"/>
    <cellStyle name="Обычный 5 8 26 8" xfId="53677"/>
    <cellStyle name="Обычный 5 8 27" xfId="53678"/>
    <cellStyle name="Обычный 5 8 27 2" xfId="53679"/>
    <cellStyle name="Обычный 5 8 27 2 2" xfId="53680"/>
    <cellStyle name="Обычный 5 8 27 2 2 2" xfId="53681"/>
    <cellStyle name="Обычный 5 8 27 2 2 2 2" xfId="53682"/>
    <cellStyle name="Обычный 5 8 27 2 2 3" xfId="53683"/>
    <cellStyle name="Обычный 5 8 27 2 3" xfId="53684"/>
    <cellStyle name="Обычный 5 8 27 2 3 2" xfId="53685"/>
    <cellStyle name="Обычный 5 8 27 2 4" xfId="53686"/>
    <cellStyle name="Обычный 5 8 27 3" xfId="53687"/>
    <cellStyle name="Обычный 5 8 27 3 2" xfId="53688"/>
    <cellStyle name="Обычный 5 8 27 3 2 2" xfId="53689"/>
    <cellStyle name="Обычный 5 8 27 3 2 2 2" xfId="53690"/>
    <cellStyle name="Обычный 5 8 27 3 2 3" xfId="53691"/>
    <cellStyle name="Обычный 5 8 27 3 3" xfId="53692"/>
    <cellStyle name="Обычный 5 8 27 3 3 2" xfId="53693"/>
    <cellStyle name="Обычный 5 8 27 3 4" xfId="53694"/>
    <cellStyle name="Обычный 5 8 27 4" xfId="53695"/>
    <cellStyle name="Обычный 5 8 27 4 2" xfId="53696"/>
    <cellStyle name="Обычный 5 8 27 4 2 2" xfId="53697"/>
    <cellStyle name="Обычный 5 8 27 4 2 2 2" xfId="53698"/>
    <cellStyle name="Обычный 5 8 27 4 2 3" xfId="53699"/>
    <cellStyle name="Обычный 5 8 27 4 3" xfId="53700"/>
    <cellStyle name="Обычный 5 8 27 4 3 2" xfId="53701"/>
    <cellStyle name="Обычный 5 8 27 4 4" xfId="53702"/>
    <cellStyle name="Обычный 5 8 27 5" xfId="53703"/>
    <cellStyle name="Обычный 5 8 27 5 2" xfId="53704"/>
    <cellStyle name="Обычный 5 8 27 5 2 2" xfId="53705"/>
    <cellStyle name="Обычный 5 8 27 5 3" xfId="53706"/>
    <cellStyle name="Обычный 5 8 27 6" xfId="53707"/>
    <cellStyle name="Обычный 5 8 27 6 2" xfId="53708"/>
    <cellStyle name="Обычный 5 8 27 7" xfId="53709"/>
    <cellStyle name="Обычный 5 8 27 7 2" xfId="53710"/>
    <cellStyle name="Обычный 5 8 27 8" xfId="53711"/>
    <cellStyle name="Обычный 5 8 28" xfId="53712"/>
    <cellStyle name="Обычный 5 8 28 2" xfId="53713"/>
    <cellStyle name="Обычный 5 8 28 2 2" xfId="53714"/>
    <cellStyle name="Обычный 5 8 28 2 2 2" xfId="53715"/>
    <cellStyle name="Обычный 5 8 28 2 2 2 2" xfId="53716"/>
    <cellStyle name="Обычный 5 8 28 2 2 3" xfId="53717"/>
    <cellStyle name="Обычный 5 8 28 2 3" xfId="53718"/>
    <cellStyle name="Обычный 5 8 28 2 3 2" xfId="53719"/>
    <cellStyle name="Обычный 5 8 28 2 4" xfId="53720"/>
    <cellStyle name="Обычный 5 8 28 3" xfId="53721"/>
    <cellStyle name="Обычный 5 8 28 3 2" xfId="53722"/>
    <cellStyle name="Обычный 5 8 28 3 2 2" xfId="53723"/>
    <cellStyle name="Обычный 5 8 28 3 2 2 2" xfId="53724"/>
    <cellStyle name="Обычный 5 8 28 3 2 3" xfId="53725"/>
    <cellStyle name="Обычный 5 8 28 3 3" xfId="53726"/>
    <cellStyle name="Обычный 5 8 28 3 3 2" xfId="53727"/>
    <cellStyle name="Обычный 5 8 28 3 4" xfId="53728"/>
    <cellStyle name="Обычный 5 8 28 4" xfId="53729"/>
    <cellStyle name="Обычный 5 8 28 4 2" xfId="53730"/>
    <cellStyle name="Обычный 5 8 28 4 2 2" xfId="53731"/>
    <cellStyle name="Обычный 5 8 28 4 2 2 2" xfId="53732"/>
    <cellStyle name="Обычный 5 8 28 4 2 3" xfId="53733"/>
    <cellStyle name="Обычный 5 8 28 4 3" xfId="53734"/>
    <cellStyle name="Обычный 5 8 28 4 3 2" xfId="53735"/>
    <cellStyle name="Обычный 5 8 28 4 4" xfId="53736"/>
    <cellStyle name="Обычный 5 8 28 5" xfId="53737"/>
    <cellStyle name="Обычный 5 8 28 5 2" xfId="53738"/>
    <cellStyle name="Обычный 5 8 28 5 2 2" xfId="53739"/>
    <cellStyle name="Обычный 5 8 28 5 3" xfId="53740"/>
    <cellStyle name="Обычный 5 8 28 6" xfId="53741"/>
    <cellStyle name="Обычный 5 8 28 6 2" xfId="53742"/>
    <cellStyle name="Обычный 5 8 28 7" xfId="53743"/>
    <cellStyle name="Обычный 5 8 28 7 2" xfId="53744"/>
    <cellStyle name="Обычный 5 8 28 8" xfId="53745"/>
    <cellStyle name="Обычный 5 8 29" xfId="53746"/>
    <cellStyle name="Обычный 5 8 29 2" xfId="53747"/>
    <cellStyle name="Обычный 5 8 29 2 2" xfId="53748"/>
    <cellStyle name="Обычный 5 8 29 2 2 2" xfId="53749"/>
    <cellStyle name="Обычный 5 8 29 2 2 2 2" xfId="53750"/>
    <cellStyle name="Обычный 5 8 29 2 2 3" xfId="53751"/>
    <cellStyle name="Обычный 5 8 29 2 3" xfId="53752"/>
    <cellStyle name="Обычный 5 8 29 2 3 2" xfId="53753"/>
    <cellStyle name="Обычный 5 8 29 2 4" xfId="53754"/>
    <cellStyle name="Обычный 5 8 29 3" xfId="53755"/>
    <cellStyle name="Обычный 5 8 29 3 2" xfId="53756"/>
    <cellStyle name="Обычный 5 8 29 3 2 2" xfId="53757"/>
    <cellStyle name="Обычный 5 8 29 3 2 2 2" xfId="53758"/>
    <cellStyle name="Обычный 5 8 29 3 2 3" xfId="53759"/>
    <cellStyle name="Обычный 5 8 29 3 3" xfId="53760"/>
    <cellStyle name="Обычный 5 8 29 3 3 2" xfId="53761"/>
    <cellStyle name="Обычный 5 8 29 3 4" xfId="53762"/>
    <cellStyle name="Обычный 5 8 29 4" xfId="53763"/>
    <cellStyle name="Обычный 5 8 29 4 2" xfId="53764"/>
    <cellStyle name="Обычный 5 8 29 4 2 2" xfId="53765"/>
    <cellStyle name="Обычный 5 8 29 4 2 2 2" xfId="53766"/>
    <cellStyle name="Обычный 5 8 29 4 2 3" xfId="53767"/>
    <cellStyle name="Обычный 5 8 29 4 3" xfId="53768"/>
    <cellStyle name="Обычный 5 8 29 4 3 2" xfId="53769"/>
    <cellStyle name="Обычный 5 8 29 4 4" xfId="53770"/>
    <cellStyle name="Обычный 5 8 29 5" xfId="53771"/>
    <cellStyle name="Обычный 5 8 29 5 2" xfId="53772"/>
    <cellStyle name="Обычный 5 8 29 5 2 2" xfId="53773"/>
    <cellStyle name="Обычный 5 8 29 5 3" xfId="53774"/>
    <cellStyle name="Обычный 5 8 29 6" xfId="53775"/>
    <cellStyle name="Обычный 5 8 29 6 2" xfId="53776"/>
    <cellStyle name="Обычный 5 8 29 7" xfId="53777"/>
    <cellStyle name="Обычный 5 8 29 7 2" xfId="53778"/>
    <cellStyle name="Обычный 5 8 29 8" xfId="53779"/>
    <cellStyle name="Обычный 5 8 3" xfId="53780"/>
    <cellStyle name="Обычный 5 8 3 2" xfId="53781"/>
    <cellStyle name="Обычный 5 8 3 2 2" xfId="53782"/>
    <cellStyle name="Обычный 5 8 3 2 2 2" xfId="53783"/>
    <cellStyle name="Обычный 5 8 3 2 2 2 2" xfId="53784"/>
    <cellStyle name="Обычный 5 8 3 2 2 3" xfId="53785"/>
    <cellStyle name="Обычный 5 8 3 2 3" xfId="53786"/>
    <cellStyle name="Обычный 5 8 3 2 3 2" xfId="53787"/>
    <cellStyle name="Обычный 5 8 3 2 4" xfId="53788"/>
    <cellStyle name="Обычный 5 8 3 3" xfId="53789"/>
    <cellStyle name="Обычный 5 8 3 3 2" xfId="53790"/>
    <cellStyle name="Обычный 5 8 3 3 2 2" xfId="53791"/>
    <cellStyle name="Обычный 5 8 3 3 2 2 2" xfId="53792"/>
    <cellStyle name="Обычный 5 8 3 3 2 3" xfId="53793"/>
    <cellStyle name="Обычный 5 8 3 3 3" xfId="53794"/>
    <cellStyle name="Обычный 5 8 3 3 3 2" xfId="53795"/>
    <cellStyle name="Обычный 5 8 3 3 4" xfId="53796"/>
    <cellStyle name="Обычный 5 8 3 4" xfId="53797"/>
    <cellStyle name="Обычный 5 8 3 4 2" xfId="53798"/>
    <cellStyle name="Обычный 5 8 3 4 2 2" xfId="53799"/>
    <cellStyle name="Обычный 5 8 3 4 2 2 2" xfId="53800"/>
    <cellStyle name="Обычный 5 8 3 4 2 3" xfId="53801"/>
    <cellStyle name="Обычный 5 8 3 4 3" xfId="53802"/>
    <cellStyle name="Обычный 5 8 3 4 3 2" xfId="53803"/>
    <cellStyle name="Обычный 5 8 3 4 4" xfId="53804"/>
    <cellStyle name="Обычный 5 8 3 5" xfId="53805"/>
    <cellStyle name="Обычный 5 8 3 5 2" xfId="53806"/>
    <cellStyle name="Обычный 5 8 3 5 2 2" xfId="53807"/>
    <cellStyle name="Обычный 5 8 3 5 3" xfId="53808"/>
    <cellStyle name="Обычный 5 8 3 6" xfId="53809"/>
    <cellStyle name="Обычный 5 8 3 6 2" xfId="53810"/>
    <cellStyle name="Обычный 5 8 3 7" xfId="53811"/>
    <cellStyle name="Обычный 5 8 3 7 2" xfId="53812"/>
    <cellStyle name="Обычный 5 8 3 8" xfId="53813"/>
    <cellStyle name="Обычный 5 8 30" xfId="53814"/>
    <cellStyle name="Обычный 5 8 30 2" xfId="53815"/>
    <cellStyle name="Обычный 5 8 30 2 2" xfId="53816"/>
    <cellStyle name="Обычный 5 8 30 2 2 2" xfId="53817"/>
    <cellStyle name="Обычный 5 8 30 2 3" xfId="53818"/>
    <cellStyle name="Обычный 5 8 30 3" xfId="53819"/>
    <cellStyle name="Обычный 5 8 30 3 2" xfId="53820"/>
    <cellStyle name="Обычный 5 8 30 4" xfId="53821"/>
    <cellStyle name="Обычный 5 8 31" xfId="53822"/>
    <cellStyle name="Обычный 5 8 31 2" xfId="53823"/>
    <cellStyle name="Обычный 5 8 31 2 2" xfId="53824"/>
    <cellStyle name="Обычный 5 8 31 2 2 2" xfId="53825"/>
    <cellStyle name="Обычный 5 8 31 2 3" xfId="53826"/>
    <cellStyle name="Обычный 5 8 31 3" xfId="53827"/>
    <cellStyle name="Обычный 5 8 31 3 2" xfId="53828"/>
    <cellStyle name="Обычный 5 8 31 4" xfId="53829"/>
    <cellStyle name="Обычный 5 8 32" xfId="53830"/>
    <cellStyle name="Обычный 5 8 32 2" xfId="53831"/>
    <cellStyle name="Обычный 5 8 32 2 2" xfId="53832"/>
    <cellStyle name="Обычный 5 8 32 2 2 2" xfId="53833"/>
    <cellStyle name="Обычный 5 8 32 2 3" xfId="53834"/>
    <cellStyle name="Обычный 5 8 32 3" xfId="53835"/>
    <cellStyle name="Обычный 5 8 32 3 2" xfId="53836"/>
    <cellStyle name="Обычный 5 8 32 4" xfId="53837"/>
    <cellStyle name="Обычный 5 8 33" xfId="53838"/>
    <cellStyle name="Обычный 5 8 33 2" xfId="53839"/>
    <cellStyle name="Обычный 5 8 33 2 2" xfId="53840"/>
    <cellStyle name="Обычный 5 8 33 3" xfId="53841"/>
    <cellStyle name="Обычный 5 8 34" xfId="53842"/>
    <cellStyle name="Обычный 5 8 34 2" xfId="53843"/>
    <cellStyle name="Обычный 5 8 35" xfId="53844"/>
    <cellStyle name="Обычный 5 8 35 2" xfId="53845"/>
    <cellStyle name="Обычный 5 8 36" xfId="53846"/>
    <cellStyle name="Обычный 5 8 4" xfId="53847"/>
    <cellStyle name="Обычный 5 8 4 2" xfId="53848"/>
    <cellStyle name="Обычный 5 8 4 2 2" xfId="53849"/>
    <cellStyle name="Обычный 5 8 4 2 2 2" xfId="53850"/>
    <cellStyle name="Обычный 5 8 4 2 2 2 2" xfId="53851"/>
    <cellStyle name="Обычный 5 8 4 2 2 3" xfId="53852"/>
    <cellStyle name="Обычный 5 8 4 2 3" xfId="53853"/>
    <cellStyle name="Обычный 5 8 4 2 3 2" xfId="53854"/>
    <cellStyle name="Обычный 5 8 4 2 4" xfId="53855"/>
    <cellStyle name="Обычный 5 8 4 3" xfId="53856"/>
    <cellStyle name="Обычный 5 8 4 3 2" xfId="53857"/>
    <cellStyle name="Обычный 5 8 4 3 2 2" xfId="53858"/>
    <cellStyle name="Обычный 5 8 4 3 2 2 2" xfId="53859"/>
    <cellStyle name="Обычный 5 8 4 3 2 3" xfId="53860"/>
    <cellStyle name="Обычный 5 8 4 3 3" xfId="53861"/>
    <cellStyle name="Обычный 5 8 4 3 3 2" xfId="53862"/>
    <cellStyle name="Обычный 5 8 4 3 4" xfId="53863"/>
    <cellStyle name="Обычный 5 8 4 4" xfId="53864"/>
    <cellStyle name="Обычный 5 8 4 4 2" xfId="53865"/>
    <cellStyle name="Обычный 5 8 4 4 2 2" xfId="53866"/>
    <cellStyle name="Обычный 5 8 4 4 2 2 2" xfId="53867"/>
    <cellStyle name="Обычный 5 8 4 4 2 3" xfId="53868"/>
    <cellStyle name="Обычный 5 8 4 4 3" xfId="53869"/>
    <cellStyle name="Обычный 5 8 4 4 3 2" xfId="53870"/>
    <cellStyle name="Обычный 5 8 4 4 4" xfId="53871"/>
    <cellStyle name="Обычный 5 8 4 5" xfId="53872"/>
    <cellStyle name="Обычный 5 8 4 5 2" xfId="53873"/>
    <cellStyle name="Обычный 5 8 4 5 2 2" xfId="53874"/>
    <cellStyle name="Обычный 5 8 4 5 3" xfId="53875"/>
    <cellStyle name="Обычный 5 8 4 6" xfId="53876"/>
    <cellStyle name="Обычный 5 8 4 6 2" xfId="53877"/>
    <cellStyle name="Обычный 5 8 4 7" xfId="53878"/>
    <cellStyle name="Обычный 5 8 4 7 2" xfId="53879"/>
    <cellStyle name="Обычный 5 8 4 8" xfId="53880"/>
    <cellStyle name="Обычный 5 8 5" xfId="53881"/>
    <cellStyle name="Обычный 5 8 5 2" xfId="53882"/>
    <cellStyle name="Обычный 5 8 5 2 2" xfId="53883"/>
    <cellStyle name="Обычный 5 8 5 2 2 2" xfId="53884"/>
    <cellStyle name="Обычный 5 8 5 2 2 2 2" xfId="53885"/>
    <cellStyle name="Обычный 5 8 5 2 2 3" xfId="53886"/>
    <cellStyle name="Обычный 5 8 5 2 3" xfId="53887"/>
    <cellStyle name="Обычный 5 8 5 2 3 2" xfId="53888"/>
    <cellStyle name="Обычный 5 8 5 2 4" xfId="53889"/>
    <cellStyle name="Обычный 5 8 5 3" xfId="53890"/>
    <cellStyle name="Обычный 5 8 5 3 2" xfId="53891"/>
    <cellStyle name="Обычный 5 8 5 3 2 2" xfId="53892"/>
    <cellStyle name="Обычный 5 8 5 3 2 2 2" xfId="53893"/>
    <cellStyle name="Обычный 5 8 5 3 2 3" xfId="53894"/>
    <cellStyle name="Обычный 5 8 5 3 3" xfId="53895"/>
    <cellStyle name="Обычный 5 8 5 3 3 2" xfId="53896"/>
    <cellStyle name="Обычный 5 8 5 3 4" xfId="53897"/>
    <cellStyle name="Обычный 5 8 5 4" xfId="53898"/>
    <cellStyle name="Обычный 5 8 5 4 2" xfId="53899"/>
    <cellStyle name="Обычный 5 8 5 4 2 2" xfId="53900"/>
    <cellStyle name="Обычный 5 8 5 4 2 2 2" xfId="53901"/>
    <cellStyle name="Обычный 5 8 5 4 2 3" xfId="53902"/>
    <cellStyle name="Обычный 5 8 5 4 3" xfId="53903"/>
    <cellStyle name="Обычный 5 8 5 4 3 2" xfId="53904"/>
    <cellStyle name="Обычный 5 8 5 4 4" xfId="53905"/>
    <cellStyle name="Обычный 5 8 5 5" xfId="53906"/>
    <cellStyle name="Обычный 5 8 5 5 2" xfId="53907"/>
    <cellStyle name="Обычный 5 8 5 5 2 2" xfId="53908"/>
    <cellStyle name="Обычный 5 8 5 5 3" xfId="53909"/>
    <cellStyle name="Обычный 5 8 5 6" xfId="53910"/>
    <cellStyle name="Обычный 5 8 5 6 2" xfId="53911"/>
    <cellStyle name="Обычный 5 8 5 7" xfId="53912"/>
    <cellStyle name="Обычный 5 8 5 7 2" xfId="53913"/>
    <cellStyle name="Обычный 5 8 5 8" xfId="53914"/>
    <cellStyle name="Обычный 5 8 6" xfId="53915"/>
    <cellStyle name="Обычный 5 8 6 2" xfId="53916"/>
    <cellStyle name="Обычный 5 8 6 2 2" xfId="53917"/>
    <cellStyle name="Обычный 5 8 6 2 2 2" xfId="53918"/>
    <cellStyle name="Обычный 5 8 6 2 2 2 2" xfId="53919"/>
    <cellStyle name="Обычный 5 8 6 2 2 3" xfId="53920"/>
    <cellStyle name="Обычный 5 8 6 2 3" xfId="53921"/>
    <cellStyle name="Обычный 5 8 6 2 3 2" xfId="53922"/>
    <cellStyle name="Обычный 5 8 6 2 4" xfId="53923"/>
    <cellStyle name="Обычный 5 8 6 3" xfId="53924"/>
    <cellStyle name="Обычный 5 8 6 3 2" xfId="53925"/>
    <cellStyle name="Обычный 5 8 6 3 2 2" xfId="53926"/>
    <cellStyle name="Обычный 5 8 6 3 2 2 2" xfId="53927"/>
    <cellStyle name="Обычный 5 8 6 3 2 3" xfId="53928"/>
    <cellStyle name="Обычный 5 8 6 3 3" xfId="53929"/>
    <cellStyle name="Обычный 5 8 6 3 3 2" xfId="53930"/>
    <cellStyle name="Обычный 5 8 6 3 4" xfId="53931"/>
    <cellStyle name="Обычный 5 8 6 4" xfId="53932"/>
    <cellStyle name="Обычный 5 8 6 4 2" xfId="53933"/>
    <cellStyle name="Обычный 5 8 6 4 2 2" xfId="53934"/>
    <cellStyle name="Обычный 5 8 6 4 2 2 2" xfId="53935"/>
    <cellStyle name="Обычный 5 8 6 4 2 3" xfId="53936"/>
    <cellStyle name="Обычный 5 8 6 4 3" xfId="53937"/>
    <cellStyle name="Обычный 5 8 6 4 3 2" xfId="53938"/>
    <cellStyle name="Обычный 5 8 6 4 4" xfId="53939"/>
    <cellStyle name="Обычный 5 8 6 5" xfId="53940"/>
    <cellStyle name="Обычный 5 8 6 5 2" xfId="53941"/>
    <cellStyle name="Обычный 5 8 6 5 2 2" xfId="53942"/>
    <cellStyle name="Обычный 5 8 6 5 3" xfId="53943"/>
    <cellStyle name="Обычный 5 8 6 6" xfId="53944"/>
    <cellStyle name="Обычный 5 8 6 6 2" xfId="53945"/>
    <cellStyle name="Обычный 5 8 6 7" xfId="53946"/>
    <cellStyle name="Обычный 5 8 6 7 2" xfId="53947"/>
    <cellStyle name="Обычный 5 8 6 8" xfId="53948"/>
    <cellStyle name="Обычный 5 8 7" xfId="53949"/>
    <cellStyle name="Обычный 5 8 7 2" xfId="53950"/>
    <cellStyle name="Обычный 5 8 7 2 2" xfId="53951"/>
    <cellStyle name="Обычный 5 8 7 2 2 2" xfId="53952"/>
    <cellStyle name="Обычный 5 8 7 2 2 2 2" xfId="53953"/>
    <cellStyle name="Обычный 5 8 7 2 2 3" xfId="53954"/>
    <cellStyle name="Обычный 5 8 7 2 3" xfId="53955"/>
    <cellStyle name="Обычный 5 8 7 2 3 2" xfId="53956"/>
    <cellStyle name="Обычный 5 8 7 2 4" xfId="53957"/>
    <cellStyle name="Обычный 5 8 7 3" xfId="53958"/>
    <cellStyle name="Обычный 5 8 7 3 2" xfId="53959"/>
    <cellStyle name="Обычный 5 8 7 3 2 2" xfId="53960"/>
    <cellStyle name="Обычный 5 8 7 3 2 2 2" xfId="53961"/>
    <cellStyle name="Обычный 5 8 7 3 2 3" xfId="53962"/>
    <cellStyle name="Обычный 5 8 7 3 3" xfId="53963"/>
    <cellStyle name="Обычный 5 8 7 3 3 2" xfId="53964"/>
    <cellStyle name="Обычный 5 8 7 3 4" xfId="53965"/>
    <cellStyle name="Обычный 5 8 7 4" xfId="53966"/>
    <cellStyle name="Обычный 5 8 7 4 2" xfId="53967"/>
    <cellStyle name="Обычный 5 8 7 4 2 2" xfId="53968"/>
    <cellStyle name="Обычный 5 8 7 4 2 2 2" xfId="53969"/>
    <cellStyle name="Обычный 5 8 7 4 2 3" xfId="53970"/>
    <cellStyle name="Обычный 5 8 7 4 3" xfId="53971"/>
    <cellStyle name="Обычный 5 8 7 4 3 2" xfId="53972"/>
    <cellStyle name="Обычный 5 8 7 4 4" xfId="53973"/>
    <cellStyle name="Обычный 5 8 7 5" xfId="53974"/>
    <cellStyle name="Обычный 5 8 7 5 2" xfId="53975"/>
    <cellStyle name="Обычный 5 8 7 5 2 2" xfId="53976"/>
    <cellStyle name="Обычный 5 8 7 5 3" xfId="53977"/>
    <cellStyle name="Обычный 5 8 7 6" xfId="53978"/>
    <cellStyle name="Обычный 5 8 7 6 2" xfId="53979"/>
    <cellStyle name="Обычный 5 8 7 7" xfId="53980"/>
    <cellStyle name="Обычный 5 8 7 7 2" xfId="53981"/>
    <cellStyle name="Обычный 5 8 7 8" xfId="53982"/>
    <cellStyle name="Обычный 5 8 8" xfId="53983"/>
    <cellStyle name="Обычный 5 8 8 2" xfId="53984"/>
    <cellStyle name="Обычный 5 8 8 2 2" xfId="53985"/>
    <cellStyle name="Обычный 5 8 8 2 2 2" xfId="53986"/>
    <cellStyle name="Обычный 5 8 8 2 2 2 2" xfId="53987"/>
    <cellStyle name="Обычный 5 8 8 2 2 3" xfId="53988"/>
    <cellStyle name="Обычный 5 8 8 2 3" xfId="53989"/>
    <cellStyle name="Обычный 5 8 8 2 3 2" xfId="53990"/>
    <cellStyle name="Обычный 5 8 8 2 4" xfId="53991"/>
    <cellStyle name="Обычный 5 8 8 3" xfId="53992"/>
    <cellStyle name="Обычный 5 8 8 3 2" xfId="53993"/>
    <cellStyle name="Обычный 5 8 8 3 2 2" xfId="53994"/>
    <cellStyle name="Обычный 5 8 8 3 2 2 2" xfId="53995"/>
    <cellStyle name="Обычный 5 8 8 3 2 3" xfId="53996"/>
    <cellStyle name="Обычный 5 8 8 3 3" xfId="53997"/>
    <cellStyle name="Обычный 5 8 8 3 3 2" xfId="53998"/>
    <cellStyle name="Обычный 5 8 8 3 4" xfId="53999"/>
    <cellStyle name="Обычный 5 8 8 4" xfId="54000"/>
    <cellStyle name="Обычный 5 8 8 4 2" xfId="54001"/>
    <cellStyle name="Обычный 5 8 8 4 2 2" xfId="54002"/>
    <cellStyle name="Обычный 5 8 8 4 2 2 2" xfId="54003"/>
    <cellStyle name="Обычный 5 8 8 4 2 3" xfId="54004"/>
    <cellStyle name="Обычный 5 8 8 4 3" xfId="54005"/>
    <cellStyle name="Обычный 5 8 8 4 3 2" xfId="54006"/>
    <cellStyle name="Обычный 5 8 8 4 4" xfId="54007"/>
    <cellStyle name="Обычный 5 8 8 5" xfId="54008"/>
    <cellStyle name="Обычный 5 8 8 5 2" xfId="54009"/>
    <cellStyle name="Обычный 5 8 8 5 2 2" xfId="54010"/>
    <cellStyle name="Обычный 5 8 8 5 3" xfId="54011"/>
    <cellStyle name="Обычный 5 8 8 6" xfId="54012"/>
    <cellStyle name="Обычный 5 8 8 6 2" xfId="54013"/>
    <cellStyle name="Обычный 5 8 8 7" xfId="54014"/>
    <cellStyle name="Обычный 5 8 8 7 2" xfId="54015"/>
    <cellStyle name="Обычный 5 8 8 8" xfId="54016"/>
    <cellStyle name="Обычный 5 8 9" xfId="54017"/>
    <cellStyle name="Обычный 5 8 9 2" xfId="54018"/>
    <cellStyle name="Обычный 5 8 9 2 2" xfId="54019"/>
    <cellStyle name="Обычный 5 8 9 2 2 2" xfId="54020"/>
    <cellStyle name="Обычный 5 8 9 2 2 2 2" xfId="54021"/>
    <cellStyle name="Обычный 5 8 9 2 2 3" xfId="54022"/>
    <cellStyle name="Обычный 5 8 9 2 3" xfId="54023"/>
    <cellStyle name="Обычный 5 8 9 2 3 2" xfId="54024"/>
    <cellStyle name="Обычный 5 8 9 2 4" xfId="54025"/>
    <cellStyle name="Обычный 5 8 9 3" xfId="54026"/>
    <cellStyle name="Обычный 5 8 9 3 2" xfId="54027"/>
    <cellStyle name="Обычный 5 8 9 3 2 2" xfId="54028"/>
    <cellStyle name="Обычный 5 8 9 3 2 2 2" xfId="54029"/>
    <cellStyle name="Обычный 5 8 9 3 2 3" xfId="54030"/>
    <cellStyle name="Обычный 5 8 9 3 3" xfId="54031"/>
    <cellStyle name="Обычный 5 8 9 3 3 2" xfId="54032"/>
    <cellStyle name="Обычный 5 8 9 3 4" xfId="54033"/>
    <cellStyle name="Обычный 5 8 9 4" xfId="54034"/>
    <cellStyle name="Обычный 5 8 9 4 2" xfId="54035"/>
    <cellStyle name="Обычный 5 8 9 4 2 2" xfId="54036"/>
    <cellStyle name="Обычный 5 8 9 4 2 2 2" xfId="54037"/>
    <cellStyle name="Обычный 5 8 9 4 2 3" xfId="54038"/>
    <cellStyle name="Обычный 5 8 9 4 3" xfId="54039"/>
    <cellStyle name="Обычный 5 8 9 4 3 2" xfId="54040"/>
    <cellStyle name="Обычный 5 8 9 4 4" xfId="54041"/>
    <cellStyle name="Обычный 5 8 9 5" xfId="54042"/>
    <cellStyle name="Обычный 5 8 9 5 2" xfId="54043"/>
    <cellStyle name="Обычный 5 8 9 5 2 2" xfId="54044"/>
    <cellStyle name="Обычный 5 8 9 5 3" xfId="54045"/>
    <cellStyle name="Обычный 5 8 9 6" xfId="54046"/>
    <cellStyle name="Обычный 5 8 9 6 2" xfId="54047"/>
    <cellStyle name="Обычный 5 8 9 7" xfId="54048"/>
    <cellStyle name="Обычный 5 8 9 7 2" xfId="54049"/>
    <cellStyle name="Обычный 5 8 9 8" xfId="54050"/>
    <cellStyle name="Обычный 5 80" xfId="54051"/>
    <cellStyle name="Обычный 5 80 2" xfId="54052"/>
    <cellStyle name="Обычный 5 80 2 2" xfId="54053"/>
    <cellStyle name="Обычный 5 80 2 2 2" xfId="54054"/>
    <cellStyle name="Обычный 5 80 2 3" xfId="54055"/>
    <cellStyle name="Обычный 5 80 3" xfId="54056"/>
    <cellStyle name="Обычный 5 80 3 2" xfId="54057"/>
    <cellStyle name="Обычный 5 80 4" xfId="54058"/>
    <cellStyle name="Обычный 5 81" xfId="54059"/>
    <cellStyle name="Обычный 5 81 2" xfId="54060"/>
    <cellStyle name="Обычный 5 81 2 2" xfId="54061"/>
    <cellStyle name="Обычный 5 81 2 2 2" xfId="54062"/>
    <cellStyle name="Обычный 5 81 2 3" xfId="54063"/>
    <cellStyle name="Обычный 5 81 3" xfId="54064"/>
    <cellStyle name="Обычный 5 81 3 2" xfId="54065"/>
    <cellStyle name="Обычный 5 81 4" xfId="54066"/>
    <cellStyle name="Обычный 5 82" xfId="54067"/>
    <cellStyle name="Обычный 5 82 2" xfId="54068"/>
    <cellStyle name="Обычный 5 82 2 2" xfId="54069"/>
    <cellStyle name="Обычный 5 82 2 2 2" xfId="54070"/>
    <cellStyle name="Обычный 5 82 2 3" xfId="54071"/>
    <cellStyle name="Обычный 5 82 3" xfId="54072"/>
    <cellStyle name="Обычный 5 82 3 2" xfId="54073"/>
    <cellStyle name="Обычный 5 82 4" xfId="54074"/>
    <cellStyle name="Обычный 5 83" xfId="54075"/>
    <cellStyle name="Обычный 5 83 2" xfId="54076"/>
    <cellStyle name="Обычный 5 83 2 2" xfId="54077"/>
    <cellStyle name="Обычный 5 83 2 2 2" xfId="54078"/>
    <cellStyle name="Обычный 5 83 2 3" xfId="54079"/>
    <cellStyle name="Обычный 5 83 3" xfId="54080"/>
    <cellStyle name="Обычный 5 83 3 2" xfId="54081"/>
    <cellStyle name="Обычный 5 83 4" xfId="54082"/>
    <cellStyle name="Обычный 5 84" xfId="54083"/>
    <cellStyle name="Обычный 5 84 2" xfId="54084"/>
    <cellStyle name="Обычный 5 84 2 2" xfId="54085"/>
    <cellStyle name="Обычный 5 84 2 2 2" xfId="54086"/>
    <cellStyle name="Обычный 5 84 2 3" xfId="54087"/>
    <cellStyle name="Обычный 5 84 3" xfId="54088"/>
    <cellStyle name="Обычный 5 84 3 2" xfId="54089"/>
    <cellStyle name="Обычный 5 84 4" xfId="54090"/>
    <cellStyle name="Обычный 5 85" xfId="54091"/>
    <cellStyle name="Обычный 5 85 2" xfId="54092"/>
    <cellStyle name="Обычный 5 85 2 2" xfId="54093"/>
    <cellStyle name="Обычный 5 85 2 2 2" xfId="54094"/>
    <cellStyle name="Обычный 5 85 2 3" xfId="54095"/>
    <cellStyle name="Обычный 5 85 3" xfId="54096"/>
    <cellStyle name="Обычный 5 85 3 2" xfId="54097"/>
    <cellStyle name="Обычный 5 85 4" xfId="54098"/>
    <cellStyle name="Обычный 5 86" xfId="54099"/>
    <cellStyle name="Обычный 5 86 2" xfId="54100"/>
    <cellStyle name="Обычный 5 86 2 2" xfId="54101"/>
    <cellStyle name="Обычный 5 86 2 2 2" xfId="54102"/>
    <cellStyle name="Обычный 5 86 2 3" xfId="54103"/>
    <cellStyle name="Обычный 5 86 3" xfId="54104"/>
    <cellStyle name="Обычный 5 86 3 2" xfId="54105"/>
    <cellStyle name="Обычный 5 86 4" xfId="54106"/>
    <cellStyle name="Обычный 5 87" xfId="54107"/>
    <cellStyle name="Обычный 5 87 2" xfId="54108"/>
    <cellStyle name="Обычный 5 87 2 2" xfId="54109"/>
    <cellStyle name="Обычный 5 87 2 2 2" xfId="54110"/>
    <cellStyle name="Обычный 5 87 2 3" xfId="54111"/>
    <cellStyle name="Обычный 5 87 3" xfId="54112"/>
    <cellStyle name="Обычный 5 87 3 2" xfId="54113"/>
    <cellStyle name="Обычный 5 87 4" xfId="54114"/>
    <cellStyle name="Обычный 5 88" xfId="54115"/>
    <cellStyle name="Обычный 5 88 2" xfId="54116"/>
    <cellStyle name="Обычный 5 88 2 2" xfId="54117"/>
    <cellStyle name="Обычный 5 88 2 2 2" xfId="54118"/>
    <cellStyle name="Обычный 5 88 2 3" xfId="54119"/>
    <cellStyle name="Обычный 5 88 3" xfId="54120"/>
    <cellStyle name="Обычный 5 88 3 2" xfId="54121"/>
    <cellStyle name="Обычный 5 88 4" xfId="54122"/>
    <cellStyle name="Обычный 5 89" xfId="54123"/>
    <cellStyle name="Обычный 5 89 2" xfId="54124"/>
    <cellStyle name="Обычный 5 89 2 2" xfId="54125"/>
    <cellStyle name="Обычный 5 89 2 2 2" xfId="54126"/>
    <cellStyle name="Обычный 5 89 2 3" xfId="54127"/>
    <cellStyle name="Обычный 5 89 3" xfId="54128"/>
    <cellStyle name="Обычный 5 89 3 2" xfId="54129"/>
    <cellStyle name="Обычный 5 89 4" xfId="54130"/>
    <cellStyle name="Обычный 5 9" xfId="54131"/>
    <cellStyle name="Обычный 5 9 10" xfId="54132"/>
    <cellStyle name="Обычный 5 9 10 2" xfId="54133"/>
    <cellStyle name="Обычный 5 9 10 2 2" xfId="54134"/>
    <cellStyle name="Обычный 5 9 10 2 2 2" xfId="54135"/>
    <cellStyle name="Обычный 5 9 10 2 2 2 2" xfId="54136"/>
    <cellStyle name="Обычный 5 9 10 2 2 3" xfId="54137"/>
    <cellStyle name="Обычный 5 9 10 2 3" xfId="54138"/>
    <cellStyle name="Обычный 5 9 10 2 3 2" xfId="54139"/>
    <cellStyle name="Обычный 5 9 10 2 4" xfId="54140"/>
    <cellStyle name="Обычный 5 9 10 3" xfId="54141"/>
    <cellStyle name="Обычный 5 9 10 3 2" xfId="54142"/>
    <cellStyle name="Обычный 5 9 10 3 2 2" xfId="54143"/>
    <cellStyle name="Обычный 5 9 10 3 2 2 2" xfId="54144"/>
    <cellStyle name="Обычный 5 9 10 3 2 3" xfId="54145"/>
    <cellStyle name="Обычный 5 9 10 3 3" xfId="54146"/>
    <cellStyle name="Обычный 5 9 10 3 3 2" xfId="54147"/>
    <cellStyle name="Обычный 5 9 10 3 4" xfId="54148"/>
    <cellStyle name="Обычный 5 9 10 4" xfId="54149"/>
    <cellStyle name="Обычный 5 9 10 4 2" xfId="54150"/>
    <cellStyle name="Обычный 5 9 10 4 2 2" xfId="54151"/>
    <cellStyle name="Обычный 5 9 10 4 2 2 2" xfId="54152"/>
    <cellStyle name="Обычный 5 9 10 4 2 3" xfId="54153"/>
    <cellStyle name="Обычный 5 9 10 4 3" xfId="54154"/>
    <cellStyle name="Обычный 5 9 10 4 3 2" xfId="54155"/>
    <cellStyle name="Обычный 5 9 10 4 4" xfId="54156"/>
    <cellStyle name="Обычный 5 9 10 5" xfId="54157"/>
    <cellStyle name="Обычный 5 9 10 5 2" xfId="54158"/>
    <cellStyle name="Обычный 5 9 10 5 2 2" xfId="54159"/>
    <cellStyle name="Обычный 5 9 10 5 3" xfId="54160"/>
    <cellStyle name="Обычный 5 9 10 6" xfId="54161"/>
    <cellStyle name="Обычный 5 9 10 6 2" xfId="54162"/>
    <cellStyle name="Обычный 5 9 10 7" xfId="54163"/>
    <cellStyle name="Обычный 5 9 10 7 2" xfId="54164"/>
    <cellStyle name="Обычный 5 9 10 8" xfId="54165"/>
    <cellStyle name="Обычный 5 9 11" xfId="54166"/>
    <cellStyle name="Обычный 5 9 11 2" xfId="54167"/>
    <cellStyle name="Обычный 5 9 11 2 2" xfId="54168"/>
    <cellStyle name="Обычный 5 9 11 2 2 2" xfId="54169"/>
    <cellStyle name="Обычный 5 9 11 2 2 2 2" xfId="54170"/>
    <cellStyle name="Обычный 5 9 11 2 2 3" xfId="54171"/>
    <cellStyle name="Обычный 5 9 11 2 3" xfId="54172"/>
    <cellStyle name="Обычный 5 9 11 2 3 2" xfId="54173"/>
    <cellStyle name="Обычный 5 9 11 2 4" xfId="54174"/>
    <cellStyle name="Обычный 5 9 11 3" xfId="54175"/>
    <cellStyle name="Обычный 5 9 11 3 2" xfId="54176"/>
    <cellStyle name="Обычный 5 9 11 3 2 2" xfId="54177"/>
    <cellStyle name="Обычный 5 9 11 3 2 2 2" xfId="54178"/>
    <cellStyle name="Обычный 5 9 11 3 2 3" xfId="54179"/>
    <cellStyle name="Обычный 5 9 11 3 3" xfId="54180"/>
    <cellStyle name="Обычный 5 9 11 3 3 2" xfId="54181"/>
    <cellStyle name="Обычный 5 9 11 3 4" xfId="54182"/>
    <cellStyle name="Обычный 5 9 11 4" xfId="54183"/>
    <cellStyle name="Обычный 5 9 11 4 2" xfId="54184"/>
    <cellStyle name="Обычный 5 9 11 4 2 2" xfId="54185"/>
    <cellStyle name="Обычный 5 9 11 4 2 2 2" xfId="54186"/>
    <cellStyle name="Обычный 5 9 11 4 2 3" xfId="54187"/>
    <cellStyle name="Обычный 5 9 11 4 3" xfId="54188"/>
    <cellStyle name="Обычный 5 9 11 4 3 2" xfId="54189"/>
    <cellStyle name="Обычный 5 9 11 4 4" xfId="54190"/>
    <cellStyle name="Обычный 5 9 11 5" xfId="54191"/>
    <cellStyle name="Обычный 5 9 11 5 2" xfId="54192"/>
    <cellStyle name="Обычный 5 9 11 5 2 2" xfId="54193"/>
    <cellStyle name="Обычный 5 9 11 5 3" xfId="54194"/>
    <cellStyle name="Обычный 5 9 11 6" xfId="54195"/>
    <cellStyle name="Обычный 5 9 11 6 2" xfId="54196"/>
    <cellStyle name="Обычный 5 9 11 7" xfId="54197"/>
    <cellStyle name="Обычный 5 9 11 7 2" xfId="54198"/>
    <cellStyle name="Обычный 5 9 11 8" xfId="54199"/>
    <cellStyle name="Обычный 5 9 12" xfId="54200"/>
    <cellStyle name="Обычный 5 9 12 2" xfId="54201"/>
    <cellStyle name="Обычный 5 9 12 2 2" xfId="54202"/>
    <cellStyle name="Обычный 5 9 12 2 2 2" xfId="54203"/>
    <cellStyle name="Обычный 5 9 12 2 2 2 2" xfId="54204"/>
    <cellStyle name="Обычный 5 9 12 2 2 3" xfId="54205"/>
    <cellStyle name="Обычный 5 9 12 2 3" xfId="54206"/>
    <cellStyle name="Обычный 5 9 12 2 3 2" xfId="54207"/>
    <cellStyle name="Обычный 5 9 12 2 4" xfId="54208"/>
    <cellStyle name="Обычный 5 9 12 3" xfId="54209"/>
    <cellStyle name="Обычный 5 9 12 3 2" xfId="54210"/>
    <cellStyle name="Обычный 5 9 12 3 2 2" xfId="54211"/>
    <cellStyle name="Обычный 5 9 12 3 2 2 2" xfId="54212"/>
    <cellStyle name="Обычный 5 9 12 3 2 3" xfId="54213"/>
    <cellStyle name="Обычный 5 9 12 3 3" xfId="54214"/>
    <cellStyle name="Обычный 5 9 12 3 3 2" xfId="54215"/>
    <cellStyle name="Обычный 5 9 12 3 4" xfId="54216"/>
    <cellStyle name="Обычный 5 9 12 4" xfId="54217"/>
    <cellStyle name="Обычный 5 9 12 4 2" xfId="54218"/>
    <cellStyle name="Обычный 5 9 12 4 2 2" xfId="54219"/>
    <cellStyle name="Обычный 5 9 12 4 2 2 2" xfId="54220"/>
    <cellStyle name="Обычный 5 9 12 4 2 3" xfId="54221"/>
    <cellStyle name="Обычный 5 9 12 4 3" xfId="54222"/>
    <cellStyle name="Обычный 5 9 12 4 3 2" xfId="54223"/>
    <cellStyle name="Обычный 5 9 12 4 4" xfId="54224"/>
    <cellStyle name="Обычный 5 9 12 5" xfId="54225"/>
    <cellStyle name="Обычный 5 9 12 5 2" xfId="54226"/>
    <cellStyle name="Обычный 5 9 12 5 2 2" xfId="54227"/>
    <cellStyle name="Обычный 5 9 12 5 3" xfId="54228"/>
    <cellStyle name="Обычный 5 9 12 6" xfId="54229"/>
    <cellStyle name="Обычный 5 9 12 6 2" xfId="54230"/>
    <cellStyle name="Обычный 5 9 12 7" xfId="54231"/>
    <cellStyle name="Обычный 5 9 12 7 2" xfId="54232"/>
    <cellStyle name="Обычный 5 9 12 8" xfId="54233"/>
    <cellStyle name="Обычный 5 9 13" xfId="54234"/>
    <cellStyle name="Обычный 5 9 13 2" xfId="54235"/>
    <cellStyle name="Обычный 5 9 13 2 2" xfId="54236"/>
    <cellStyle name="Обычный 5 9 13 2 2 2" xfId="54237"/>
    <cellStyle name="Обычный 5 9 13 2 2 2 2" xfId="54238"/>
    <cellStyle name="Обычный 5 9 13 2 2 3" xfId="54239"/>
    <cellStyle name="Обычный 5 9 13 2 3" xfId="54240"/>
    <cellStyle name="Обычный 5 9 13 2 3 2" xfId="54241"/>
    <cellStyle name="Обычный 5 9 13 2 4" xfId="54242"/>
    <cellStyle name="Обычный 5 9 13 3" xfId="54243"/>
    <cellStyle name="Обычный 5 9 13 3 2" xfId="54244"/>
    <cellStyle name="Обычный 5 9 13 3 2 2" xfId="54245"/>
    <cellStyle name="Обычный 5 9 13 3 2 2 2" xfId="54246"/>
    <cellStyle name="Обычный 5 9 13 3 2 3" xfId="54247"/>
    <cellStyle name="Обычный 5 9 13 3 3" xfId="54248"/>
    <cellStyle name="Обычный 5 9 13 3 3 2" xfId="54249"/>
    <cellStyle name="Обычный 5 9 13 3 4" xfId="54250"/>
    <cellStyle name="Обычный 5 9 13 4" xfId="54251"/>
    <cellStyle name="Обычный 5 9 13 4 2" xfId="54252"/>
    <cellStyle name="Обычный 5 9 13 4 2 2" xfId="54253"/>
    <cellStyle name="Обычный 5 9 13 4 2 2 2" xfId="54254"/>
    <cellStyle name="Обычный 5 9 13 4 2 3" xfId="54255"/>
    <cellStyle name="Обычный 5 9 13 4 3" xfId="54256"/>
    <cellStyle name="Обычный 5 9 13 4 3 2" xfId="54257"/>
    <cellStyle name="Обычный 5 9 13 4 4" xfId="54258"/>
    <cellStyle name="Обычный 5 9 13 5" xfId="54259"/>
    <cellStyle name="Обычный 5 9 13 5 2" xfId="54260"/>
    <cellStyle name="Обычный 5 9 13 5 2 2" xfId="54261"/>
    <cellStyle name="Обычный 5 9 13 5 3" xfId="54262"/>
    <cellStyle name="Обычный 5 9 13 6" xfId="54263"/>
    <cellStyle name="Обычный 5 9 13 6 2" xfId="54264"/>
    <cellStyle name="Обычный 5 9 13 7" xfId="54265"/>
    <cellStyle name="Обычный 5 9 13 7 2" xfId="54266"/>
    <cellStyle name="Обычный 5 9 13 8" xfId="54267"/>
    <cellStyle name="Обычный 5 9 14" xfId="54268"/>
    <cellStyle name="Обычный 5 9 14 2" xfId="54269"/>
    <cellStyle name="Обычный 5 9 14 2 2" xfId="54270"/>
    <cellStyle name="Обычный 5 9 14 2 2 2" xfId="54271"/>
    <cellStyle name="Обычный 5 9 14 2 2 2 2" xfId="54272"/>
    <cellStyle name="Обычный 5 9 14 2 2 3" xfId="54273"/>
    <cellStyle name="Обычный 5 9 14 2 3" xfId="54274"/>
    <cellStyle name="Обычный 5 9 14 2 3 2" xfId="54275"/>
    <cellStyle name="Обычный 5 9 14 2 4" xfId="54276"/>
    <cellStyle name="Обычный 5 9 14 3" xfId="54277"/>
    <cellStyle name="Обычный 5 9 14 3 2" xfId="54278"/>
    <cellStyle name="Обычный 5 9 14 3 2 2" xfId="54279"/>
    <cellStyle name="Обычный 5 9 14 3 2 2 2" xfId="54280"/>
    <cellStyle name="Обычный 5 9 14 3 2 3" xfId="54281"/>
    <cellStyle name="Обычный 5 9 14 3 3" xfId="54282"/>
    <cellStyle name="Обычный 5 9 14 3 3 2" xfId="54283"/>
    <cellStyle name="Обычный 5 9 14 3 4" xfId="54284"/>
    <cellStyle name="Обычный 5 9 14 4" xfId="54285"/>
    <cellStyle name="Обычный 5 9 14 4 2" xfId="54286"/>
    <cellStyle name="Обычный 5 9 14 4 2 2" xfId="54287"/>
    <cellStyle name="Обычный 5 9 14 4 2 2 2" xfId="54288"/>
    <cellStyle name="Обычный 5 9 14 4 2 3" xfId="54289"/>
    <cellStyle name="Обычный 5 9 14 4 3" xfId="54290"/>
    <cellStyle name="Обычный 5 9 14 4 3 2" xfId="54291"/>
    <cellStyle name="Обычный 5 9 14 4 4" xfId="54292"/>
    <cellStyle name="Обычный 5 9 14 5" xfId="54293"/>
    <cellStyle name="Обычный 5 9 14 5 2" xfId="54294"/>
    <cellStyle name="Обычный 5 9 14 5 2 2" xfId="54295"/>
    <cellStyle name="Обычный 5 9 14 5 3" xfId="54296"/>
    <cellStyle name="Обычный 5 9 14 6" xfId="54297"/>
    <cellStyle name="Обычный 5 9 14 6 2" xfId="54298"/>
    <cellStyle name="Обычный 5 9 14 7" xfId="54299"/>
    <cellStyle name="Обычный 5 9 14 7 2" xfId="54300"/>
    <cellStyle name="Обычный 5 9 14 8" xfId="54301"/>
    <cellStyle name="Обычный 5 9 15" xfId="54302"/>
    <cellStyle name="Обычный 5 9 15 2" xfId="54303"/>
    <cellStyle name="Обычный 5 9 15 2 2" xfId="54304"/>
    <cellStyle name="Обычный 5 9 15 2 2 2" xfId="54305"/>
    <cellStyle name="Обычный 5 9 15 2 2 2 2" xfId="54306"/>
    <cellStyle name="Обычный 5 9 15 2 2 3" xfId="54307"/>
    <cellStyle name="Обычный 5 9 15 2 3" xfId="54308"/>
    <cellStyle name="Обычный 5 9 15 2 3 2" xfId="54309"/>
    <cellStyle name="Обычный 5 9 15 2 4" xfId="54310"/>
    <cellStyle name="Обычный 5 9 15 3" xfId="54311"/>
    <cellStyle name="Обычный 5 9 15 3 2" xfId="54312"/>
    <cellStyle name="Обычный 5 9 15 3 2 2" xfId="54313"/>
    <cellStyle name="Обычный 5 9 15 3 2 2 2" xfId="54314"/>
    <cellStyle name="Обычный 5 9 15 3 2 3" xfId="54315"/>
    <cellStyle name="Обычный 5 9 15 3 3" xfId="54316"/>
    <cellStyle name="Обычный 5 9 15 3 3 2" xfId="54317"/>
    <cellStyle name="Обычный 5 9 15 3 4" xfId="54318"/>
    <cellStyle name="Обычный 5 9 15 4" xfId="54319"/>
    <cellStyle name="Обычный 5 9 15 4 2" xfId="54320"/>
    <cellStyle name="Обычный 5 9 15 4 2 2" xfId="54321"/>
    <cellStyle name="Обычный 5 9 15 4 2 2 2" xfId="54322"/>
    <cellStyle name="Обычный 5 9 15 4 2 3" xfId="54323"/>
    <cellStyle name="Обычный 5 9 15 4 3" xfId="54324"/>
    <cellStyle name="Обычный 5 9 15 4 3 2" xfId="54325"/>
    <cellStyle name="Обычный 5 9 15 4 4" xfId="54326"/>
    <cellStyle name="Обычный 5 9 15 5" xfId="54327"/>
    <cellStyle name="Обычный 5 9 15 5 2" xfId="54328"/>
    <cellStyle name="Обычный 5 9 15 5 2 2" xfId="54329"/>
    <cellStyle name="Обычный 5 9 15 5 3" xfId="54330"/>
    <cellStyle name="Обычный 5 9 15 6" xfId="54331"/>
    <cellStyle name="Обычный 5 9 15 6 2" xfId="54332"/>
    <cellStyle name="Обычный 5 9 15 7" xfId="54333"/>
    <cellStyle name="Обычный 5 9 15 7 2" xfId="54334"/>
    <cellStyle name="Обычный 5 9 15 8" xfId="54335"/>
    <cellStyle name="Обычный 5 9 16" xfId="54336"/>
    <cellStyle name="Обычный 5 9 16 2" xfId="54337"/>
    <cellStyle name="Обычный 5 9 16 2 2" xfId="54338"/>
    <cellStyle name="Обычный 5 9 16 2 2 2" xfId="54339"/>
    <cellStyle name="Обычный 5 9 16 2 2 2 2" xfId="54340"/>
    <cellStyle name="Обычный 5 9 16 2 2 3" xfId="54341"/>
    <cellStyle name="Обычный 5 9 16 2 3" xfId="54342"/>
    <cellStyle name="Обычный 5 9 16 2 3 2" xfId="54343"/>
    <cellStyle name="Обычный 5 9 16 2 4" xfId="54344"/>
    <cellStyle name="Обычный 5 9 16 3" xfId="54345"/>
    <cellStyle name="Обычный 5 9 16 3 2" xfId="54346"/>
    <cellStyle name="Обычный 5 9 16 3 2 2" xfId="54347"/>
    <cellStyle name="Обычный 5 9 16 3 2 2 2" xfId="54348"/>
    <cellStyle name="Обычный 5 9 16 3 2 3" xfId="54349"/>
    <cellStyle name="Обычный 5 9 16 3 3" xfId="54350"/>
    <cellStyle name="Обычный 5 9 16 3 3 2" xfId="54351"/>
    <cellStyle name="Обычный 5 9 16 3 4" xfId="54352"/>
    <cellStyle name="Обычный 5 9 16 4" xfId="54353"/>
    <cellStyle name="Обычный 5 9 16 4 2" xfId="54354"/>
    <cellStyle name="Обычный 5 9 16 4 2 2" xfId="54355"/>
    <cellStyle name="Обычный 5 9 16 4 2 2 2" xfId="54356"/>
    <cellStyle name="Обычный 5 9 16 4 2 3" xfId="54357"/>
    <cellStyle name="Обычный 5 9 16 4 3" xfId="54358"/>
    <cellStyle name="Обычный 5 9 16 4 3 2" xfId="54359"/>
    <cellStyle name="Обычный 5 9 16 4 4" xfId="54360"/>
    <cellStyle name="Обычный 5 9 16 5" xfId="54361"/>
    <cellStyle name="Обычный 5 9 16 5 2" xfId="54362"/>
    <cellStyle name="Обычный 5 9 16 5 2 2" xfId="54363"/>
    <cellStyle name="Обычный 5 9 16 5 3" xfId="54364"/>
    <cellStyle name="Обычный 5 9 16 6" xfId="54365"/>
    <cellStyle name="Обычный 5 9 16 6 2" xfId="54366"/>
    <cellStyle name="Обычный 5 9 16 7" xfId="54367"/>
    <cellStyle name="Обычный 5 9 16 7 2" xfId="54368"/>
    <cellStyle name="Обычный 5 9 16 8" xfId="54369"/>
    <cellStyle name="Обычный 5 9 17" xfId="54370"/>
    <cellStyle name="Обычный 5 9 17 2" xfId="54371"/>
    <cellStyle name="Обычный 5 9 17 2 2" xfId="54372"/>
    <cellStyle name="Обычный 5 9 17 2 2 2" xfId="54373"/>
    <cellStyle name="Обычный 5 9 17 2 2 2 2" xfId="54374"/>
    <cellStyle name="Обычный 5 9 17 2 2 3" xfId="54375"/>
    <cellStyle name="Обычный 5 9 17 2 3" xfId="54376"/>
    <cellStyle name="Обычный 5 9 17 2 3 2" xfId="54377"/>
    <cellStyle name="Обычный 5 9 17 2 4" xfId="54378"/>
    <cellStyle name="Обычный 5 9 17 3" xfId="54379"/>
    <cellStyle name="Обычный 5 9 17 3 2" xfId="54380"/>
    <cellStyle name="Обычный 5 9 17 3 2 2" xfId="54381"/>
    <cellStyle name="Обычный 5 9 17 3 2 2 2" xfId="54382"/>
    <cellStyle name="Обычный 5 9 17 3 2 3" xfId="54383"/>
    <cellStyle name="Обычный 5 9 17 3 3" xfId="54384"/>
    <cellStyle name="Обычный 5 9 17 3 3 2" xfId="54385"/>
    <cellStyle name="Обычный 5 9 17 3 4" xfId="54386"/>
    <cellStyle name="Обычный 5 9 17 4" xfId="54387"/>
    <cellStyle name="Обычный 5 9 17 4 2" xfId="54388"/>
    <cellStyle name="Обычный 5 9 17 4 2 2" xfId="54389"/>
    <cellStyle name="Обычный 5 9 17 4 2 2 2" xfId="54390"/>
    <cellStyle name="Обычный 5 9 17 4 2 3" xfId="54391"/>
    <cellStyle name="Обычный 5 9 17 4 3" xfId="54392"/>
    <cellStyle name="Обычный 5 9 17 4 3 2" xfId="54393"/>
    <cellStyle name="Обычный 5 9 17 4 4" xfId="54394"/>
    <cellStyle name="Обычный 5 9 17 5" xfId="54395"/>
    <cellStyle name="Обычный 5 9 17 5 2" xfId="54396"/>
    <cellStyle name="Обычный 5 9 17 5 2 2" xfId="54397"/>
    <cellStyle name="Обычный 5 9 17 5 3" xfId="54398"/>
    <cellStyle name="Обычный 5 9 17 6" xfId="54399"/>
    <cellStyle name="Обычный 5 9 17 6 2" xfId="54400"/>
    <cellStyle name="Обычный 5 9 17 7" xfId="54401"/>
    <cellStyle name="Обычный 5 9 17 7 2" xfId="54402"/>
    <cellStyle name="Обычный 5 9 17 8" xfId="54403"/>
    <cellStyle name="Обычный 5 9 18" xfId="54404"/>
    <cellStyle name="Обычный 5 9 18 2" xfId="54405"/>
    <cellStyle name="Обычный 5 9 18 2 2" xfId="54406"/>
    <cellStyle name="Обычный 5 9 18 2 2 2" xfId="54407"/>
    <cellStyle name="Обычный 5 9 18 2 2 2 2" xfId="54408"/>
    <cellStyle name="Обычный 5 9 18 2 2 3" xfId="54409"/>
    <cellStyle name="Обычный 5 9 18 2 3" xfId="54410"/>
    <cellStyle name="Обычный 5 9 18 2 3 2" xfId="54411"/>
    <cellStyle name="Обычный 5 9 18 2 4" xfId="54412"/>
    <cellStyle name="Обычный 5 9 18 3" xfId="54413"/>
    <cellStyle name="Обычный 5 9 18 3 2" xfId="54414"/>
    <cellStyle name="Обычный 5 9 18 3 2 2" xfId="54415"/>
    <cellStyle name="Обычный 5 9 18 3 2 2 2" xfId="54416"/>
    <cellStyle name="Обычный 5 9 18 3 2 3" xfId="54417"/>
    <cellStyle name="Обычный 5 9 18 3 3" xfId="54418"/>
    <cellStyle name="Обычный 5 9 18 3 3 2" xfId="54419"/>
    <cellStyle name="Обычный 5 9 18 3 4" xfId="54420"/>
    <cellStyle name="Обычный 5 9 18 4" xfId="54421"/>
    <cellStyle name="Обычный 5 9 18 4 2" xfId="54422"/>
    <cellStyle name="Обычный 5 9 18 4 2 2" xfId="54423"/>
    <cellStyle name="Обычный 5 9 18 4 2 2 2" xfId="54424"/>
    <cellStyle name="Обычный 5 9 18 4 2 3" xfId="54425"/>
    <cellStyle name="Обычный 5 9 18 4 3" xfId="54426"/>
    <cellStyle name="Обычный 5 9 18 4 3 2" xfId="54427"/>
    <cellStyle name="Обычный 5 9 18 4 4" xfId="54428"/>
    <cellStyle name="Обычный 5 9 18 5" xfId="54429"/>
    <cellStyle name="Обычный 5 9 18 5 2" xfId="54430"/>
    <cellStyle name="Обычный 5 9 18 5 2 2" xfId="54431"/>
    <cellStyle name="Обычный 5 9 18 5 3" xfId="54432"/>
    <cellStyle name="Обычный 5 9 18 6" xfId="54433"/>
    <cellStyle name="Обычный 5 9 18 6 2" xfId="54434"/>
    <cellStyle name="Обычный 5 9 18 7" xfId="54435"/>
    <cellStyle name="Обычный 5 9 18 7 2" xfId="54436"/>
    <cellStyle name="Обычный 5 9 18 8" xfId="54437"/>
    <cellStyle name="Обычный 5 9 19" xfId="54438"/>
    <cellStyle name="Обычный 5 9 19 2" xfId="54439"/>
    <cellStyle name="Обычный 5 9 19 2 2" xfId="54440"/>
    <cellStyle name="Обычный 5 9 19 2 2 2" xfId="54441"/>
    <cellStyle name="Обычный 5 9 19 2 2 2 2" xfId="54442"/>
    <cellStyle name="Обычный 5 9 19 2 2 3" xfId="54443"/>
    <cellStyle name="Обычный 5 9 19 2 3" xfId="54444"/>
    <cellStyle name="Обычный 5 9 19 2 3 2" xfId="54445"/>
    <cellStyle name="Обычный 5 9 19 2 4" xfId="54446"/>
    <cellStyle name="Обычный 5 9 19 3" xfId="54447"/>
    <cellStyle name="Обычный 5 9 19 3 2" xfId="54448"/>
    <cellStyle name="Обычный 5 9 19 3 2 2" xfId="54449"/>
    <cellStyle name="Обычный 5 9 19 3 2 2 2" xfId="54450"/>
    <cellStyle name="Обычный 5 9 19 3 2 3" xfId="54451"/>
    <cellStyle name="Обычный 5 9 19 3 3" xfId="54452"/>
    <cellStyle name="Обычный 5 9 19 3 3 2" xfId="54453"/>
    <cellStyle name="Обычный 5 9 19 3 4" xfId="54454"/>
    <cellStyle name="Обычный 5 9 19 4" xfId="54455"/>
    <cellStyle name="Обычный 5 9 19 4 2" xfId="54456"/>
    <cellStyle name="Обычный 5 9 19 4 2 2" xfId="54457"/>
    <cellStyle name="Обычный 5 9 19 4 2 2 2" xfId="54458"/>
    <cellStyle name="Обычный 5 9 19 4 2 3" xfId="54459"/>
    <cellStyle name="Обычный 5 9 19 4 3" xfId="54460"/>
    <cellStyle name="Обычный 5 9 19 4 3 2" xfId="54461"/>
    <cellStyle name="Обычный 5 9 19 4 4" xfId="54462"/>
    <cellStyle name="Обычный 5 9 19 5" xfId="54463"/>
    <cellStyle name="Обычный 5 9 19 5 2" xfId="54464"/>
    <cellStyle name="Обычный 5 9 19 5 2 2" xfId="54465"/>
    <cellStyle name="Обычный 5 9 19 5 3" xfId="54466"/>
    <cellStyle name="Обычный 5 9 19 6" xfId="54467"/>
    <cellStyle name="Обычный 5 9 19 6 2" xfId="54468"/>
    <cellStyle name="Обычный 5 9 19 7" xfId="54469"/>
    <cellStyle name="Обычный 5 9 19 7 2" xfId="54470"/>
    <cellStyle name="Обычный 5 9 19 8" xfId="54471"/>
    <cellStyle name="Обычный 5 9 2" xfId="54472"/>
    <cellStyle name="Обычный 5 9 2 2" xfId="54473"/>
    <cellStyle name="Обычный 5 9 2 2 2" xfId="54474"/>
    <cellStyle name="Обычный 5 9 2 2 2 2" xfId="54475"/>
    <cellStyle name="Обычный 5 9 2 2 2 2 2" xfId="54476"/>
    <cellStyle name="Обычный 5 9 2 2 2 3" xfId="54477"/>
    <cellStyle name="Обычный 5 9 2 2 3" xfId="54478"/>
    <cellStyle name="Обычный 5 9 2 2 3 2" xfId="54479"/>
    <cellStyle name="Обычный 5 9 2 2 4" xfId="54480"/>
    <cellStyle name="Обычный 5 9 2 3" xfId="54481"/>
    <cellStyle name="Обычный 5 9 2 3 2" xfId="54482"/>
    <cellStyle name="Обычный 5 9 2 3 2 2" xfId="54483"/>
    <cellStyle name="Обычный 5 9 2 3 2 2 2" xfId="54484"/>
    <cellStyle name="Обычный 5 9 2 3 2 3" xfId="54485"/>
    <cellStyle name="Обычный 5 9 2 3 3" xfId="54486"/>
    <cellStyle name="Обычный 5 9 2 3 3 2" xfId="54487"/>
    <cellStyle name="Обычный 5 9 2 3 4" xfId="54488"/>
    <cellStyle name="Обычный 5 9 2 4" xfId="54489"/>
    <cellStyle name="Обычный 5 9 2 4 2" xfId="54490"/>
    <cellStyle name="Обычный 5 9 2 4 2 2" xfId="54491"/>
    <cellStyle name="Обычный 5 9 2 4 2 2 2" xfId="54492"/>
    <cellStyle name="Обычный 5 9 2 4 2 3" xfId="54493"/>
    <cellStyle name="Обычный 5 9 2 4 3" xfId="54494"/>
    <cellStyle name="Обычный 5 9 2 4 3 2" xfId="54495"/>
    <cellStyle name="Обычный 5 9 2 4 4" xfId="54496"/>
    <cellStyle name="Обычный 5 9 2 5" xfId="54497"/>
    <cellStyle name="Обычный 5 9 2 5 2" xfId="54498"/>
    <cellStyle name="Обычный 5 9 2 5 2 2" xfId="54499"/>
    <cellStyle name="Обычный 5 9 2 5 3" xfId="54500"/>
    <cellStyle name="Обычный 5 9 2 6" xfId="54501"/>
    <cellStyle name="Обычный 5 9 2 6 2" xfId="54502"/>
    <cellStyle name="Обычный 5 9 2 7" xfId="54503"/>
    <cellStyle name="Обычный 5 9 2 7 2" xfId="54504"/>
    <cellStyle name="Обычный 5 9 2 8" xfId="54505"/>
    <cellStyle name="Обычный 5 9 20" xfId="54506"/>
    <cellStyle name="Обычный 5 9 20 2" xfId="54507"/>
    <cellStyle name="Обычный 5 9 20 2 2" xfId="54508"/>
    <cellStyle name="Обычный 5 9 20 2 2 2" xfId="54509"/>
    <cellStyle name="Обычный 5 9 20 2 2 2 2" xfId="54510"/>
    <cellStyle name="Обычный 5 9 20 2 2 3" xfId="54511"/>
    <cellStyle name="Обычный 5 9 20 2 3" xfId="54512"/>
    <cellStyle name="Обычный 5 9 20 2 3 2" xfId="54513"/>
    <cellStyle name="Обычный 5 9 20 2 4" xfId="54514"/>
    <cellStyle name="Обычный 5 9 20 3" xfId="54515"/>
    <cellStyle name="Обычный 5 9 20 3 2" xfId="54516"/>
    <cellStyle name="Обычный 5 9 20 3 2 2" xfId="54517"/>
    <cellStyle name="Обычный 5 9 20 3 2 2 2" xfId="54518"/>
    <cellStyle name="Обычный 5 9 20 3 2 3" xfId="54519"/>
    <cellStyle name="Обычный 5 9 20 3 3" xfId="54520"/>
    <cellStyle name="Обычный 5 9 20 3 3 2" xfId="54521"/>
    <cellStyle name="Обычный 5 9 20 3 4" xfId="54522"/>
    <cellStyle name="Обычный 5 9 20 4" xfId="54523"/>
    <cellStyle name="Обычный 5 9 20 4 2" xfId="54524"/>
    <cellStyle name="Обычный 5 9 20 4 2 2" xfId="54525"/>
    <cellStyle name="Обычный 5 9 20 4 2 2 2" xfId="54526"/>
    <cellStyle name="Обычный 5 9 20 4 2 3" xfId="54527"/>
    <cellStyle name="Обычный 5 9 20 4 3" xfId="54528"/>
    <cellStyle name="Обычный 5 9 20 4 3 2" xfId="54529"/>
    <cellStyle name="Обычный 5 9 20 4 4" xfId="54530"/>
    <cellStyle name="Обычный 5 9 20 5" xfId="54531"/>
    <cellStyle name="Обычный 5 9 20 5 2" xfId="54532"/>
    <cellStyle name="Обычный 5 9 20 5 2 2" xfId="54533"/>
    <cellStyle name="Обычный 5 9 20 5 3" xfId="54534"/>
    <cellStyle name="Обычный 5 9 20 6" xfId="54535"/>
    <cellStyle name="Обычный 5 9 20 6 2" xfId="54536"/>
    <cellStyle name="Обычный 5 9 20 7" xfId="54537"/>
    <cellStyle name="Обычный 5 9 20 7 2" xfId="54538"/>
    <cellStyle name="Обычный 5 9 20 8" xfId="54539"/>
    <cellStyle name="Обычный 5 9 21" xfId="54540"/>
    <cellStyle name="Обычный 5 9 21 2" xfId="54541"/>
    <cellStyle name="Обычный 5 9 21 2 2" xfId="54542"/>
    <cellStyle name="Обычный 5 9 21 2 2 2" xfId="54543"/>
    <cellStyle name="Обычный 5 9 21 2 2 2 2" xfId="54544"/>
    <cellStyle name="Обычный 5 9 21 2 2 3" xfId="54545"/>
    <cellStyle name="Обычный 5 9 21 2 3" xfId="54546"/>
    <cellStyle name="Обычный 5 9 21 2 3 2" xfId="54547"/>
    <cellStyle name="Обычный 5 9 21 2 4" xfId="54548"/>
    <cellStyle name="Обычный 5 9 21 3" xfId="54549"/>
    <cellStyle name="Обычный 5 9 21 3 2" xfId="54550"/>
    <cellStyle name="Обычный 5 9 21 3 2 2" xfId="54551"/>
    <cellStyle name="Обычный 5 9 21 3 2 2 2" xfId="54552"/>
    <cellStyle name="Обычный 5 9 21 3 2 3" xfId="54553"/>
    <cellStyle name="Обычный 5 9 21 3 3" xfId="54554"/>
    <cellStyle name="Обычный 5 9 21 3 3 2" xfId="54555"/>
    <cellStyle name="Обычный 5 9 21 3 4" xfId="54556"/>
    <cellStyle name="Обычный 5 9 21 4" xfId="54557"/>
    <cellStyle name="Обычный 5 9 21 4 2" xfId="54558"/>
    <cellStyle name="Обычный 5 9 21 4 2 2" xfId="54559"/>
    <cellStyle name="Обычный 5 9 21 4 2 2 2" xfId="54560"/>
    <cellStyle name="Обычный 5 9 21 4 2 3" xfId="54561"/>
    <cellStyle name="Обычный 5 9 21 4 3" xfId="54562"/>
    <cellStyle name="Обычный 5 9 21 4 3 2" xfId="54563"/>
    <cellStyle name="Обычный 5 9 21 4 4" xfId="54564"/>
    <cellStyle name="Обычный 5 9 21 5" xfId="54565"/>
    <cellStyle name="Обычный 5 9 21 5 2" xfId="54566"/>
    <cellStyle name="Обычный 5 9 21 5 2 2" xfId="54567"/>
    <cellStyle name="Обычный 5 9 21 5 3" xfId="54568"/>
    <cellStyle name="Обычный 5 9 21 6" xfId="54569"/>
    <cellStyle name="Обычный 5 9 21 6 2" xfId="54570"/>
    <cellStyle name="Обычный 5 9 21 7" xfId="54571"/>
    <cellStyle name="Обычный 5 9 21 7 2" xfId="54572"/>
    <cellStyle name="Обычный 5 9 21 8" xfId="54573"/>
    <cellStyle name="Обычный 5 9 22" xfId="54574"/>
    <cellStyle name="Обычный 5 9 22 2" xfId="54575"/>
    <cellStyle name="Обычный 5 9 22 2 2" xfId="54576"/>
    <cellStyle name="Обычный 5 9 22 2 2 2" xfId="54577"/>
    <cellStyle name="Обычный 5 9 22 2 2 2 2" xfId="54578"/>
    <cellStyle name="Обычный 5 9 22 2 2 3" xfId="54579"/>
    <cellStyle name="Обычный 5 9 22 2 3" xfId="54580"/>
    <cellStyle name="Обычный 5 9 22 2 3 2" xfId="54581"/>
    <cellStyle name="Обычный 5 9 22 2 4" xfId="54582"/>
    <cellStyle name="Обычный 5 9 22 3" xfId="54583"/>
    <cellStyle name="Обычный 5 9 22 3 2" xfId="54584"/>
    <cellStyle name="Обычный 5 9 22 3 2 2" xfId="54585"/>
    <cellStyle name="Обычный 5 9 22 3 2 2 2" xfId="54586"/>
    <cellStyle name="Обычный 5 9 22 3 2 3" xfId="54587"/>
    <cellStyle name="Обычный 5 9 22 3 3" xfId="54588"/>
    <cellStyle name="Обычный 5 9 22 3 3 2" xfId="54589"/>
    <cellStyle name="Обычный 5 9 22 3 4" xfId="54590"/>
    <cellStyle name="Обычный 5 9 22 4" xfId="54591"/>
    <cellStyle name="Обычный 5 9 22 4 2" xfId="54592"/>
    <cellStyle name="Обычный 5 9 22 4 2 2" xfId="54593"/>
    <cellStyle name="Обычный 5 9 22 4 2 2 2" xfId="54594"/>
    <cellStyle name="Обычный 5 9 22 4 2 3" xfId="54595"/>
    <cellStyle name="Обычный 5 9 22 4 3" xfId="54596"/>
    <cellStyle name="Обычный 5 9 22 4 3 2" xfId="54597"/>
    <cellStyle name="Обычный 5 9 22 4 4" xfId="54598"/>
    <cellStyle name="Обычный 5 9 22 5" xfId="54599"/>
    <cellStyle name="Обычный 5 9 22 5 2" xfId="54600"/>
    <cellStyle name="Обычный 5 9 22 5 2 2" xfId="54601"/>
    <cellStyle name="Обычный 5 9 22 5 3" xfId="54602"/>
    <cellStyle name="Обычный 5 9 22 6" xfId="54603"/>
    <cellStyle name="Обычный 5 9 22 6 2" xfId="54604"/>
    <cellStyle name="Обычный 5 9 22 7" xfId="54605"/>
    <cellStyle name="Обычный 5 9 22 7 2" xfId="54606"/>
    <cellStyle name="Обычный 5 9 22 8" xfId="54607"/>
    <cellStyle name="Обычный 5 9 23" xfId="54608"/>
    <cellStyle name="Обычный 5 9 23 2" xfId="54609"/>
    <cellStyle name="Обычный 5 9 23 2 2" xfId="54610"/>
    <cellStyle name="Обычный 5 9 23 2 2 2" xfId="54611"/>
    <cellStyle name="Обычный 5 9 23 2 2 2 2" xfId="54612"/>
    <cellStyle name="Обычный 5 9 23 2 2 3" xfId="54613"/>
    <cellStyle name="Обычный 5 9 23 2 3" xfId="54614"/>
    <cellStyle name="Обычный 5 9 23 2 3 2" xfId="54615"/>
    <cellStyle name="Обычный 5 9 23 2 4" xfId="54616"/>
    <cellStyle name="Обычный 5 9 23 3" xfId="54617"/>
    <cellStyle name="Обычный 5 9 23 3 2" xfId="54618"/>
    <cellStyle name="Обычный 5 9 23 3 2 2" xfId="54619"/>
    <cellStyle name="Обычный 5 9 23 3 2 2 2" xfId="54620"/>
    <cellStyle name="Обычный 5 9 23 3 2 3" xfId="54621"/>
    <cellStyle name="Обычный 5 9 23 3 3" xfId="54622"/>
    <cellStyle name="Обычный 5 9 23 3 3 2" xfId="54623"/>
    <cellStyle name="Обычный 5 9 23 3 4" xfId="54624"/>
    <cellStyle name="Обычный 5 9 23 4" xfId="54625"/>
    <cellStyle name="Обычный 5 9 23 4 2" xfId="54626"/>
    <cellStyle name="Обычный 5 9 23 4 2 2" xfId="54627"/>
    <cellStyle name="Обычный 5 9 23 4 2 2 2" xfId="54628"/>
    <cellStyle name="Обычный 5 9 23 4 2 3" xfId="54629"/>
    <cellStyle name="Обычный 5 9 23 4 3" xfId="54630"/>
    <cellStyle name="Обычный 5 9 23 4 3 2" xfId="54631"/>
    <cellStyle name="Обычный 5 9 23 4 4" xfId="54632"/>
    <cellStyle name="Обычный 5 9 23 5" xfId="54633"/>
    <cellStyle name="Обычный 5 9 23 5 2" xfId="54634"/>
    <cellStyle name="Обычный 5 9 23 5 2 2" xfId="54635"/>
    <cellStyle name="Обычный 5 9 23 5 3" xfId="54636"/>
    <cellStyle name="Обычный 5 9 23 6" xfId="54637"/>
    <cellStyle name="Обычный 5 9 23 6 2" xfId="54638"/>
    <cellStyle name="Обычный 5 9 23 7" xfId="54639"/>
    <cellStyle name="Обычный 5 9 23 7 2" xfId="54640"/>
    <cellStyle name="Обычный 5 9 23 8" xfId="54641"/>
    <cellStyle name="Обычный 5 9 24" xfId="54642"/>
    <cellStyle name="Обычный 5 9 24 2" xfId="54643"/>
    <cellStyle name="Обычный 5 9 24 2 2" xfId="54644"/>
    <cellStyle name="Обычный 5 9 24 2 2 2" xfId="54645"/>
    <cellStyle name="Обычный 5 9 24 2 2 2 2" xfId="54646"/>
    <cellStyle name="Обычный 5 9 24 2 2 3" xfId="54647"/>
    <cellStyle name="Обычный 5 9 24 2 3" xfId="54648"/>
    <cellStyle name="Обычный 5 9 24 2 3 2" xfId="54649"/>
    <cellStyle name="Обычный 5 9 24 2 4" xfId="54650"/>
    <cellStyle name="Обычный 5 9 24 3" xfId="54651"/>
    <cellStyle name="Обычный 5 9 24 3 2" xfId="54652"/>
    <cellStyle name="Обычный 5 9 24 3 2 2" xfId="54653"/>
    <cellStyle name="Обычный 5 9 24 3 2 2 2" xfId="54654"/>
    <cellStyle name="Обычный 5 9 24 3 2 3" xfId="54655"/>
    <cellStyle name="Обычный 5 9 24 3 3" xfId="54656"/>
    <cellStyle name="Обычный 5 9 24 3 3 2" xfId="54657"/>
    <cellStyle name="Обычный 5 9 24 3 4" xfId="54658"/>
    <cellStyle name="Обычный 5 9 24 4" xfId="54659"/>
    <cellStyle name="Обычный 5 9 24 4 2" xfId="54660"/>
    <cellStyle name="Обычный 5 9 24 4 2 2" xfId="54661"/>
    <cellStyle name="Обычный 5 9 24 4 2 2 2" xfId="54662"/>
    <cellStyle name="Обычный 5 9 24 4 2 3" xfId="54663"/>
    <cellStyle name="Обычный 5 9 24 4 3" xfId="54664"/>
    <cellStyle name="Обычный 5 9 24 4 3 2" xfId="54665"/>
    <cellStyle name="Обычный 5 9 24 4 4" xfId="54666"/>
    <cellStyle name="Обычный 5 9 24 5" xfId="54667"/>
    <cellStyle name="Обычный 5 9 24 5 2" xfId="54668"/>
    <cellStyle name="Обычный 5 9 24 5 2 2" xfId="54669"/>
    <cellStyle name="Обычный 5 9 24 5 3" xfId="54670"/>
    <cellStyle name="Обычный 5 9 24 6" xfId="54671"/>
    <cellStyle name="Обычный 5 9 24 6 2" xfId="54672"/>
    <cellStyle name="Обычный 5 9 24 7" xfId="54673"/>
    <cellStyle name="Обычный 5 9 24 7 2" xfId="54674"/>
    <cellStyle name="Обычный 5 9 24 8" xfId="54675"/>
    <cellStyle name="Обычный 5 9 25" xfId="54676"/>
    <cellStyle name="Обычный 5 9 25 2" xfId="54677"/>
    <cellStyle name="Обычный 5 9 25 2 2" xfId="54678"/>
    <cellStyle name="Обычный 5 9 25 2 2 2" xfId="54679"/>
    <cellStyle name="Обычный 5 9 25 2 2 2 2" xfId="54680"/>
    <cellStyle name="Обычный 5 9 25 2 2 3" xfId="54681"/>
    <cellStyle name="Обычный 5 9 25 2 3" xfId="54682"/>
    <cellStyle name="Обычный 5 9 25 2 3 2" xfId="54683"/>
    <cellStyle name="Обычный 5 9 25 2 4" xfId="54684"/>
    <cellStyle name="Обычный 5 9 25 3" xfId="54685"/>
    <cellStyle name="Обычный 5 9 25 3 2" xfId="54686"/>
    <cellStyle name="Обычный 5 9 25 3 2 2" xfId="54687"/>
    <cellStyle name="Обычный 5 9 25 3 2 2 2" xfId="54688"/>
    <cellStyle name="Обычный 5 9 25 3 2 3" xfId="54689"/>
    <cellStyle name="Обычный 5 9 25 3 3" xfId="54690"/>
    <cellStyle name="Обычный 5 9 25 3 3 2" xfId="54691"/>
    <cellStyle name="Обычный 5 9 25 3 4" xfId="54692"/>
    <cellStyle name="Обычный 5 9 25 4" xfId="54693"/>
    <cellStyle name="Обычный 5 9 25 4 2" xfId="54694"/>
    <cellStyle name="Обычный 5 9 25 4 2 2" xfId="54695"/>
    <cellStyle name="Обычный 5 9 25 4 2 2 2" xfId="54696"/>
    <cellStyle name="Обычный 5 9 25 4 2 3" xfId="54697"/>
    <cellStyle name="Обычный 5 9 25 4 3" xfId="54698"/>
    <cellStyle name="Обычный 5 9 25 4 3 2" xfId="54699"/>
    <cellStyle name="Обычный 5 9 25 4 4" xfId="54700"/>
    <cellStyle name="Обычный 5 9 25 5" xfId="54701"/>
    <cellStyle name="Обычный 5 9 25 5 2" xfId="54702"/>
    <cellStyle name="Обычный 5 9 25 5 2 2" xfId="54703"/>
    <cellStyle name="Обычный 5 9 25 5 3" xfId="54704"/>
    <cellStyle name="Обычный 5 9 25 6" xfId="54705"/>
    <cellStyle name="Обычный 5 9 25 6 2" xfId="54706"/>
    <cellStyle name="Обычный 5 9 25 7" xfId="54707"/>
    <cellStyle name="Обычный 5 9 25 7 2" xfId="54708"/>
    <cellStyle name="Обычный 5 9 25 8" xfId="54709"/>
    <cellStyle name="Обычный 5 9 26" xfId="54710"/>
    <cellStyle name="Обычный 5 9 26 2" xfId="54711"/>
    <cellStyle name="Обычный 5 9 26 2 2" xfId="54712"/>
    <cellStyle name="Обычный 5 9 26 2 2 2" xfId="54713"/>
    <cellStyle name="Обычный 5 9 26 2 2 2 2" xfId="54714"/>
    <cellStyle name="Обычный 5 9 26 2 2 3" xfId="54715"/>
    <cellStyle name="Обычный 5 9 26 2 3" xfId="54716"/>
    <cellStyle name="Обычный 5 9 26 2 3 2" xfId="54717"/>
    <cellStyle name="Обычный 5 9 26 2 4" xfId="54718"/>
    <cellStyle name="Обычный 5 9 26 3" xfId="54719"/>
    <cellStyle name="Обычный 5 9 26 3 2" xfId="54720"/>
    <cellStyle name="Обычный 5 9 26 3 2 2" xfId="54721"/>
    <cellStyle name="Обычный 5 9 26 3 2 2 2" xfId="54722"/>
    <cellStyle name="Обычный 5 9 26 3 2 3" xfId="54723"/>
    <cellStyle name="Обычный 5 9 26 3 3" xfId="54724"/>
    <cellStyle name="Обычный 5 9 26 3 3 2" xfId="54725"/>
    <cellStyle name="Обычный 5 9 26 3 4" xfId="54726"/>
    <cellStyle name="Обычный 5 9 26 4" xfId="54727"/>
    <cellStyle name="Обычный 5 9 26 4 2" xfId="54728"/>
    <cellStyle name="Обычный 5 9 26 4 2 2" xfId="54729"/>
    <cellStyle name="Обычный 5 9 26 4 2 2 2" xfId="54730"/>
    <cellStyle name="Обычный 5 9 26 4 2 3" xfId="54731"/>
    <cellStyle name="Обычный 5 9 26 4 3" xfId="54732"/>
    <cellStyle name="Обычный 5 9 26 4 3 2" xfId="54733"/>
    <cellStyle name="Обычный 5 9 26 4 4" xfId="54734"/>
    <cellStyle name="Обычный 5 9 26 5" xfId="54735"/>
    <cellStyle name="Обычный 5 9 26 5 2" xfId="54736"/>
    <cellStyle name="Обычный 5 9 26 5 2 2" xfId="54737"/>
    <cellStyle name="Обычный 5 9 26 5 3" xfId="54738"/>
    <cellStyle name="Обычный 5 9 26 6" xfId="54739"/>
    <cellStyle name="Обычный 5 9 26 6 2" xfId="54740"/>
    <cellStyle name="Обычный 5 9 26 7" xfId="54741"/>
    <cellStyle name="Обычный 5 9 26 7 2" xfId="54742"/>
    <cellStyle name="Обычный 5 9 26 8" xfId="54743"/>
    <cellStyle name="Обычный 5 9 27" xfId="54744"/>
    <cellStyle name="Обычный 5 9 27 2" xfId="54745"/>
    <cellStyle name="Обычный 5 9 27 2 2" xfId="54746"/>
    <cellStyle name="Обычный 5 9 27 2 2 2" xfId="54747"/>
    <cellStyle name="Обычный 5 9 27 2 2 2 2" xfId="54748"/>
    <cellStyle name="Обычный 5 9 27 2 2 3" xfId="54749"/>
    <cellStyle name="Обычный 5 9 27 2 3" xfId="54750"/>
    <cellStyle name="Обычный 5 9 27 2 3 2" xfId="54751"/>
    <cellStyle name="Обычный 5 9 27 2 4" xfId="54752"/>
    <cellStyle name="Обычный 5 9 27 3" xfId="54753"/>
    <cellStyle name="Обычный 5 9 27 3 2" xfId="54754"/>
    <cellStyle name="Обычный 5 9 27 3 2 2" xfId="54755"/>
    <cellStyle name="Обычный 5 9 27 3 2 2 2" xfId="54756"/>
    <cellStyle name="Обычный 5 9 27 3 2 3" xfId="54757"/>
    <cellStyle name="Обычный 5 9 27 3 3" xfId="54758"/>
    <cellStyle name="Обычный 5 9 27 3 3 2" xfId="54759"/>
    <cellStyle name="Обычный 5 9 27 3 4" xfId="54760"/>
    <cellStyle name="Обычный 5 9 27 4" xfId="54761"/>
    <cellStyle name="Обычный 5 9 27 4 2" xfId="54762"/>
    <cellStyle name="Обычный 5 9 27 4 2 2" xfId="54763"/>
    <cellStyle name="Обычный 5 9 27 4 2 2 2" xfId="54764"/>
    <cellStyle name="Обычный 5 9 27 4 2 3" xfId="54765"/>
    <cellStyle name="Обычный 5 9 27 4 3" xfId="54766"/>
    <cellStyle name="Обычный 5 9 27 4 3 2" xfId="54767"/>
    <cellStyle name="Обычный 5 9 27 4 4" xfId="54768"/>
    <cellStyle name="Обычный 5 9 27 5" xfId="54769"/>
    <cellStyle name="Обычный 5 9 27 5 2" xfId="54770"/>
    <cellStyle name="Обычный 5 9 27 5 2 2" xfId="54771"/>
    <cellStyle name="Обычный 5 9 27 5 3" xfId="54772"/>
    <cellStyle name="Обычный 5 9 27 6" xfId="54773"/>
    <cellStyle name="Обычный 5 9 27 6 2" xfId="54774"/>
    <cellStyle name="Обычный 5 9 27 7" xfId="54775"/>
    <cellStyle name="Обычный 5 9 27 7 2" xfId="54776"/>
    <cellStyle name="Обычный 5 9 27 8" xfId="54777"/>
    <cellStyle name="Обычный 5 9 28" xfId="54778"/>
    <cellStyle name="Обычный 5 9 28 2" xfId="54779"/>
    <cellStyle name="Обычный 5 9 28 2 2" xfId="54780"/>
    <cellStyle name="Обычный 5 9 28 2 2 2" xfId="54781"/>
    <cellStyle name="Обычный 5 9 28 2 2 2 2" xfId="54782"/>
    <cellStyle name="Обычный 5 9 28 2 2 3" xfId="54783"/>
    <cellStyle name="Обычный 5 9 28 2 3" xfId="54784"/>
    <cellStyle name="Обычный 5 9 28 2 3 2" xfId="54785"/>
    <cellStyle name="Обычный 5 9 28 2 4" xfId="54786"/>
    <cellStyle name="Обычный 5 9 28 3" xfId="54787"/>
    <cellStyle name="Обычный 5 9 28 3 2" xfId="54788"/>
    <cellStyle name="Обычный 5 9 28 3 2 2" xfId="54789"/>
    <cellStyle name="Обычный 5 9 28 3 2 2 2" xfId="54790"/>
    <cellStyle name="Обычный 5 9 28 3 2 3" xfId="54791"/>
    <cellStyle name="Обычный 5 9 28 3 3" xfId="54792"/>
    <cellStyle name="Обычный 5 9 28 3 3 2" xfId="54793"/>
    <cellStyle name="Обычный 5 9 28 3 4" xfId="54794"/>
    <cellStyle name="Обычный 5 9 28 4" xfId="54795"/>
    <cellStyle name="Обычный 5 9 28 4 2" xfId="54796"/>
    <cellStyle name="Обычный 5 9 28 4 2 2" xfId="54797"/>
    <cellStyle name="Обычный 5 9 28 4 2 2 2" xfId="54798"/>
    <cellStyle name="Обычный 5 9 28 4 2 3" xfId="54799"/>
    <cellStyle name="Обычный 5 9 28 4 3" xfId="54800"/>
    <cellStyle name="Обычный 5 9 28 4 3 2" xfId="54801"/>
    <cellStyle name="Обычный 5 9 28 4 4" xfId="54802"/>
    <cellStyle name="Обычный 5 9 28 5" xfId="54803"/>
    <cellStyle name="Обычный 5 9 28 5 2" xfId="54804"/>
    <cellStyle name="Обычный 5 9 28 5 2 2" xfId="54805"/>
    <cellStyle name="Обычный 5 9 28 5 3" xfId="54806"/>
    <cellStyle name="Обычный 5 9 28 6" xfId="54807"/>
    <cellStyle name="Обычный 5 9 28 6 2" xfId="54808"/>
    <cellStyle name="Обычный 5 9 28 7" xfId="54809"/>
    <cellStyle name="Обычный 5 9 28 7 2" xfId="54810"/>
    <cellStyle name="Обычный 5 9 28 8" xfId="54811"/>
    <cellStyle name="Обычный 5 9 29" xfId="54812"/>
    <cellStyle name="Обычный 5 9 29 2" xfId="54813"/>
    <cellStyle name="Обычный 5 9 29 2 2" xfId="54814"/>
    <cellStyle name="Обычный 5 9 29 2 2 2" xfId="54815"/>
    <cellStyle name="Обычный 5 9 29 2 2 2 2" xfId="54816"/>
    <cellStyle name="Обычный 5 9 29 2 2 3" xfId="54817"/>
    <cellStyle name="Обычный 5 9 29 2 3" xfId="54818"/>
    <cellStyle name="Обычный 5 9 29 2 3 2" xfId="54819"/>
    <cellStyle name="Обычный 5 9 29 2 4" xfId="54820"/>
    <cellStyle name="Обычный 5 9 29 3" xfId="54821"/>
    <cellStyle name="Обычный 5 9 29 3 2" xfId="54822"/>
    <cellStyle name="Обычный 5 9 29 3 2 2" xfId="54823"/>
    <cellStyle name="Обычный 5 9 29 3 2 2 2" xfId="54824"/>
    <cellStyle name="Обычный 5 9 29 3 2 3" xfId="54825"/>
    <cellStyle name="Обычный 5 9 29 3 3" xfId="54826"/>
    <cellStyle name="Обычный 5 9 29 3 3 2" xfId="54827"/>
    <cellStyle name="Обычный 5 9 29 3 4" xfId="54828"/>
    <cellStyle name="Обычный 5 9 29 4" xfId="54829"/>
    <cellStyle name="Обычный 5 9 29 4 2" xfId="54830"/>
    <cellStyle name="Обычный 5 9 29 4 2 2" xfId="54831"/>
    <cellStyle name="Обычный 5 9 29 4 2 2 2" xfId="54832"/>
    <cellStyle name="Обычный 5 9 29 4 2 3" xfId="54833"/>
    <cellStyle name="Обычный 5 9 29 4 3" xfId="54834"/>
    <cellStyle name="Обычный 5 9 29 4 3 2" xfId="54835"/>
    <cellStyle name="Обычный 5 9 29 4 4" xfId="54836"/>
    <cellStyle name="Обычный 5 9 29 5" xfId="54837"/>
    <cellStyle name="Обычный 5 9 29 5 2" xfId="54838"/>
    <cellStyle name="Обычный 5 9 29 5 2 2" xfId="54839"/>
    <cellStyle name="Обычный 5 9 29 5 3" xfId="54840"/>
    <cellStyle name="Обычный 5 9 29 6" xfId="54841"/>
    <cellStyle name="Обычный 5 9 29 6 2" xfId="54842"/>
    <cellStyle name="Обычный 5 9 29 7" xfId="54843"/>
    <cellStyle name="Обычный 5 9 29 7 2" xfId="54844"/>
    <cellStyle name="Обычный 5 9 29 8" xfId="54845"/>
    <cellStyle name="Обычный 5 9 3" xfId="54846"/>
    <cellStyle name="Обычный 5 9 3 2" xfId="54847"/>
    <cellStyle name="Обычный 5 9 3 2 2" xfId="54848"/>
    <cellStyle name="Обычный 5 9 3 2 2 2" xfId="54849"/>
    <cellStyle name="Обычный 5 9 3 2 2 2 2" xfId="54850"/>
    <cellStyle name="Обычный 5 9 3 2 2 3" xfId="54851"/>
    <cellStyle name="Обычный 5 9 3 2 3" xfId="54852"/>
    <cellStyle name="Обычный 5 9 3 2 3 2" xfId="54853"/>
    <cellStyle name="Обычный 5 9 3 2 4" xfId="54854"/>
    <cellStyle name="Обычный 5 9 3 3" xfId="54855"/>
    <cellStyle name="Обычный 5 9 3 3 2" xfId="54856"/>
    <cellStyle name="Обычный 5 9 3 3 2 2" xfId="54857"/>
    <cellStyle name="Обычный 5 9 3 3 2 2 2" xfId="54858"/>
    <cellStyle name="Обычный 5 9 3 3 2 3" xfId="54859"/>
    <cellStyle name="Обычный 5 9 3 3 3" xfId="54860"/>
    <cellStyle name="Обычный 5 9 3 3 3 2" xfId="54861"/>
    <cellStyle name="Обычный 5 9 3 3 4" xfId="54862"/>
    <cellStyle name="Обычный 5 9 3 4" xfId="54863"/>
    <cellStyle name="Обычный 5 9 3 4 2" xfId="54864"/>
    <cellStyle name="Обычный 5 9 3 4 2 2" xfId="54865"/>
    <cellStyle name="Обычный 5 9 3 4 2 2 2" xfId="54866"/>
    <cellStyle name="Обычный 5 9 3 4 2 3" xfId="54867"/>
    <cellStyle name="Обычный 5 9 3 4 3" xfId="54868"/>
    <cellStyle name="Обычный 5 9 3 4 3 2" xfId="54869"/>
    <cellStyle name="Обычный 5 9 3 4 4" xfId="54870"/>
    <cellStyle name="Обычный 5 9 3 5" xfId="54871"/>
    <cellStyle name="Обычный 5 9 3 5 2" xfId="54872"/>
    <cellStyle name="Обычный 5 9 3 5 2 2" xfId="54873"/>
    <cellStyle name="Обычный 5 9 3 5 3" xfId="54874"/>
    <cellStyle name="Обычный 5 9 3 6" xfId="54875"/>
    <cellStyle name="Обычный 5 9 3 6 2" xfId="54876"/>
    <cellStyle name="Обычный 5 9 3 7" xfId="54877"/>
    <cellStyle name="Обычный 5 9 3 7 2" xfId="54878"/>
    <cellStyle name="Обычный 5 9 3 8" xfId="54879"/>
    <cellStyle name="Обычный 5 9 30" xfId="54880"/>
    <cellStyle name="Обычный 5 9 30 2" xfId="54881"/>
    <cellStyle name="Обычный 5 9 30 2 2" xfId="54882"/>
    <cellStyle name="Обычный 5 9 30 2 2 2" xfId="54883"/>
    <cellStyle name="Обычный 5 9 30 2 3" xfId="54884"/>
    <cellStyle name="Обычный 5 9 30 3" xfId="54885"/>
    <cellStyle name="Обычный 5 9 30 3 2" xfId="54886"/>
    <cellStyle name="Обычный 5 9 30 4" xfId="54887"/>
    <cellStyle name="Обычный 5 9 31" xfId="54888"/>
    <cellStyle name="Обычный 5 9 31 2" xfId="54889"/>
    <cellStyle name="Обычный 5 9 31 2 2" xfId="54890"/>
    <cellStyle name="Обычный 5 9 31 2 2 2" xfId="54891"/>
    <cellStyle name="Обычный 5 9 31 2 3" xfId="54892"/>
    <cellStyle name="Обычный 5 9 31 3" xfId="54893"/>
    <cellStyle name="Обычный 5 9 31 3 2" xfId="54894"/>
    <cellStyle name="Обычный 5 9 31 4" xfId="54895"/>
    <cellStyle name="Обычный 5 9 32" xfId="54896"/>
    <cellStyle name="Обычный 5 9 32 2" xfId="54897"/>
    <cellStyle name="Обычный 5 9 32 2 2" xfId="54898"/>
    <cellStyle name="Обычный 5 9 32 2 2 2" xfId="54899"/>
    <cellStyle name="Обычный 5 9 32 2 3" xfId="54900"/>
    <cellStyle name="Обычный 5 9 32 3" xfId="54901"/>
    <cellStyle name="Обычный 5 9 32 3 2" xfId="54902"/>
    <cellStyle name="Обычный 5 9 32 4" xfId="54903"/>
    <cellStyle name="Обычный 5 9 33" xfId="54904"/>
    <cellStyle name="Обычный 5 9 33 2" xfId="54905"/>
    <cellStyle name="Обычный 5 9 33 2 2" xfId="54906"/>
    <cellStyle name="Обычный 5 9 33 3" xfId="54907"/>
    <cellStyle name="Обычный 5 9 34" xfId="54908"/>
    <cellStyle name="Обычный 5 9 34 2" xfId="54909"/>
    <cellStyle name="Обычный 5 9 35" xfId="54910"/>
    <cellStyle name="Обычный 5 9 35 2" xfId="54911"/>
    <cellStyle name="Обычный 5 9 36" xfId="54912"/>
    <cellStyle name="Обычный 5 9 4" xfId="54913"/>
    <cellStyle name="Обычный 5 9 4 2" xfId="54914"/>
    <cellStyle name="Обычный 5 9 4 2 2" xfId="54915"/>
    <cellStyle name="Обычный 5 9 4 2 2 2" xfId="54916"/>
    <cellStyle name="Обычный 5 9 4 2 2 2 2" xfId="54917"/>
    <cellStyle name="Обычный 5 9 4 2 2 3" xfId="54918"/>
    <cellStyle name="Обычный 5 9 4 2 3" xfId="54919"/>
    <cellStyle name="Обычный 5 9 4 2 3 2" xfId="54920"/>
    <cellStyle name="Обычный 5 9 4 2 4" xfId="54921"/>
    <cellStyle name="Обычный 5 9 4 3" xfId="54922"/>
    <cellStyle name="Обычный 5 9 4 3 2" xfId="54923"/>
    <cellStyle name="Обычный 5 9 4 3 2 2" xfId="54924"/>
    <cellStyle name="Обычный 5 9 4 3 2 2 2" xfId="54925"/>
    <cellStyle name="Обычный 5 9 4 3 2 3" xfId="54926"/>
    <cellStyle name="Обычный 5 9 4 3 3" xfId="54927"/>
    <cellStyle name="Обычный 5 9 4 3 3 2" xfId="54928"/>
    <cellStyle name="Обычный 5 9 4 3 4" xfId="54929"/>
    <cellStyle name="Обычный 5 9 4 4" xfId="54930"/>
    <cellStyle name="Обычный 5 9 4 4 2" xfId="54931"/>
    <cellStyle name="Обычный 5 9 4 4 2 2" xfId="54932"/>
    <cellStyle name="Обычный 5 9 4 4 2 2 2" xfId="54933"/>
    <cellStyle name="Обычный 5 9 4 4 2 3" xfId="54934"/>
    <cellStyle name="Обычный 5 9 4 4 3" xfId="54935"/>
    <cellStyle name="Обычный 5 9 4 4 3 2" xfId="54936"/>
    <cellStyle name="Обычный 5 9 4 4 4" xfId="54937"/>
    <cellStyle name="Обычный 5 9 4 5" xfId="54938"/>
    <cellStyle name="Обычный 5 9 4 5 2" xfId="54939"/>
    <cellStyle name="Обычный 5 9 4 5 2 2" xfId="54940"/>
    <cellStyle name="Обычный 5 9 4 5 3" xfId="54941"/>
    <cellStyle name="Обычный 5 9 4 6" xfId="54942"/>
    <cellStyle name="Обычный 5 9 4 6 2" xfId="54943"/>
    <cellStyle name="Обычный 5 9 4 7" xfId="54944"/>
    <cellStyle name="Обычный 5 9 4 7 2" xfId="54945"/>
    <cellStyle name="Обычный 5 9 4 8" xfId="54946"/>
    <cellStyle name="Обычный 5 9 5" xfId="54947"/>
    <cellStyle name="Обычный 5 9 5 2" xfId="54948"/>
    <cellStyle name="Обычный 5 9 5 2 2" xfId="54949"/>
    <cellStyle name="Обычный 5 9 5 2 2 2" xfId="54950"/>
    <cellStyle name="Обычный 5 9 5 2 2 2 2" xfId="54951"/>
    <cellStyle name="Обычный 5 9 5 2 2 3" xfId="54952"/>
    <cellStyle name="Обычный 5 9 5 2 3" xfId="54953"/>
    <cellStyle name="Обычный 5 9 5 2 3 2" xfId="54954"/>
    <cellStyle name="Обычный 5 9 5 2 4" xfId="54955"/>
    <cellStyle name="Обычный 5 9 5 3" xfId="54956"/>
    <cellStyle name="Обычный 5 9 5 3 2" xfId="54957"/>
    <cellStyle name="Обычный 5 9 5 3 2 2" xfId="54958"/>
    <cellStyle name="Обычный 5 9 5 3 2 2 2" xfId="54959"/>
    <cellStyle name="Обычный 5 9 5 3 2 3" xfId="54960"/>
    <cellStyle name="Обычный 5 9 5 3 3" xfId="54961"/>
    <cellStyle name="Обычный 5 9 5 3 3 2" xfId="54962"/>
    <cellStyle name="Обычный 5 9 5 3 4" xfId="54963"/>
    <cellStyle name="Обычный 5 9 5 4" xfId="54964"/>
    <cellStyle name="Обычный 5 9 5 4 2" xfId="54965"/>
    <cellStyle name="Обычный 5 9 5 4 2 2" xfId="54966"/>
    <cellStyle name="Обычный 5 9 5 4 2 2 2" xfId="54967"/>
    <cellStyle name="Обычный 5 9 5 4 2 3" xfId="54968"/>
    <cellStyle name="Обычный 5 9 5 4 3" xfId="54969"/>
    <cellStyle name="Обычный 5 9 5 4 3 2" xfId="54970"/>
    <cellStyle name="Обычный 5 9 5 4 4" xfId="54971"/>
    <cellStyle name="Обычный 5 9 5 5" xfId="54972"/>
    <cellStyle name="Обычный 5 9 5 5 2" xfId="54973"/>
    <cellStyle name="Обычный 5 9 5 5 2 2" xfId="54974"/>
    <cellStyle name="Обычный 5 9 5 5 3" xfId="54975"/>
    <cellStyle name="Обычный 5 9 5 6" xfId="54976"/>
    <cellStyle name="Обычный 5 9 5 6 2" xfId="54977"/>
    <cellStyle name="Обычный 5 9 5 7" xfId="54978"/>
    <cellStyle name="Обычный 5 9 5 7 2" xfId="54979"/>
    <cellStyle name="Обычный 5 9 5 8" xfId="54980"/>
    <cellStyle name="Обычный 5 9 6" xfId="54981"/>
    <cellStyle name="Обычный 5 9 6 2" xfId="54982"/>
    <cellStyle name="Обычный 5 9 6 2 2" xfId="54983"/>
    <cellStyle name="Обычный 5 9 6 2 2 2" xfId="54984"/>
    <cellStyle name="Обычный 5 9 6 2 2 2 2" xfId="54985"/>
    <cellStyle name="Обычный 5 9 6 2 2 3" xfId="54986"/>
    <cellStyle name="Обычный 5 9 6 2 3" xfId="54987"/>
    <cellStyle name="Обычный 5 9 6 2 3 2" xfId="54988"/>
    <cellStyle name="Обычный 5 9 6 2 4" xfId="54989"/>
    <cellStyle name="Обычный 5 9 6 3" xfId="54990"/>
    <cellStyle name="Обычный 5 9 6 3 2" xfId="54991"/>
    <cellStyle name="Обычный 5 9 6 3 2 2" xfId="54992"/>
    <cellStyle name="Обычный 5 9 6 3 2 2 2" xfId="54993"/>
    <cellStyle name="Обычный 5 9 6 3 2 3" xfId="54994"/>
    <cellStyle name="Обычный 5 9 6 3 3" xfId="54995"/>
    <cellStyle name="Обычный 5 9 6 3 3 2" xfId="54996"/>
    <cellStyle name="Обычный 5 9 6 3 4" xfId="54997"/>
    <cellStyle name="Обычный 5 9 6 4" xfId="54998"/>
    <cellStyle name="Обычный 5 9 6 4 2" xfId="54999"/>
    <cellStyle name="Обычный 5 9 6 4 2 2" xfId="55000"/>
    <cellStyle name="Обычный 5 9 6 4 2 2 2" xfId="55001"/>
    <cellStyle name="Обычный 5 9 6 4 2 3" xfId="55002"/>
    <cellStyle name="Обычный 5 9 6 4 3" xfId="55003"/>
    <cellStyle name="Обычный 5 9 6 4 3 2" xfId="55004"/>
    <cellStyle name="Обычный 5 9 6 4 4" xfId="55005"/>
    <cellStyle name="Обычный 5 9 6 5" xfId="55006"/>
    <cellStyle name="Обычный 5 9 6 5 2" xfId="55007"/>
    <cellStyle name="Обычный 5 9 6 5 2 2" xfId="55008"/>
    <cellStyle name="Обычный 5 9 6 5 3" xfId="55009"/>
    <cellStyle name="Обычный 5 9 6 6" xfId="55010"/>
    <cellStyle name="Обычный 5 9 6 6 2" xfId="55011"/>
    <cellStyle name="Обычный 5 9 6 7" xfId="55012"/>
    <cellStyle name="Обычный 5 9 6 7 2" xfId="55013"/>
    <cellStyle name="Обычный 5 9 6 8" xfId="55014"/>
    <cellStyle name="Обычный 5 9 7" xfId="55015"/>
    <cellStyle name="Обычный 5 9 7 2" xfId="55016"/>
    <cellStyle name="Обычный 5 9 7 2 2" xfId="55017"/>
    <cellStyle name="Обычный 5 9 7 2 2 2" xfId="55018"/>
    <cellStyle name="Обычный 5 9 7 2 2 2 2" xfId="55019"/>
    <cellStyle name="Обычный 5 9 7 2 2 3" xfId="55020"/>
    <cellStyle name="Обычный 5 9 7 2 3" xfId="55021"/>
    <cellStyle name="Обычный 5 9 7 2 3 2" xfId="55022"/>
    <cellStyle name="Обычный 5 9 7 2 4" xfId="55023"/>
    <cellStyle name="Обычный 5 9 7 3" xfId="55024"/>
    <cellStyle name="Обычный 5 9 7 3 2" xfId="55025"/>
    <cellStyle name="Обычный 5 9 7 3 2 2" xfId="55026"/>
    <cellStyle name="Обычный 5 9 7 3 2 2 2" xfId="55027"/>
    <cellStyle name="Обычный 5 9 7 3 2 3" xfId="55028"/>
    <cellStyle name="Обычный 5 9 7 3 3" xfId="55029"/>
    <cellStyle name="Обычный 5 9 7 3 3 2" xfId="55030"/>
    <cellStyle name="Обычный 5 9 7 3 4" xfId="55031"/>
    <cellStyle name="Обычный 5 9 7 4" xfId="55032"/>
    <cellStyle name="Обычный 5 9 7 4 2" xfId="55033"/>
    <cellStyle name="Обычный 5 9 7 4 2 2" xfId="55034"/>
    <cellStyle name="Обычный 5 9 7 4 2 2 2" xfId="55035"/>
    <cellStyle name="Обычный 5 9 7 4 2 3" xfId="55036"/>
    <cellStyle name="Обычный 5 9 7 4 3" xfId="55037"/>
    <cellStyle name="Обычный 5 9 7 4 3 2" xfId="55038"/>
    <cellStyle name="Обычный 5 9 7 4 4" xfId="55039"/>
    <cellStyle name="Обычный 5 9 7 5" xfId="55040"/>
    <cellStyle name="Обычный 5 9 7 5 2" xfId="55041"/>
    <cellStyle name="Обычный 5 9 7 5 2 2" xfId="55042"/>
    <cellStyle name="Обычный 5 9 7 5 3" xfId="55043"/>
    <cellStyle name="Обычный 5 9 7 6" xfId="55044"/>
    <cellStyle name="Обычный 5 9 7 6 2" xfId="55045"/>
    <cellStyle name="Обычный 5 9 7 7" xfId="55046"/>
    <cellStyle name="Обычный 5 9 7 7 2" xfId="55047"/>
    <cellStyle name="Обычный 5 9 7 8" xfId="55048"/>
    <cellStyle name="Обычный 5 9 8" xfId="55049"/>
    <cellStyle name="Обычный 5 9 8 2" xfId="55050"/>
    <cellStyle name="Обычный 5 9 8 2 2" xfId="55051"/>
    <cellStyle name="Обычный 5 9 8 2 2 2" xfId="55052"/>
    <cellStyle name="Обычный 5 9 8 2 2 2 2" xfId="55053"/>
    <cellStyle name="Обычный 5 9 8 2 2 3" xfId="55054"/>
    <cellStyle name="Обычный 5 9 8 2 3" xfId="55055"/>
    <cellStyle name="Обычный 5 9 8 2 3 2" xfId="55056"/>
    <cellStyle name="Обычный 5 9 8 2 4" xfId="55057"/>
    <cellStyle name="Обычный 5 9 8 3" xfId="55058"/>
    <cellStyle name="Обычный 5 9 8 3 2" xfId="55059"/>
    <cellStyle name="Обычный 5 9 8 3 2 2" xfId="55060"/>
    <cellStyle name="Обычный 5 9 8 3 2 2 2" xfId="55061"/>
    <cellStyle name="Обычный 5 9 8 3 2 3" xfId="55062"/>
    <cellStyle name="Обычный 5 9 8 3 3" xfId="55063"/>
    <cellStyle name="Обычный 5 9 8 3 3 2" xfId="55064"/>
    <cellStyle name="Обычный 5 9 8 3 4" xfId="55065"/>
    <cellStyle name="Обычный 5 9 8 4" xfId="55066"/>
    <cellStyle name="Обычный 5 9 8 4 2" xfId="55067"/>
    <cellStyle name="Обычный 5 9 8 4 2 2" xfId="55068"/>
    <cellStyle name="Обычный 5 9 8 4 2 2 2" xfId="55069"/>
    <cellStyle name="Обычный 5 9 8 4 2 3" xfId="55070"/>
    <cellStyle name="Обычный 5 9 8 4 3" xfId="55071"/>
    <cellStyle name="Обычный 5 9 8 4 3 2" xfId="55072"/>
    <cellStyle name="Обычный 5 9 8 4 4" xfId="55073"/>
    <cellStyle name="Обычный 5 9 8 5" xfId="55074"/>
    <cellStyle name="Обычный 5 9 8 5 2" xfId="55075"/>
    <cellStyle name="Обычный 5 9 8 5 2 2" xfId="55076"/>
    <cellStyle name="Обычный 5 9 8 5 3" xfId="55077"/>
    <cellStyle name="Обычный 5 9 8 6" xfId="55078"/>
    <cellStyle name="Обычный 5 9 8 6 2" xfId="55079"/>
    <cellStyle name="Обычный 5 9 8 7" xfId="55080"/>
    <cellStyle name="Обычный 5 9 8 7 2" xfId="55081"/>
    <cellStyle name="Обычный 5 9 8 8" xfId="55082"/>
    <cellStyle name="Обычный 5 9 9" xfId="55083"/>
    <cellStyle name="Обычный 5 9 9 2" xfId="55084"/>
    <cellStyle name="Обычный 5 9 9 2 2" xfId="55085"/>
    <cellStyle name="Обычный 5 9 9 2 2 2" xfId="55086"/>
    <cellStyle name="Обычный 5 9 9 2 2 2 2" xfId="55087"/>
    <cellStyle name="Обычный 5 9 9 2 2 3" xfId="55088"/>
    <cellStyle name="Обычный 5 9 9 2 3" xfId="55089"/>
    <cellStyle name="Обычный 5 9 9 2 3 2" xfId="55090"/>
    <cellStyle name="Обычный 5 9 9 2 4" xfId="55091"/>
    <cellStyle name="Обычный 5 9 9 3" xfId="55092"/>
    <cellStyle name="Обычный 5 9 9 3 2" xfId="55093"/>
    <cellStyle name="Обычный 5 9 9 3 2 2" xfId="55094"/>
    <cellStyle name="Обычный 5 9 9 3 2 2 2" xfId="55095"/>
    <cellStyle name="Обычный 5 9 9 3 2 3" xfId="55096"/>
    <cellStyle name="Обычный 5 9 9 3 3" xfId="55097"/>
    <cellStyle name="Обычный 5 9 9 3 3 2" xfId="55098"/>
    <cellStyle name="Обычный 5 9 9 3 4" xfId="55099"/>
    <cellStyle name="Обычный 5 9 9 4" xfId="55100"/>
    <cellStyle name="Обычный 5 9 9 4 2" xfId="55101"/>
    <cellStyle name="Обычный 5 9 9 4 2 2" xfId="55102"/>
    <cellStyle name="Обычный 5 9 9 4 2 2 2" xfId="55103"/>
    <cellStyle name="Обычный 5 9 9 4 2 3" xfId="55104"/>
    <cellStyle name="Обычный 5 9 9 4 3" xfId="55105"/>
    <cellStyle name="Обычный 5 9 9 4 3 2" xfId="55106"/>
    <cellStyle name="Обычный 5 9 9 4 4" xfId="55107"/>
    <cellStyle name="Обычный 5 9 9 5" xfId="55108"/>
    <cellStyle name="Обычный 5 9 9 5 2" xfId="55109"/>
    <cellStyle name="Обычный 5 9 9 5 2 2" xfId="55110"/>
    <cellStyle name="Обычный 5 9 9 5 3" xfId="55111"/>
    <cellStyle name="Обычный 5 9 9 6" xfId="55112"/>
    <cellStyle name="Обычный 5 9 9 6 2" xfId="55113"/>
    <cellStyle name="Обычный 5 9 9 7" xfId="55114"/>
    <cellStyle name="Обычный 5 9 9 7 2" xfId="55115"/>
    <cellStyle name="Обычный 5 9 9 8" xfId="55116"/>
    <cellStyle name="Обычный 5 90" xfId="55117"/>
    <cellStyle name="Обычный 5 90 2" xfId="55118"/>
    <cellStyle name="Обычный 5 90 2 2" xfId="55119"/>
    <cellStyle name="Обычный 5 90 2 2 2" xfId="55120"/>
    <cellStyle name="Обычный 5 90 2 3" xfId="55121"/>
    <cellStyle name="Обычный 5 90 3" xfId="55122"/>
    <cellStyle name="Обычный 5 90 3 2" xfId="55123"/>
    <cellStyle name="Обычный 5 90 4" xfId="55124"/>
    <cellStyle name="Обычный 5 91" xfId="55125"/>
    <cellStyle name="Обычный 5 91 2" xfId="55126"/>
    <cellStyle name="Обычный 5 91 2 2" xfId="55127"/>
    <cellStyle name="Обычный 5 91 2 2 2" xfId="55128"/>
    <cellStyle name="Обычный 5 91 2 3" xfId="55129"/>
    <cellStyle name="Обычный 5 91 3" xfId="55130"/>
    <cellStyle name="Обычный 5 91 3 2" xfId="55131"/>
    <cellStyle name="Обычный 5 91 4" xfId="55132"/>
    <cellStyle name="Обычный 5 92" xfId="55133"/>
    <cellStyle name="Обычный 5 92 2" xfId="55134"/>
    <cellStyle name="Обычный 5 92 2 2" xfId="55135"/>
    <cellStyle name="Обычный 5 92 2 2 2" xfId="55136"/>
    <cellStyle name="Обычный 5 92 2 3" xfId="55137"/>
    <cellStyle name="Обычный 5 92 3" xfId="55138"/>
    <cellStyle name="Обычный 5 92 3 2" xfId="55139"/>
    <cellStyle name="Обычный 5 92 4" xfId="55140"/>
    <cellStyle name="Обычный 5 93" xfId="55141"/>
    <cellStyle name="Обычный 5 93 2" xfId="55142"/>
    <cellStyle name="Обычный 5 93 2 2" xfId="55143"/>
    <cellStyle name="Обычный 5 93 2 2 2" xfId="55144"/>
    <cellStyle name="Обычный 5 93 2 3" xfId="55145"/>
    <cellStyle name="Обычный 5 93 3" xfId="55146"/>
    <cellStyle name="Обычный 5 93 3 2" xfId="55147"/>
    <cellStyle name="Обычный 5 93 4" xfId="55148"/>
    <cellStyle name="Обычный 5 94" xfId="55149"/>
    <cellStyle name="Обычный 5 94 2" xfId="55150"/>
    <cellStyle name="Обычный 5 94 2 2" xfId="55151"/>
    <cellStyle name="Обычный 5 94 2 2 2" xfId="55152"/>
    <cellStyle name="Обычный 5 94 2 3" xfId="55153"/>
    <cellStyle name="Обычный 5 94 3" xfId="55154"/>
    <cellStyle name="Обычный 5 94 3 2" xfId="55155"/>
    <cellStyle name="Обычный 5 94 4" xfId="55156"/>
    <cellStyle name="Обычный 5 95" xfId="55157"/>
    <cellStyle name="Обычный 5 95 2" xfId="55158"/>
    <cellStyle name="Обычный 5 95 2 2" xfId="55159"/>
    <cellStyle name="Обычный 5 95 2 2 2" xfId="55160"/>
    <cellStyle name="Обычный 5 95 2 3" xfId="55161"/>
    <cellStyle name="Обычный 5 95 3" xfId="55162"/>
    <cellStyle name="Обычный 5 95 3 2" xfId="55163"/>
    <cellStyle name="Обычный 5 95 4" xfId="55164"/>
    <cellStyle name="Обычный 5 96" xfId="55165"/>
    <cellStyle name="Обычный 5 96 2" xfId="55166"/>
    <cellStyle name="Обычный 5 96 2 2" xfId="55167"/>
    <cellStyle name="Обычный 5 96 2 2 2" xfId="55168"/>
    <cellStyle name="Обычный 5 96 2 3" xfId="55169"/>
    <cellStyle name="Обычный 5 96 3" xfId="55170"/>
    <cellStyle name="Обычный 5 96 3 2" xfId="55171"/>
    <cellStyle name="Обычный 5 96 4" xfId="55172"/>
    <cellStyle name="Обычный 5 97" xfId="55173"/>
    <cellStyle name="Обычный 5 97 2" xfId="55174"/>
    <cellStyle name="Обычный 5 97 2 2" xfId="55175"/>
    <cellStyle name="Обычный 5 97 2 2 2" xfId="55176"/>
    <cellStyle name="Обычный 5 97 2 3" xfId="55177"/>
    <cellStyle name="Обычный 5 97 3" xfId="55178"/>
    <cellStyle name="Обычный 5 97 3 2" xfId="55179"/>
    <cellStyle name="Обычный 5 97 4" xfId="55180"/>
    <cellStyle name="Обычный 5 98" xfId="55181"/>
    <cellStyle name="Обычный 5 98 2" xfId="55182"/>
    <cellStyle name="Обычный 5 98 2 2" xfId="55183"/>
    <cellStyle name="Обычный 5 98 2 2 2" xfId="55184"/>
    <cellStyle name="Обычный 5 98 2 3" xfId="55185"/>
    <cellStyle name="Обычный 5 98 3" xfId="55186"/>
    <cellStyle name="Обычный 5 98 3 2" xfId="55187"/>
    <cellStyle name="Обычный 5 98 4" xfId="55188"/>
    <cellStyle name="Обычный 5 99" xfId="55189"/>
    <cellStyle name="Обычный 5 99 2" xfId="55190"/>
    <cellStyle name="Обычный 5 99 2 2" xfId="55191"/>
    <cellStyle name="Обычный 5 99 2 2 2" xfId="55192"/>
    <cellStyle name="Обычный 5 99 2 3" xfId="55193"/>
    <cellStyle name="Обычный 5 99 3" xfId="55194"/>
    <cellStyle name="Обычный 5 99 3 2" xfId="55195"/>
    <cellStyle name="Обычный 5 99 4" xfId="55196"/>
    <cellStyle name="Обычный 5_СВЕРТКА" xfId="55197"/>
    <cellStyle name="Обычный 50" xfId="55198"/>
    <cellStyle name="Обычный 50 2" xfId="55199"/>
    <cellStyle name="Обычный 50 2 2" xfId="55200"/>
    <cellStyle name="Обычный 50 2 2 2" xfId="55201"/>
    <cellStyle name="Обычный 50 2 2 2 2" xfId="55202"/>
    <cellStyle name="Обычный 50 2 2 3" xfId="55203"/>
    <cellStyle name="Обычный 50 2 3" xfId="55204"/>
    <cellStyle name="Обычный 50 2 3 2" xfId="55205"/>
    <cellStyle name="Обычный 50 2 4" xfId="55206"/>
    <cellStyle name="Обычный 50 3" xfId="55207"/>
    <cellStyle name="Обычный 50 3 2" xfId="55208"/>
    <cellStyle name="Обычный 50 3 2 2" xfId="55209"/>
    <cellStyle name="Обычный 50 3 2 2 2" xfId="55210"/>
    <cellStyle name="Обычный 50 3 2 3" xfId="55211"/>
    <cellStyle name="Обычный 50 3 3" xfId="55212"/>
    <cellStyle name="Обычный 50 3 3 2" xfId="55213"/>
    <cellStyle name="Обычный 50 3 4" xfId="55214"/>
    <cellStyle name="Обычный 50 4" xfId="55215"/>
    <cellStyle name="Обычный 50 4 2" xfId="55216"/>
    <cellStyle name="Обычный 50 4 2 2" xfId="55217"/>
    <cellStyle name="Обычный 50 4 2 2 2" xfId="55218"/>
    <cellStyle name="Обычный 50 4 2 3" xfId="55219"/>
    <cellStyle name="Обычный 50 4 3" xfId="55220"/>
    <cellStyle name="Обычный 50 4 3 2" xfId="55221"/>
    <cellStyle name="Обычный 50 4 4" xfId="55222"/>
    <cellStyle name="Обычный 50 5" xfId="55223"/>
    <cellStyle name="Обычный 50 5 2" xfId="55224"/>
    <cellStyle name="Обычный 50 5 2 2" xfId="55225"/>
    <cellStyle name="Обычный 50 5 3" xfId="55226"/>
    <cellStyle name="Обычный 50 6" xfId="55227"/>
    <cellStyle name="Обычный 50 6 2" xfId="55228"/>
    <cellStyle name="Обычный 50 7" xfId="55229"/>
    <cellStyle name="Обычный 50 7 2" xfId="55230"/>
    <cellStyle name="Обычный 50 8" xfId="55231"/>
    <cellStyle name="Обычный 51" xfId="55232"/>
    <cellStyle name="Обычный 51 2" xfId="55233"/>
    <cellStyle name="Обычный 51 2 2" xfId="55234"/>
    <cellStyle name="Обычный 51 2 2 2" xfId="55235"/>
    <cellStyle name="Обычный 51 2 2 2 2" xfId="55236"/>
    <cellStyle name="Обычный 51 2 2 3" xfId="55237"/>
    <cellStyle name="Обычный 51 2 3" xfId="55238"/>
    <cellStyle name="Обычный 51 2 3 2" xfId="55239"/>
    <cellStyle name="Обычный 51 2 4" xfId="55240"/>
    <cellStyle name="Обычный 51 3" xfId="55241"/>
    <cellStyle name="Обычный 51 3 2" xfId="55242"/>
    <cellStyle name="Обычный 51 3 2 2" xfId="55243"/>
    <cellStyle name="Обычный 51 3 2 2 2" xfId="55244"/>
    <cellStyle name="Обычный 51 3 2 3" xfId="55245"/>
    <cellStyle name="Обычный 51 3 3" xfId="55246"/>
    <cellStyle name="Обычный 51 3 3 2" xfId="55247"/>
    <cellStyle name="Обычный 51 3 4" xfId="55248"/>
    <cellStyle name="Обычный 51 4" xfId="55249"/>
    <cellStyle name="Обычный 51 4 2" xfId="55250"/>
    <cellStyle name="Обычный 51 4 2 2" xfId="55251"/>
    <cellStyle name="Обычный 51 4 2 2 2" xfId="55252"/>
    <cellStyle name="Обычный 51 4 2 3" xfId="55253"/>
    <cellStyle name="Обычный 51 4 3" xfId="55254"/>
    <cellStyle name="Обычный 51 4 3 2" xfId="55255"/>
    <cellStyle name="Обычный 51 4 4" xfId="55256"/>
    <cellStyle name="Обычный 51 5" xfId="55257"/>
    <cellStyle name="Обычный 51 5 2" xfId="55258"/>
    <cellStyle name="Обычный 51 5 2 2" xfId="55259"/>
    <cellStyle name="Обычный 51 5 3" xfId="55260"/>
    <cellStyle name="Обычный 51 6" xfId="55261"/>
    <cellStyle name="Обычный 51 6 2" xfId="55262"/>
    <cellStyle name="Обычный 51 7" xfId="55263"/>
    <cellStyle name="Обычный 51 7 2" xfId="55264"/>
    <cellStyle name="Обычный 51 8" xfId="55265"/>
    <cellStyle name="Обычный 52" xfId="55266"/>
    <cellStyle name="Обычный 52 2" xfId="55267"/>
    <cellStyle name="Обычный 52 2 2" xfId="55268"/>
    <cellStyle name="Обычный 52 2 2 2" xfId="55269"/>
    <cellStyle name="Обычный 52 2 2 2 2" xfId="55270"/>
    <cellStyle name="Обычный 52 2 2 3" xfId="55271"/>
    <cellStyle name="Обычный 52 2 3" xfId="55272"/>
    <cellStyle name="Обычный 52 2 3 2" xfId="55273"/>
    <cellStyle name="Обычный 52 2 4" xfId="55274"/>
    <cellStyle name="Обычный 52 3" xfId="55275"/>
    <cellStyle name="Обычный 52 3 2" xfId="55276"/>
    <cellStyle name="Обычный 52 3 2 2" xfId="55277"/>
    <cellStyle name="Обычный 52 3 2 2 2" xfId="55278"/>
    <cellStyle name="Обычный 52 3 2 3" xfId="55279"/>
    <cellStyle name="Обычный 52 3 3" xfId="55280"/>
    <cellStyle name="Обычный 52 3 3 2" xfId="55281"/>
    <cellStyle name="Обычный 52 3 4" xfId="55282"/>
    <cellStyle name="Обычный 52 4" xfId="55283"/>
    <cellStyle name="Обычный 52 4 2" xfId="55284"/>
    <cellStyle name="Обычный 52 4 2 2" xfId="55285"/>
    <cellStyle name="Обычный 52 4 2 2 2" xfId="55286"/>
    <cellStyle name="Обычный 52 4 2 3" xfId="55287"/>
    <cellStyle name="Обычный 52 4 3" xfId="55288"/>
    <cellStyle name="Обычный 52 4 3 2" xfId="55289"/>
    <cellStyle name="Обычный 52 4 4" xfId="55290"/>
    <cellStyle name="Обычный 52 5" xfId="55291"/>
    <cellStyle name="Обычный 52 5 2" xfId="55292"/>
    <cellStyle name="Обычный 52 5 2 2" xfId="55293"/>
    <cellStyle name="Обычный 52 5 3" xfId="55294"/>
    <cellStyle name="Обычный 52 6" xfId="55295"/>
    <cellStyle name="Обычный 52 6 2" xfId="55296"/>
    <cellStyle name="Обычный 52 7" xfId="55297"/>
    <cellStyle name="Обычный 52 7 2" xfId="55298"/>
    <cellStyle name="Обычный 52 8" xfId="55299"/>
    <cellStyle name="Обычный 52 8 2" xfId="55300"/>
    <cellStyle name="Обычный 52 9" xfId="55301"/>
    <cellStyle name="Обычный 53" xfId="55302"/>
    <cellStyle name="Обычный 53 2" xfId="55303"/>
    <cellStyle name="Обычный 53 2 2" xfId="55304"/>
    <cellStyle name="Обычный 53 2 2 2" xfId="55305"/>
    <cellStyle name="Обычный 53 2 2 2 2" xfId="55306"/>
    <cellStyle name="Обычный 53 2 2 3" xfId="55307"/>
    <cellStyle name="Обычный 53 2 3" xfId="55308"/>
    <cellStyle name="Обычный 53 2 3 2" xfId="55309"/>
    <cellStyle name="Обычный 53 2 4" xfId="55310"/>
    <cellStyle name="Обычный 53 3" xfId="55311"/>
    <cellStyle name="Обычный 53 3 2" xfId="55312"/>
    <cellStyle name="Обычный 53 3 2 2" xfId="55313"/>
    <cellStyle name="Обычный 53 3 2 2 2" xfId="55314"/>
    <cellStyle name="Обычный 53 3 2 3" xfId="55315"/>
    <cellStyle name="Обычный 53 3 3" xfId="55316"/>
    <cellStyle name="Обычный 53 3 3 2" xfId="55317"/>
    <cellStyle name="Обычный 53 3 4" xfId="55318"/>
    <cellStyle name="Обычный 53 4" xfId="55319"/>
    <cellStyle name="Обычный 53 4 2" xfId="55320"/>
    <cellStyle name="Обычный 53 4 2 2" xfId="55321"/>
    <cellStyle name="Обычный 53 4 2 2 2" xfId="55322"/>
    <cellStyle name="Обычный 53 4 2 3" xfId="55323"/>
    <cellStyle name="Обычный 53 4 3" xfId="55324"/>
    <cellStyle name="Обычный 53 4 3 2" xfId="55325"/>
    <cellStyle name="Обычный 53 4 4" xfId="55326"/>
    <cellStyle name="Обычный 53 5" xfId="55327"/>
    <cellStyle name="Обычный 53 5 2" xfId="55328"/>
    <cellStyle name="Обычный 53 5 2 2" xfId="55329"/>
    <cellStyle name="Обычный 53 5 3" xfId="55330"/>
    <cellStyle name="Обычный 53 6" xfId="55331"/>
    <cellStyle name="Обычный 53 6 2" xfId="55332"/>
    <cellStyle name="Обычный 53 7" xfId="55333"/>
    <cellStyle name="Обычный 53 7 2" xfId="55334"/>
    <cellStyle name="Обычный 53 8" xfId="55335"/>
    <cellStyle name="Обычный 54" xfId="55336"/>
    <cellStyle name="Обычный 54 2" xfId="55337"/>
    <cellStyle name="Обычный 54 2 2" xfId="55338"/>
    <cellStyle name="Обычный 54 2 2 2" xfId="55339"/>
    <cellStyle name="Обычный 54 2 2 2 2" xfId="55340"/>
    <cellStyle name="Обычный 54 2 2 3" xfId="55341"/>
    <cellStyle name="Обычный 54 2 3" xfId="55342"/>
    <cellStyle name="Обычный 54 2 3 2" xfId="55343"/>
    <cellStyle name="Обычный 54 2 4" xfId="55344"/>
    <cellStyle name="Обычный 54 3" xfId="55345"/>
    <cellStyle name="Обычный 54 3 2" xfId="55346"/>
    <cellStyle name="Обычный 54 3 2 2" xfId="55347"/>
    <cellStyle name="Обычный 54 3 2 2 2" xfId="55348"/>
    <cellStyle name="Обычный 54 3 2 3" xfId="55349"/>
    <cellStyle name="Обычный 54 3 3" xfId="55350"/>
    <cellStyle name="Обычный 54 3 3 2" xfId="55351"/>
    <cellStyle name="Обычный 54 3 4" xfId="55352"/>
    <cellStyle name="Обычный 54 4" xfId="55353"/>
    <cellStyle name="Обычный 54 4 2" xfId="55354"/>
    <cellStyle name="Обычный 54 4 2 2" xfId="55355"/>
    <cellStyle name="Обычный 54 4 2 2 2" xfId="55356"/>
    <cellStyle name="Обычный 54 4 2 3" xfId="55357"/>
    <cellStyle name="Обычный 54 4 3" xfId="55358"/>
    <cellStyle name="Обычный 54 4 3 2" xfId="55359"/>
    <cellStyle name="Обычный 54 4 4" xfId="55360"/>
    <cellStyle name="Обычный 54 5" xfId="55361"/>
    <cellStyle name="Обычный 54 5 2" xfId="55362"/>
    <cellStyle name="Обычный 54 5 2 2" xfId="55363"/>
    <cellStyle name="Обычный 54 5 3" xfId="55364"/>
    <cellStyle name="Обычный 54 6" xfId="55365"/>
    <cellStyle name="Обычный 54 6 2" xfId="55366"/>
    <cellStyle name="Обычный 54 7" xfId="55367"/>
    <cellStyle name="Обычный 54 7 2" xfId="55368"/>
    <cellStyle name="Обычный 54 8" xfId="55369"/>
    <cellStyle name="Обычный 55" xfId="55370"/>
    <cellStyle name="Обычный 55 2" xfId="55371"/>
    <cellStyle name="Обычный 55 2 2" xfId="55372"/>
    <cellStyle name="Обычный 55 2 2 2" xfId="55373"/>
    <cellStyle name="Обычный 55 2 2 2 2" xfId="55374"/>
    <cellStyle name="Обычный 55 2 2 3" xfId="55375"/>
    <cellStyle name="Обычный 55 2 3" xfId="55376"/>
    <cellStyle name="Обычный 55 2 3 2" xfId="55377"/>
    <cellStyle name="Обычный 55 2 4" xfId="55378"/>
    <cellStyle name="Обычный 55 3" xfId="55379"/>
    <cellStyle name="Обычный 55 3 2" xfId="55380"/>
    <cellStyle name="Обычный 55 3 2 2" xfId="55381"/>
    <cellStyle name="Обычный 55 3 2 2 2" xfId="55382"/>
    <cellStyle name="Обычный 55 3 2 3" xfId="55383"/>
    <cellStyle name="Обычный 55 3 3" xfId="55384"/>
    <cellStyle name="Обычный 55 3 3 2" xfId="55385"/>
    <cellStyle name="Обычный 55 3 4" xfId="55386"/>
    <cellStyle name="Обычный 55 4" xfId="55387"/>
    <cellStyle name="Обычный 55 4 2" xfId="55388"/>
    <cellStyle name="Обычный 55 4 2 2" xfId="55389"/>
    <cellStyle name="Обычный 55 4 2 2 2" xfId="55390"/>
    <cellStyle name="Обычный 55 4 2 3" xfId="55391"/>
    <cellStyle name="Обычный 55 4 3" xfId="55392"/>
    <cellStyle name="Обычный 55 4 3 2" xfId="55393"/>
    <cellStyle name="Обычный 55 4 4" xfId="55394"/>
    <cellStyle name="Обычный 55 5" xfId="55395"/>
    <cellStyle name="Обычный 55 5 2" xfId="55396"/>
    <cellStyle name="Обычный 55 5 2 2" xfId="55397"/>
    <cellStyle name="Обычный 55 5 3" xfId="55398"/>
    <cellStyle name="Обычный 55 6" xfId="55399"/>
    <cellStyle name="Обычный 55 6 2" xfId="55400"/>
    <cellStyle name="Обычный 55 7" xfId="55401"/>
    <cellStyle name="Обычный 55 7 2" xfId="55402"/>
    <cellStyle name="Обычный 55 8" xfId="55403"/>
    <cellStyle name="Обычный 56" xfId="55404"/>
    <cellStyle name="Обычный 56 2" xfId="55405"/>
    <cellStyle name="Обычный 56 2 2" xfId="55406"/>
    <cellStyle name="Обычный 56 2 2 2" xfId="55407"/>
    <cellStyle name="Обычный 56 2 2 2 2" xfId="55408"/>
    <cellStyle name="Обычный 56 2 2 3" xfId="55409"/>
    <cellStyle name="Обычный 56 2 3" xfId="55410"/>
    <cellStyle name="Обычный 56 2 3 2" xfId="55411"/>
    <cellStyle name="Обычный 56 2 4" xfId="55412"/>
    <cellStyle name="Обычный 56 3" xfId="55413"/>
    <cellStyle name="Обычный 56 3 2" xfId="55414"/>
    <cellStyle name="Обычный 56 3 2 2" xfId="55415"/>
    <cellStyle name="Обычный 56 3 2 2 2" xfId="55416"/>
    <cellStyle name="Обычный 56 3 2 3" xfId="55417"/>
    <cellStyle name="Обычный 56 3 3" xfId="55418"/>
    <cellStyle name="Обычный 56 3 3 2" xfId="55419"/>
    <cellStyle name="Обычный 56 3 4" xfId="55420"/>
    <cellStyle name="Обычный 56 4" xfId="55421"/>
    <cellStyle name="Обычный 56 4 2" xfId="55422"/>
    <cellStyle name="Обычный 56 4 2 2" xfId="55423"/>
    <cellStyle name="Обычный 56 4 2 2 2" xfId="55424"/>
    <cellStyle name="Обычный 56 4 2 3" xfId="55425"/>
    <cellStyle name="Обычный 56 4 3" xfId="55426"/>
    <cellStyle name="Обычный 56 4 3 2" xfId="55427"/>
    <cellStyle name="Обычный 56 4 4" xfId="55428"/>
    <cellStyle name="Обычный 56 5" xfId="55429"/>
    <cellStyle name="Обычный 56 5 2" xfId="55430"/>
    <cellStyle name="Обычный 56 5 2 2" xfId="55431"/>
    <cellStyle name="Обычный 56 5 3" xfId="55432"/>
    <cellStyle name="Обычный 56 6" xfId="55433"/>
    <cellStyle name="Обычный 56 6 2" xfId="55434"/>
    <cellStyle name="Обычный 56 7" xfId="55435"/>
    <cellStyle name="Обычный 56 7 2" xfId="55436"/>
    <cellStyle name="Обычный 56 8" xfId="55437"/>
    <cellStyle name="Обычный 57" xfId="55438"/>
    <cellStyle name="Обычный 57 2" xfId="55439"/>
    <cellStyle name="Обычный 57 2 2" xfId="55440"/>
    <cellStyle name="Обычный 57 2 2 2" xfId="55441"/>
    <cellStyle name="Обычный 57 2 2 2 2" xfId="55442"/>
    <cellStyle name="Обычный 57 2 2 3" xfId="55443"/>
    <cellStyle name="Обычный 57 2 3" xfId="55444"/>
    <cellStyle name="Обычный 57 2 3 2" xfId="55445"/>
    <cellStyle name="Обычный 57 2 4" xfId="55446"/>
    <cellStyle name="Обычный 57 3" xfId="55447"/>
    <cellStyle name="Обычный 57 3 2" xfId="55448"/>
    <cellStyle name="Обычный 57 3 2 2" xfId="55449"/>
    <cellStyle name="Обычный 57 3 2 2 2" xfId="55450"/>
    <cellStyle name="Обычный 57 3 2 3" xfId="55451"/>
    <cellStyle name="Обычный 57 3 3" xfId="55452"/>
    <cellStyle name="Обычный 57 3 3 2" xfId="55453"/>
    <cellStyle name="Обычный 57 3 4" xfId="55454"/>
    <cellStyle name="Обычный 57 4" xfId="55455"/>
    <cellStyle name="Обычный 57 4 2" xfId="55456"/>
    <cellStyle name="Обычный 57 4 2 2" xfId="55457"/>
    <cellStyle name="Обычный 57 4 2 2 2" xfId="55458"/>
    <cellStyle name="Обычный 57 4 2 3" xfId="55459"/>
    <cellStyle name="Обычный 57 4 3" xfId="55460"/>
    <cellStyle name="Обычный 57 4 3 2" xfId="55461"/>
    <cellStyle name="Обычный 57 4 4" xfId="55462"/>
    <cellStyle name="Обычный 57 5" xfId="55463"/>
    <cellStyle name="Обычный 57 5 2" xfId="55464"/>
    <cellStyle name="Обычный 57 5 2 2" xfId="55465"/>
    <cellStyle name="Обычный 57 5 3" xfId="55466"/>
    <cellStyle name="Обычный 57 6" xfId="55467"/>
    <cellStyle name="Обычный 57 6 2" xfId="55468"/>
    <cellStyle name="Обычный 57 7" xfId="55469"/>
    <cellStyle name="Обычный 57 7 2" xfId="55470"/>
    <cellStyle name="Обычный 57 8" xfId="55471"/>
    <cellStyle name="Обычный 58" xfId="55472"/>
    <cellStyle name="Обычный 58 2" xfId="55473"/>
    <cellStyle name="Обычный 58 2 2" xfId="55474"/>
    <cellStyle name="Обычный 58 2 2 2" xfId="55475"/>
    <cellStyle name="Обычный 58 2 2 2 2" xfId="55476"/>
    <cellStyle name="Обычный 58 2 2 3" xfId="55477"/>
    <cellStyle name="Обычный 58 2 3" xfId="55478"/>
    <cellStyle name="Обычный 58 2 3 2" xfId="55479"/>
    <cellStyle name="Обычный 58 2 4" xfId="55480"/>
    <cellStyle name="Обычный 58 3" xfId="55481"/>
    <cellStyle name="Обычный 58 3 2" xfId="55482"/>
    <cellStyle name="Обычный 58 3 2 2" xfId="55483"/>
    <cellStyle name="Обычный 58 3 2 2 2" xfId="55484"/>
    <cellStyle name="Обычный 58 3 2 3" xfId="55485"/>
    <cellStyle name="Обычный 58 3 3" xfId="55486"/>
    <cellStyle name="Обычный 58 3 3 2" xfId="55487"/>
    <cellStyle name="Обычный 58 3 4" xfId="55488"/>
    <cellStyle name="Обычный 58 4" xfId="55489"/>
    <cellStyle name="Обычный 58 4 2" xfId="55490"/>
    <cellStyle name="Обычный 58 4 2 2" xfId="55491"/>
    <cellStyle name="Обычный 58 4 2 2 2" xfId="55492"/>
    <cellStyle name="Обычный 58 4 2 3" xfId="55493"/>
    <cellStyle name="Обычный 58 4 3" xfId="55494"/>
    <cellStyle name="Обычный 58 4 3 2" xfId="55495"/>
    <cellStyle name="Обычный 58 4 4" xfId="55496"/>
    <cellStyle name="Обычный 58 5" xfId="55497"/>
    <cellStyle name="Обычный 58 5 2" xfId="55498"/>
    <cellStyle name="Обычный 58 5 2 2" xfId="55499"/>
    <cellStyle name="Обычный 58 5 3" xfId="55500"/>
    <cellStyle name="Обычный 58 6" xfId="55501"/>
    <cellStyle name="Обычный 58 6 2" xfId="55502"/>
    <cellStyle name="Обычный 58 7" xfId="55503"/>
    <cellStyle name="Обычный 58 7 2" xfId="55504"/>
    <cellStyle name="Обычный 58 8" xfId="55505"/>
    <cellStyle name="Обычный 59" xfId="55506"/>
    <cellStyle name="Обычный 59 2" xfId="55507"/>
    <cellStyle name="Обычный 59 2 2" xfId="55508"/>
    <cellStyle name="Обычный 59 2 2 2" xfId="55509"/>
    <cellStyle name="Обычный 59 2 2 2 2" xfId="55510"/>
    <cellStyle name="Обычный 59 2 2 3" xfId="55511"/>
    <cellStyle name="Обычный 59 2 3" xfId="55512"/>
    <cellStyle name="Обычный 59 2 3 2" xfId="55513"/>
    <cellStyle name="Обычный 59 2 4" xfId="55514"/>
    <cellStyle name="Обычный 59 3" xfId="55515"/>
    <cellStyle name="Обычный 59 3 2" xfId="55516"/>
    <cellStyle name="Обычный 59 3 2 2" xfId="55517"/>
    <cellStyle name="Обычный 59 3 2 2 2" xfId="55518"/>
    <cellStyle name="Обычный 59 3 2 3" xfId="55519"/>
    <cellStyle name="Обычный 59 3 3" xfId="55520"/>
    <cellStyle name="Обычный 59 3 3 2" xfId="55521"/>
    <cellStyle name="Обычный 59 3 4" xfId="55522"/>
    <cellStyle name="Обычный 59 4" xfId="55523"/>
    <cellStyle name="Обычный 59 4 2" xfId="55524"/>
    <cellStyle name="Обычный 59 4 2 2" xfId="55525"/>
    <cellStyle name="Обычный 59 4 2 2 2" xfId="55526"/>
    <cellStyle name="Обычный 59 4 2 3" xfId="55527"/>
    <cellStyle name="Обычный 59 4 3" xfId="55528"/>
    <cellStyle name="Обычный 59 4 3 2" xfId="55529"/>
    <cellStyle name="Обычный 59 4 4" xfId="55530"/>
    <cellStyle name="Обычный 59 5" xfId="55531"/>
    <cellStyle name="Обычный 59 5 2" xfId="55532"/>
    <cellStyle name="Обычный 59 5 2 2" xfId="55533"/>
    <cellStyle name="Обычный 59 5 3" xfId="55534"/>
    <cellStyle name="Обычный 59 6" xfId="55535"/>
    <cellStyle name="Обычный 59 6 2" xfId="55536"/>
    <cellStyle name="Обычный 59 7" xfId="55537"/>
    <cellStyle name="Обычный 59 7 2" xfId="55538"/>
    <cellStyle name="Обычный 59 8" xfId="55539"/>
    <cellStyle name="Обычный 6" xfId="55540"/>
    <cellStyle name="Обычный 6 2" xfId="55541"/>
    <cellStyle name="Обычный 6 2 2" xfId="55542"/>
    <cellStyle name="Обычный 6 2 3" xfId="55543"/>
    <cellStyle name="Обычный 6 3" xfId="55544"/>
    <cellStyle name="Обычный 6 3 2" xfId="55545"/>
    <cellStyle name="Обычный 6 3 2 2" xfId="55546"/>
    <cellStyle name="Обычный 6 3 3" xfId="55547"/>
    <cellStyle name="Обычный 6 3 4" xfId="55548"/>
    <cellStyle name="Обычный 6 4" xfId="55549"/>
    <cellStyle name="Обычный 6 4 2" xfId="55550"/>
    <cellStyle name="Обычный 6 5" xfId="55551"/>
    <cellStyle name="Обычный 6 5 2" xfId="55552"/>
    <cellStyle name="Обычный 6 6" xfId="55553"/>
    <cellStyle name="Обычный 6 6 2" xfId="55554"/>
    <cellStyle name="Обычный 6 7" xfId="55555"/>
    <cellStyle name="Обычный 6 8" xfId="55556"/>
    <cellStyle name="Обычный 60" xfId="55557"/>
    <cellStyle name="Обычный 60 2" xfId="55558"/>
    <cellStyle name="Обычный 60 2 2" xfId="55559"/>
    <cellStyle name="Обычный 60 2 2 2" xfId="55560"/>
    <cellStyle name="Обычный 60 2 2 2 2" xfId="55561"/>
    <cellStyle name="Обычный 60 2 2 3" xfId="55562"/>
    <cellStyle name="Обычный 60 2 3" xfId="55563"/>
    <cellStyle name="Обычный 60 2 3 2" xfId="55564"/>
    <cellStyle name="Обычный 60 2 4" xfId="55565"/>
    <cellStyle name="Обычный 60 3" xfId="55566"/>
    <cellStyle name="Обычный 60 3 2" xfId="55567"/>
    <cellStyle name="Обычный 60 3 2 2" xfId="55568"/>
    <cellStyle name="Обычный 60 3 2 2 2" xfId="55569"/>
    <cellStyle name="Обычный 60 3 2 3" xfId="55570"/>
    <cellStyle name="Обычный 60 3 3" xfId="55571"/>
    <cellStyle name="Обычный 60 3 3 2" xfId="55572"/>
    <cellStyle name="Обычный 60 3 4" xfId="55573"/>
    <cellStyle name="Обычный 60 4" xfId="55574"/>
    <cellStyle name="Обычный 60 4 2" xfId="55575"/>
    <cellStyle name="Обычный 60 4 2 2" xfId="55576"/>
    <cellStyle name="Обычный 60 4 2 2 2" xfId="55577"/>
    <cellStyle name="Обычный 60 4 2 3" xfId="55578"/>
    <cellStyle name="Обычный 60 4 3" xfId="55579"/>
    <cellStyle name="Обычный 60 4 3 2" xfId="55580"/>
    <cellStyle name="Обычный 60 4 4" xfId="55581"/>
    <cellStyle name="Обычный 60 5" xfId="55582"/>
    <cellStyle name="Обычный 60 5 2" xfId="55583"/>
    <cellStyle name="Обычный 60 5 2 2" xfId="55584"/>
    <cellStyle name="Обычный 60 5 3" xfId="55585"/>
    <cellStyle name="Обычный 60 6" xfId="55586"/>
    <cellStyle name="Обычный 60 6 2" xfId="55587"/>
    <cellStyle name="Обычный 60 7" xfId="55588"/>
    <cellStyle name="Обычный 60 7 2" xfId="55589"/>
    <cellStyle name="Обычный 60 8" xfId="55590"/>
    <cellStyle name="Обычный 61" xfId="55591"/>
    <cellStyle name="Обычный 61 2" xfId="55592"/>
    <cellStyle name="Обычный 61 2 2" xfId="55593"/>
    <cellStyle name="Обычный 61 2 2 2" xfId="55594"/>
    <cellStyle name="Обычный 61 2 2 2 2" xfId="55595"/>
    <cellStyle name="Обычный 61 2 2 3" xfId="55596"/>
    <cellStyle name="Обычный 61 2 3" xfId="55597"/>
    <cellStyle name="Обычный 61 2 3 2" xfId="55598"/>
    <cellStyle name="Обычный 61 2 4" xfId="55599"/>
    <cellStyle name="Обычный 61 3" xfId="55600"/>
    <cellStyle name="Обычный 61 3 2" xfId="55601"/>
    <cellStyle name="Обычный 61 3 2 2" xfId="55602"/>
    <cellStyle name="Обычный 61 3 2 2 2" xfId="55603"/>
    <cellStyle name="Обычный 61 3 2 3" xfId="55604"/>
    <cellStyle name="Обычный 61 3 3" xfId="55605"/>
    <cellStyle name="Обычный 61 3 3 2" xfId="55606"/>
    <cellStyle name="Обычный 61 3 4" xfId="55607"/>
    <cellStyle name="Обычный 61 4" xfId="55608"/>
    <cellStyle name="Обычный 61 4 2" xfId="55609"/>
    <cellStyle name="Обычный 61 4 2 2" xfId="55610"/>
    <cellStyle name="Обычный 61 4 2 2 2" xfId="55611"/>
    <cellStyle name="Обычный 61 4 2 3" xfId="55612"/>
    <cellStyle name="Обычный 61 4 3" xfId="55613"/>
    <cellStyle name="Обычный 61 4 3 2" xfId="55614"/>
    <cellStyle name="Обычный 61 4 4" xfId="55615"/>
    <cellStyle name="Обычный 61 5" xfId="55616"/>
    <cellStyle name="Обычный 61 5 2" xfId="55617"/>
    <cellStyle name="Обычный 61 5 2 2" xfId="55618"/>
    <cellStyle name="Обычный 61 5 3" xfId="55619"/>
    <cellStyle name="Обычный 61 6" xfId="55620"/>
    <cellStyle name="Обычный 61 6 2" xfId="55621"/>
    <cellStyle name="Обычный 61 7" xfId="55622"/>
    <cellStyle name="Обычный 61 7 2" xfId="55623"/>
    <cellStyle name="Обычный 61 8" xfId="55624"/>
    <cellStyle name="Обычный 62" xfId="55625"/>
    <cellStyle name="Обычный 62 2" xfId="55626"/>
    <cellStyle name="Обычный 62 2 2" xfId="55627"/>
    <cellStyle name="Обычный 62 2 2 2" xfId="55628"/>
    <cellStyle name="Обычный 62 2 2 2 2" xfId="55629"/>
    <cellStyle name="Обычный 62 2 2 3" xfId="55630"/>
    <cellStyle name="Обычный 62 2 3" xfId="55631"/>
    <cellStyle name="Обычный 62 2 3 2" xfId="55632"/>
    <cellStyle name="Обычный 62 2 4" xfId="55633"/>
    <cellStyle name="Обычный 62 3" xfId="55634"/>
    <cellStyle name="Обычный 62 3 2" xfId="55635"/>
    <cellStyle name="Обычный 62 3 2 2" xfId="55636"/>
    <cellStyle name="Обычный 62 3 2 2 2" xfId="55637"/>
    <cellStyle name="Обычный 62 3 2 3" xfId="55638"/>
    <cellStyle name="Обычный 62 3 3" xfId="55639"/>
    <cellStyle name="Обычный 62 3 3 2" xfId="55640"/>
    <cellStyle name="Обычный 62 3 4" xfId="55641"/>
    <cellStyle name="Обычный 62 4" xfId="55642"/>
    <cellStyle name="Обычный 62 4 2" xfId="55643"/>
    <cellStyle name="Обычный 62 4 2 2" xfId="55644"/>
    <cellStyle name="Обычный 62 4 2 2 2" xfId="55645"/>
    <cellStyle name="Обычный 62 4 2 3" xfId="55646"/>
    <cellStyle name="Обычный 62 4 3" xfId="55647"/>
    <cellStyle name="Обычный 62 4 3 2" xfId="55648"/>
    <cellStyle name="Обычный 62 4 4" xfId="55649"/>
    <cellStyle name="Обычный 62 5" xfId="55650"/>
    <cellStyle name="Обычный 62 5 2" xfId="55651"/>
    <cellStyle name="Обычный 62 5 2 2" xfId="55652"/>
    <cellStyle name="Обычный 62 5 3" xfId="55653"/>
    <cellStyle name="Обычный 62 6" xfId="55654"/>
    <cellStyle name="Обычный 62 6 2" xfId="55655"/>
    <cellStyle name="Обычный 62 7" xfId="55656"/>
    <cellStyle name="Обычный 62 7 2" xfId="55657"/>
    <cellStyle name="Обычный 62 8" xfId="55658"/>
    <cellStyle name="Обычный 63" xfId="55659"/>
    <cellStyle name="Обычный 63 2" xfId="55660"/>
    <cellStyle name="Обычный 63 2 2" xfId="55661"/>
    <cellStyle name="Обычный 63 2 2 2" xfId="55662"/>
    <cellStyle name="Обычный 63 2 2 2 2" xfId="55663"/>
    <cellStyle name="Обычный 63 2 2 3" xfId="55664"/>
    <cellStyle name="Обычный 63 2 3" xfId="55665"/>
    <cellStyle name="Обычный 63 2 3 2" xfId="55666"/>
    <cellStyle name="Обычный 63 2 4" xfId="55667"/>
    <cellStyle name="Обычный 63 3" xfId="55668"/>
    <cellStyle name="Обычный 63 3 2" xfId="55669"/>
    <cellStyle name="Обычный 63 3 2 2" xfId="55670"/>
    <cellStyle name="Обычный 63 3 2 2 2" xfId="55671"/>
    <cellStyle name="Обычный 63 3 2 3" xfId="55672"/>
    <cellStyle name="Обычный 63 3 3" xfId="55673"/>
    <cellStyle name="Обычный 63 3 3 2" xfId="55674"/>
    <cellStyle name="Обычный 63 3 4" xfId="55675"/>
    <cellStyle name="Обычный 63 4" xfId="55676"/>
    <cellStyle name="Обычный 63 4 2" xfId="55677"/>
    <cellStyle name="Обычный 63 4 2 2" xfId="55678"/>
    <cellStyle name="Обычный 63 4 2 2 2" xfId="55679"/>
    <cellStyle name="Обычный 63 4 2 3" xfId="55680"/>
    <cellStyle name="Обычный 63 4 3" xfId="55681"/>
    <cellStyle name="Обычный 63 4 3 2" xfId="55682"/>
    <cellStyle name="Обычный 63 4 4" xfId="55683"/>
    <cellStyle name="Обычный 63 5" xfId="55684"/>
    <cellStyle name="Обычный 63 5 2" xfId="55685"/>
    <cellStyle name="Обычный 63 5 2 2" xfId="55686"/>
    <cellStyle name="Обычный 63 5 3" xfId="55687"/>
    <cellStyle name="Обычный 63 6" xfId="55688"/>
    <cellStyle name="Обычный 63 6 2" xfId="55689"/>
    <cellStyle name="Обычный 63 7" xfId="55690"/>
    <cellStyle name="Обычный 63 7 2" xfId="55691"/>
    <cellStyle name="Обычный 63 8" xfId="55692"/>
    <cellStyle name="Обычный 64" xfId="55693"/>
    <cellStyle name="Обычный 64 2" xfId="55694"/>
    <cellStyle name="Обычный 64 2 2" xfId="55695"/>
    <cellStyle name="Обычный 64 2 2 2" xfId="55696"/>
    <cellStyle name="Обычный 64 2 2 2 2" xfId="55697"/>
    <cellStyle name="Обычный 64 2 2 3" xfId="55698"/>
    <cellStyle name="Обычный 64 2 3" xfId="55699"/>
    <cellStyle name="Обычный 64 2 3 2" xfId="55700"/>
    <cellStyle name="Обычный 64 2 4" xfId="55701"/>
    <cellStyle name="Обычный 64 3" xfId="55702"/>
    <cellStyle name="Обычный 64 3 2" xfId="55703"/>
    <cellStyle name="Обычный 64 3 2 2" xfId="55704"/>
    <cellStyle name="Обычный 64 3 2 2 2" xfId="55705"/>
    <cellStyle name="Обычный 64 3 2 3" xfId="55706"/>
    <cellStyle name="Обычный 64 3 3" xfId="55707"/>
    <cellStyle name="Обычный 64 3 3 2" xfId="55708"/>
    <cellStyle name="Обычный 64 3 4" xfId="55709"/>
    <cellStyle name="Обычный 64 4" xfId="55710"/>
    <cellStyle name="Обычный 64 4 2" xfId="55711"/>
    <cellStyle name="Обычный 64 4 2 2" xfId="55712"/>
    <cellStyle name="Обычный 64 4 2 2 2" xfId="55713"/>
    <cellStyle name="Обычный 64 4 2 3" xfId="55714"/>
    <cellStyle name="Обычный 64 4 3" xfId="55715"/>
    <cellStyle name="Обычный 64 4 3 2" xfId="55716"/>
    <cellStyle name="Обычный 64 4 4" xfId="55717"/>
    <cellStyle name="Обычный 64 5" xfId="55718"/>
    <cellStyle name="Обычный 64 5 2" xfId="55719"/>
    <cellStyle name="Обычный 64 5 2 2" xfId="55720"/>
    <cellStyle name="Обычный 64 5 3" xfId="55721"/>
    <cellStyle name="Обычный 64 6" xfId="55722"/>
    <cellStyle name="Обычный 64 6 2" xfId="55723"/>
    <cellStyle name="Обычный 64 7" xfId="55724"/>
    <cellStyle name="Обычный 64 7 2" xfId="55725"/>
    <cellStyle name="Обычный 64 8" xfId="55726"/>
    <cellStyle name="Обычный 65" xfId="55727"/>
    <cellStyle name="Обычный 65 2" xfId="55728"/>
    <cellStyle name="Обычный 65 2 2" xfId="55729"/>
    <cellStyle name="Обычный 65 2 2 2" xfId="55730"/>
    <cellStyle name="Обычный 65 2 2 2 2" xfId="55731"/>
    <cellStyle name="Обычный 65 2 2 3" xfId="55732"/>
    <cellStyle name="Обычный 65 2 3" xfId="55733"/>
    <cellStyle name="Обычный 65 2 3 2" xfId="55734"/>
    <cellStyle name="Обычный 65 2 4" xfId="55735"/>
    <cellStyle name="Обычный 65 3" xfId="55736"/>
    <cellStyle name="Обычный 65 3 2" xfId="55737"/>
    <cellStyle name="Обычный 65 3 2 2" xfId="55738"/>
    <cellStyle name="Обычный 65 3 2 2 2" xfId="55739"/>
    <cellStyle name="Обычный 65 3 2 3" xfId="55740"/>
    <cellStyle name="Обычный 65 3 3" xfId="55741"/>
    <cellStyle name="Обычный 65 3 3 2" xfId="55742"/>
    <cellStyle name="Обычный 65 3 4" xfId="55743"/>
    <cellStyle name="Обычный 65 4" xfId="55744"/>
    <cellStyle name="Обычный 65 4 2" xfId="55745"/>
    <cellStyle name="Обычный 65 4 2 2" xfId="55746"/>
    <cellStyle name="Обычный 65 4 2 2 2" xfId="55747"/>
    <cellStyle name="Обычный 65 4 2 3" xfId="55748"/>
    <cellStyle name="Обычный 65 4 3" xfId="55749"/>
    <cellStyle name="Обычный 65 4 3 2" xfId="55750"/>
    <cellStyle name="Обычный 65 4 4" xfId="55751"/>
    <cellStyle name="Обычный 65 5" xfId="55752"/>
    <cellStyle name="Обычный 65 5 2" xfId="55753"/>
    <cellStyle name="Обычный 65 5 2 2" xfId="55754"/>
    <cellStyle name="Обычный 65 5 3" xfId="55755"/>
    <cellStyle name="Обычный 65 6" xfId="55756"/>
    <cellStyle name="Обычный 65 6 2" xfId="55757"/>
    <cellStyle name="Обычный 65 7" xfId="55758"/>
    <cellStyle name="Обычный 65 7 2" xfId="55759"/>
    <cellStyle name="Обычный 65 8" xfId="55760"/>
    <cellStyle name="Обычный 66" xfId="55761"/>
    <cellStyle name="Обычный 66 2" xfId="55762"/>
    <cellStyle name="Обычный 66 2 2" xfId="55763"/>
    <cellStyle name="Обычный 66 2 2 2" xfId="55764"/>
    <cellStyle name="Обычный 66 2 2 2 2" xfId="55765"/>
    <cellStyle name="Обычный 66 2 2 3" xfId="55766"/>
    <cellStyle name="Обычный 66 2 3" xfId="55767"/>
    <cellStyle name="Обычный 66 2 3 2" xfId="55768"/>
    <cellStyle name="Обычный 66 2 4" xfId="55769"/>
    <cellStyle name="Обычный 66 3" xfId="55770"/>
    <cellStyle name="Обычный 66 3 2" xfId="55771"/>
    <cellStyle name="Обычный 66 3 2 2" xfId="55772"/>
    <cellStyle name="Обычный 66 3 2 2 2" xfId="55773"/>
    <cellStyle name="Обычный 66 3 2 3" xfId="55774"/>
    <cellStyle name="Обычный 66 3 3" xfId="55775"/>
    <cellStyle name="Обычный 66 3 3 2" xfId="55776"/>
    <cellStyle name="Обычный 66 3 4" xfId="55777"/>
    <cellStyle name="Обычный 66 4" xfId="55778"/>
    <cellStyle name="Обычный 66 4 2" xfId="55779"/>
    <cellStyle name="Обычный 66 4 2 2" xfId="55780"/>
    <cellStyle name="Обычный 66 4 2 2 2" xfId="55781"/>
    <cellStyle name="Обычный 66 4 2 3" xfId="55782"/>
    <cellStyle name="Обычный 66 4 3" xfId="55783"/>
    <cellStyle name="Обычный 66 4 3 2" xfId="55784"/>
    <cellStyle name="Обычный 66 4 4" xfId="55785"/>
    <cellStyle name="Обычный 66 5" xfId="55786"/>
    <cellStyle name="Обычный 66 5 2" xfId="55787"/>
    <cellStyle name="Обычный 66 5 2 2" xfId="55788"/>
    <cellStyle name="Обычный 66 5 3" xfId="55789"/>
    <cellStyle name="Обычный 66 6" xfId="55790"/>
    <cellStyle name="Обычный 66 6 2" xfId="55791"/>
    <cellStyle name="Обычный 66 7" xfId="55792"/>
    <cellStyle name="Обычный 66 7 2" xfId="55793"/>
    <cellStyle name="Обычный 66 8" xfId="55794"/>
    <cellStyle name="Обычный 67" xfId="55795"/>
    <cellStyle name="Обычный 67 2" xfId="55796"/>
    <cellStyle name="Обычный 67 2 2" xfId="55797"/>
    <cellStyle name="Обычный 67 2 2 2" xfId="55798"/>
    <cellStyle name="Обычный 67 2 2 2 2" xfId="55799"/>
    <cellStyle name="Обычный 67 2 2 3" xfId="55800"/>
    <cellStyle name="Обычный 67 2 3" xfId="55801"/>
    <cellStyle name="Обычный 67 2 3 2" xfId="55802"/>
    <cellStyle name="Обычный 67 2 4" xfId="55803"/>
    <cellStyle name="Обычный 67 3" xfId="55804"/>
    <cellStyle name="Обычный 67 3 2" xfId="55805"/>
    <cellStyle name="Обычный 67 3 2 2" xfId="55806"/>
    <cellStyle name="Обычный 67 3 2 2 2" xfId="55807"/>
    <cellStyle name="Обычный 67 3 2 3" xfId="55808"/>
    <cellStyle name="Обычный 67 3 3" xfId="55809"/>
    <cellStyle name="Обычный 67 3 3 2" xfId="55810"/>
    <cellStyle name="Обычный 67 3 4" xfId="55811"/>
    <cellStyle name="Обычный 67 4" xfId="55812"/>
    <cellStyle name="Обычный 67 4 2" xfId="55813"/>
    <cellStyle name="Обычный 67 4 2 2" xfId="55814"/>
    <cellStyle name="Обычный 67 4 2 2 2" xfId="55815"/>
    <cellStyle name="Обычный 67 4 2 3" xfId="55816"/>
    <cellStyle name="Обычный 67 4 3" xfId="55817"/>
    <cellStyle name="Обычный 67 4 3 2" xfId="55818"/>
    <cellStyle name="Обычный 67 4 4" xfId="55819"/>
    <cellStyle name="Обычный 67 5" xfId="55820"/>
    <cellStyle name="Обычный 67 5 2" xfId="55821"/>
    <cellStyle name="Обычный 67 5 2 2" xfId="55822"/>
    <cellStyle name="Обычный 67 5 3" xfId="55823"/>
    <cellStyle name="Обычный 67 6" xfId="55824"/>
    <cellStyle name="Обычный 67 6 2" xfId="55825"/>
    <cellStyle name="Обычный 67 7" xfId="55826"/>
    <cellStyle name="Обычный 67 7 2" xfId="55827"/>
    <cellStyle name="Обычный 67 8" xfId="55828"/>
    <cellStyle name="Обычный 68" xfId="55829"/>
    <cellStyle name="Обычный 68 2" xfId="55830"/>
    <cellStyle name="Обычный 68 2 2" xfId="55831"/>
    <cellStyle name="Обычный 68 2 2 2" xfId="55832"/>
    <cellStyle name="Обычный 68 2 2 2 2" xfId="55833"/>
    <cellStyle name="Обычный 68 2 2 3" xfId="55834"/>
    <cellStyle name="Обычный 68 2 3" xfId="55835"/>
    <cellStyle name="Обычный 68 2 3 2" xfId="55836"/>
    <cellStyle name="Обычный 68 2 4" xfId="55837"/>
    <cellStyle name="Обычный 68 3" xfId="55838"/>
    <cellStyle name="Обычный 68 3 2" xfId="55839"/>
    <cellStyle name="Обычный 68 3 2 2" xfId="55840"/>
    <cellStyle name="Обычный 68 3 2 2 2" xfId="55841"/>
    <cellStyle name="Обычный 68 3 2 3" xfId="55842"/>
    <cellStyle name="Обычный 68 3 3" xfId="55843"/>
    <cellStyle name="Обычный 68 3 3 2" xfId="55844"/>
    <cellStyle name="Обычный 68 3 4" xfId="55845"/>
    <cellStyle name="Обычный 68 4" xfId="55846"/>
    <cellStyle name="Обычный 68 4 2" xfId="55847"/>
    <cellStyle name="Обычный 68 4 2 2" xfId="55848"/>
    <cellStyle name="Обычный 68 4 2 2 2" xfId="55849"/>
    <cellStyle name="Обычный 68 4 2 3" xfId="55850"/>
    <cellStyle name="Обычный 68 4 3" xfId="55851"/>
    <cellStyle name="Обычный 68 4 3 2" xfId="55852"/>
    <cellStyle name="Обычный 68 4 4" xfId="55853"/>
    <cellStyle name="Обычный 68 5" xfId="55854"/>
    <cellStyle name="Обычный 68 5 2" xfId="55855"/>
    <cellStyle name="Обычный 68 5 2 2" xfId="55856"/>
    <cellStyle name="Обычный 68 5 3" xfId="55857"/>
    <cellStyle name="Обычный 68 6" xfId="55858"/>
    <cellStyle name="Обычный 68 6 2" xfId="55859"/>
    <cellStyle name="Обычный 68 7" xfId="55860"/>
    <cellStyle name="Обычный 68 7 2" xfId="55861"/>
    <cellStyle name="Обычный 68 8" xfId="55862"/>
    <cellStyle name="Обычный 69" xfId="55863"/>
    <cellStyle name="Обычный 69 2" xfId="55864"/>
    <cellStyle name="Обычный 69 2 2" xfId="55865"/>
    <cellStyle name="Обычный 69 2 2 2" xfId="55866"/>
    <cellStyle name="Обычный 69 2 2 2 2" xfId="55867"/>
    <cellStyle name="Обычный 69 2 2 3" xfId="55868"/>
    <cellStyle name="Обычный 69 2 3" xfId="55869"/>
    <cellStyle name="Обычный 69 2 3 2" xfId="55870"/>
    <cellStyle name="Обычный 69 2 4" xfId="55871"/>
    <cellStyle name="Обычный 69 3" xfId="55872"/>
    <cellStyle name="Обычный 69 3 2" xfId="55873"/>
    <cellStyle name="Обычный 69 3 2 2" xfId="55874"/>
    <cellStyle name="Обычный 69 3 2 2 2" xfId="55875"/>
    <cellStyle name="Обычный 69 3 2 3" xfId="55876"/>
    <cellStyle name="Обычный 69 3 3" xfId="55877"/>
    <cellStyle name="Обычный 69 3 3 2" xfId="55878"/>
    <cellStyle name="Обычный 69 3 4" xfId="55879"/>
    <cellStyle name="Обычный 69 4" xfId="55880"/>
    <cellStyle name="Обычный 69 4 2" xfId="55881"/>
    <cellStyle name="Обычный 69 4 2 2" xfId="55882"/>
    <cellStyle name="Обычный 69 4 2 2 2" xfId="55883"/>
    <cellStyle name="Обычный 69 4 2 3" xfId="55884"/>
    <cellStyle name="Обычный 69 4 3" xfId="55885"/>
    <cellStyle name="Обычный 69 4 3 2" xfId="55886"/>
    <cellStyle name="Обычный 69 4 4" xfId="55887"/>
    <cellStyle name="Обычный 69 5" xfId="55888"/>
    <cellStyle name="Обычный 69 5 2" xfId="55889"/>
    <cellStyle name="Обычный 69 5 2 2" xfId="55890"/>
    <cellStyle name="Обычный 69 5 3" xfId="55891"/>
    <cellStyle name="Обычный 69 6" xfId="55892"/>
    <cellStyle name="Обычный 69 6 2" xfId="55893"/>
    <cellStyle name="Обычный 69 7" xfId="55894"/>
    <cellStyle name="Обычный 69 7 2" xfId="55895"/>
    <cellStyle name="Обычный 69 8" xfId="55896"/>
    <cellStyle name="Обычный 7" xfId="55897"/>
    <cellStyle name="Обычный 7 2" xfId="55898"/>
    <cellStyle name="Обычный 7 2 2" xfId="55899"/>
    <cellStyle name="Обычный 7 2 3" xfId="55900"/>
    <cellStyle name="Обычный 7 3" xfId="55901"/>
    <cellStyle name="Обычный 7 3 2" xfId="55902"/>
    <cellStyle name="Обычный 7 4" xfId="55903"/>
    <cellStyle name="Обычный 7 5" xfId="55904"/>
    <cellStyle name="Обычный 7_Корректировка 2 квартал ДПН ОМТС Июнь (02 06 09)" xfId="55905"/>
    <cellStyle name="Обычный 70" xfId="55906"/>
    <cellStyle name="Обычный 70 2" xfId="55907"/>
    <cellStyle name="Обычный 70 2 2" xfId="55908"/>
    <cellStyle name="Обычный 70 2 2 2" xfId="55909"/>
    <cellStyle name="Обычный 70 2 2 2 2" xfId="55910"/>
    <cellStyle name="Обычный 70 2 2 3" xfId="55911"/>
    <cellStyle name="Обычный 70 2 3" xfId="55912"/>
    <cellStyle name="Обычный 70 2 3 2" xfId="55913"/>
    <cellStyle name="Обычный 70 2 4" xfId="55914"/>
    <cellStyle name="Обычный 70 3" xfId="55915"/>
    <cellStyle name="Обычный 70 3 2" xfId="55916"/>
    <cellStyle name="Обычный 70 3 2 2" xfId="55917"/>
    <cellStyle name="Обычный 70 3 2 2 2" xfId="55918"/>
    <cellStyle name="Обычный 70 3 2 3" xfId="55919"/>
    <cellStyle name="Обычный 70 3 3" xfId="55920"/>
    <cellStyle name="Обычный 70 3 3 2" xfId="55921"/>
    <cellStyle name="Обычный 70 3 4" xfId="55922"/>
    <cellStyle name="Обычный 70 4" xfId="55923"/>
    <cellStyle name="Обычный 70 4 2" xfId="55924"/>
    <cellStyle name="Обычный 70 4 2 2" xfId="55925"/>
    <cellStyle name="Обычный 70 4 2 2 2" xfId="55926"/>
    <cellStyle name="Обычный 70 4 2 3" xfId="55927"/>
    <cellStyle name="Обычный 70 4 3" xfId="55928"/>
    <cellStyle name="Обычный 70 4 3 2" xfId="55929"/>
    <cellStyle name="Обычный 70 4 4" xfId="55930"/>
    <cellStyle name="Обычный 70 5" xfId="55931"/>
    <cellStyle name="Обычный 70 5 2" xfId="55932"/>
    <cellStyle name="Обычный 70 5 2 2" xfId="55933"/>
    <cellStyle name="Обычный 70 5 3" xfId="55934"/>
    <cellStyle name="Обычный 70 6" xfId="55935"/>
    <cellStyle name="Обычный 70 6 2" xfId="55936"/>
    <cellStyle name="Обычный 70 7" xfId="55937"/>
    <cellStyle name="Обычный 70 7 2" xfId="55938"/>
    <cellStyle name="Обычный 70 8" xfId="55939"/>
    <cellStyle name="Обычный 71" xfId="55940"/>
    <cellStyle name="Обычный 71 2" xfId="55941"/>
    <cellStyle name="Обычный 71 2 2" xfId="55942"/>
    <cellStyle name="Обычный 71 2 2 2" xfId="55943"/>
    <cellStyle name="Обычный 71 2 2 2 2" xfId="55944"/>
    <cellStyle name="Обычный 71 2 2 3" xfId="55945"/>
    <cellStyle name="Обычный 71 2 3" xfId="55946"/>
    <cellStyle name="Обычный 71 2 3 2" xfId="55947"/>
    <cellStyle name="Обычный 71 2 4" xfId="55948"/>
    <cellStyle name="Обычный 71 3" xfId="55949"/>
    <cellStyle name="Обычный 71 3 2" xfId="55950"/>
    <cellStyle name="Обычный 71 3 2 2" xfId="55951"/>
    <cellStyle name="Обычный 71 3 2 2 2" xfId="55952"/>
    <cellStyle name="Обычный 71 3 2 3" xfId="55953"/>
    <cellStyle name="Обычный 71 3 3" xfId="55954"/>
    <cellStyle name="Обычный 71 3 3 2" xfId="55955"/>
    <cellStyle name="Обычный 71 3 4" xfId="55956"/>
    <cellStyle name="Обычный 71 4" xfId="55957"/>
    <cellStyle name="Обычный 71 4 2" xfId="55958"/>
    <cellStyle name="Обычный 71 4 2 2" xfId="55959"/>
    <cellStyle name="Обычный 71 4 2 2 2" xfId="55960"/>
    <cellStyle name="Обычный 71 4 2 3" xfId="55961"/>
    <cellStyle name="Обычный 71 4 3" xfId="55962"/>
    <cellStyle name="Обычный 71 4 3 2" xfId="55963"/>
    <cellStyle name="Обычный 71 4 4" xfId="55964"/>
    <cellStyle name="Обычный 71 5" xfId="55965"/>
    <cellStyle name="Обычный 71 5 2" xfId="55966"/>
    <cellStyle name="Обычный 71 5 2 2" xfId="55967"/>
    <cellStyle name="Обычный 71 5 3" xfId="55968"/>
    <cellStyle name="Обычный 71 6" xfId="55969"/>
    <cellStyle name="Обычный 71 6 2" xfId="55970"/>
    <cellStyle name="Обычный 71 7" xfId="55971"/>
    <cellStyle name="Обычный 71 7 2" xfId="55972"/>
    <cellStyle name="Обычный 71 8" xfId="55973"/>
    <cellStyle name="Обычный 72" xfId="55974"/>
    <cellStyle name="Обычный 72 2" xfId="55975"/>
    <cellStyle name="Обычный 72 2 2" xfId="55976"/>
    <cellStyle name="Обычный 72 2 2 2" xfId="55977"/>
    <cellStyle name="Обычный 72 2 2 2 2" xfId="55978"/>
    <cellStyle name="Обычный 72 2 2 3" xfId="55979"/>
    <cellStyle name="Обычный 72 2 3" xfId="55980"/>
    <cellStyle name="Обычный 72 2 3 2" xfId="55981"/>
    <cellStyle name="Обычный 72 2 4" xfId="55982"/>
    <cellStyle name="Обычный 72 3" xfId="55983"/>
    <cellStyle name="Обычный 72 3 2" xfId="55984"/>
    <cellStyle name="Обычный 72 3 2 2" xfId="55985"/>
    <cellStyle name="Обычный 72 3 2 2 2" xfId="55986"/>
    <cellStyle name="Обычный 72 3 2 3" xfId="55987"/>
    <cellStyle name="Обычный 72 3 3" xfId="55988"/>
    <cellStyle name="Обычный 72 3 3 2" xfId="55989"/>
    <cellStyle name="Обычный 72 3 4" xfId="55990"/>
    <cellStyle name="Обычный 72 4" xfId="55991"/>
    <cellStyle name="Обычный 72 4 2" xfId="55992"/>
    <cellStyle name="Обычный 72 4 2 2" xfId="55993"/>
    <cellStyle name="Обычный 72 4 2 2 2" xfId="55994"/>
    <cellStyle name="Обычный 72 4 2 3" xfId="55995"/>
    <cellStyle name="Обычный 72 4 3" xfId="55996"/>
    <cellStyle name="Обычный 72 4 3 2" xfId="55997"/>
    <cellStyle name="Обычный 72 4 4" xfId="55998"/>
    <cellStyle name="Обычный 72 5" xfId="55999"/>
    <cellStyle name="Обычный 72 5 2" xfId="56000"/>
    <cellStyle name="Обычный 72 5 2 2" xfId="56001"/>
    <cellStyle name="Обычный 72 5 3" xfId="56002"/>
    <cellStyle name="Обычный 72 6" xfId="56003"/>
    <cellStyle name="Обычный 72 6 2" xfId="56004"/>
    <cellStyle name="Обычный 72 7" xfId="56005"/>
    <cellStyle name="Обычный 72 7 2" xfId="56006"/>
    <cellStyle name="Обычный 72 8" xfId="56007"/>
    <cellStyle name="Обычный 73" xfId="56008"/>
    <cellStyle name="Обычный 73 2" xfId="56009"/>
    <cellStyle name="Обычный 73 2 2" xfId="56010"/>
    <cellStyle name="Обычный 73 2 2 2" xfId="56011"/>
    <cellStyle name="Обычный 73 2 2 2 2" xfId="56012"/>
    <cellStyle name="Обычный 73 2 2 3" xfId="56013"/>
    <cellStyle name="Обычный 73 2 3" xfId="56014"/>
    <cellStyle name="Обычный 73 2 3 2" xfId="56015"/>
    <cellStyle name="Обычный 73 2 4" xfId="56016"/>
    <cellStyle name="Обычный 73 3" xfId="56017"/>
    <cellStyle name="Обычный 73 3 2" xfId="56018"/>
    <cellStyle name="Обычный 73 3 2 2" xfId="56019"/>
    <cellStyle name="Обычный 73 3 2 2 2" xfId="56020"/>
    <cellStyle name="Обычный 73 3 2 3" xfId="56021"/>
    <cellStyle name="Обычный 73 3 3" xfId="56022"/>
    <cellStyle name="Обычный 73 3 3 2" xfId="56023"/>
    <cellStyle name="Обычный 73 3 4" xfId="56024"/>
    <cellStyle name="Обычный 73 4" xfId="56025"/>
    <cellStyle name="Обычный 73 4 2" xfId="56026"/>
    <cellStyle name="Обычный 73 4 2 2" xfId="56027"/>
    <cellStyle name="Обычный 73 4 2 2 2" xfId="56028"/>
    <cellStyle name="Обычный 73 4 2 3" xfId="56029"/>
    <cellStyle name="Обычный 73 4 3" xfId="56030"/>
    <cellStyle name="Обычный 73 4 3 2" xfId="56031"/>
    <cellStyle name="Обычный 73 4 4" xfId="56032"/>
    <cellStyle name="Обычный 73 5" xfId="56033"/>
    <cellStyle name="Обычный 73 5 2" xfId="56034"/>
    <cellStyle name="Обычный 73 5 2 2" xfId="56035"/>
    <cellStyle name="Обычный 73 5 3" xfId="56036"/>
    <cellStyle name="Обычный 73 6" xfId="56037"/>
    <cellStyle name="Обычный 73 6 2" xfId="56038"/>
    <cellStyle name="Обычный 73 7" xfId="56039"/>
    <cellStyle name="Обычный 73 7 2" xfId="56040"/>
    <cellStyle name="Обычный 73 8" xfId="56041"/>
    <cellStyle name="Обычный 74" xfId="56042"/>
    <cellStyle name="Обычный 74 2" xfId="56043"/>
    <cellStyle name="Обычный 74 2 2" xfId="56044"/>
    <cellStyle name="Обычный 74 2 2 2" xfId="56045"/>
    <cellStyle name="Обычный 74 2 2 2 2" xfId="56046"/>
    <cellStyle name="Обычный 74 2 2 3" xfId="56047"/>
    <cellStyle name="Обычный 74 2 3" xfId="56048"/>
    <cellStyle name="Обычный 74 2 3 2" xfId="56049"/>
    <cellStyle name="Обычный 74 2 4" xfId="56050"/>
    <cellStyle name="Обычный 74 3" xfId="56051"/>
    <cellStyle name="Обычный 74 3 2" xfId="56052"/>
    <cellStyle name="Обычный 74 3 2 2" xfId="56053"/>
    <cellStyle name="Обычный 74 3 2 2 2" xfId="56054"/>
    <cellStyle name="Обычный 74 3 2 3" xfId="56055"/>
    <cellStyle name="Обычный 74 3 3" xfId="56056"/>
    <cellStyle name="Обычный 74 3 3 2" xfId="56057"/>
    <cellStyle name="Обычный 74 3 4" xfId="56058"/>
    <cellStyle name="Обычный 74 4" xfId="56059"/>
    <cellStyle name="Обычный 74 4 2" xfId="56060"/>
    <cellStyle name="Обычный 74 4 2 2" xfId="56061"/>
    <cellStyle name="Обычный 74 4 2 2 2" xfId="56062"/>
    <cellStyle name="Обычный 74 4 2 3" xfId="56063"/>
    <cellStyle name="Обычный 74 4 3" xfId="56064"/>
    <cellStyle name="Обычный 74 4 3 2" xfId="56065"/>
    <cellStyle name="Обычный 74 4 4" xfId="56066"/>
    <cellStyle name="Обычный 74 5" xfId="56067"/>
    <cellStyle name="Обычный 74 5 2" xfId="56068"/>
    <cellStyle name="Обычный 74 5 2 2" xfId="56069"/>
    <cellStyle name="Обычный 74 5 3" xfId="56070"/>
    <cellStyle name="Обычный 74 6" xfId="56071"/>
    <cellStyle name="Обычный 74 6 2" xfId="56072"/>
    <cellStyle name="Обычный 74 7" xfId="56073"/>
    <cellStyle name="Обычный 74 7 2" xfId="56074"/>
    <cellStyle name="Обычный 74 8" xfId="56075"/>
    <cellStyle name="Обычный 75" xfId="56076"/>
    <cellStyle name="Обычный 75 2" xfId="56077"/>
    <cellStyle name="Обычный 75 2 2" xfId="56078"/>
    <cellStyle name="Обычный 75 2 2 2" xfId="56079"/>
    <cellStyle name="Обычный 75 2 2 2 2" xfId="56080"/>
    <cellStyle name="Обычный 75 2 2 3" xfId="56081"/>
    <cellStyle name="Обычный 75 2 3" xfId="56082"/>
    <cellStyle name="Обычный 75 2 3 2" xfId="56083"/>
    <cellStyle name="Обычный 75 2 4" xfId="56084"/>
    <cellStyle name="Обычный 75 3" xfId="56085"/>
    <cellStyle name="Обычный 75 3 2" xfId="56086"/>
    <cellStyle name="Обычный 75 3 2 2" xfId="56087"/>
    <cellStyle name="Обычный 75 3 2 2 2" xfId="56088"/>
    <cellStyle name="Обычный 75 3 2 3" xfId="56089"/>
    <cellStyle name="Обычный 75 3 3" xfId="56090"/>
    <cellStyle name="Обычный 75 3 3 2" xfId="56091"/>
    <cellStyle name="Обычный 75 3 4" xfId="56092"/>
    <cellStyle name="Обычный 75 4" xfId="56093"/>
    <cellStyle name="Обычный 75 4 2" xfId="56094"/>
    <cellStyle name="Обычный 75 4 2 2" xfId="56095"/>
    <cellStyle name="Обычный 75 4 2 2 2" xfId="56096"/>
    <cellStyle name="Обычный 75 4 2 3" xfId="56097"/>
    <cellStyle name="Обычный 75 4 3" xfId="56098"/>
    <cellStyle name="Обычный 75 4 3 2" xfId="56099"/>
    <cellStyle name="Обычный 75 4 4" xfId="56100"/>
    <cellStyle name="Обычный 75 5" xfId="56101"/>
    <cellStyle name="Обычный 75 5 2" xfId="56102"/>
    <cellStyle name="Обычный 75 5 2 2" xfId="56103"/>
    <cellStyle name="Обычный 75 5 3" xfId="56104"/>
    <cellStyle name="Обычный 75 6" xfId="56105"/>
    <cellStyle name="Обычный 75 6 2" xfId="56106"/>
    <cellStyle name="Обычный 75 7" xfId="56107"/>
    <cellStyle name="Обычный 75 7 2" xfId="56108"/>
    <cellStyle name="Обычный 75 8" xfId="56109"/>
    <cellStyle name="Обычный 76" xfId="56110"/>
    <cellStyle name="Обычный 76 2" xfId="56111"/>
    <cellStyle name="Обычный 76 2 2" xfId="56112"/>
    <cellStyle name="Обычный 76 2 2 2" xfId="56113"/>
    <cellStyle name="Обычный 76 2 2 2 2" xfId="56114"/>
    <cellStyle name="Обычный 76 2 2 3" xfId="56115"/>
    <cellStyle name="Обычный 76 2 3" xfId="56116"/>
    <cellStyle name="Обычный 76 2 3 2" xfId="56117"/>
    <cellStyle name="Обычный 76 2 4" xfId="56118"/>
    <cellStyle name="Обычный 76 3" xfId="56119"/>
    <cellStyle name="Обычный 76 3 2" xfId="56120"/>
    <cellStyle name="Обычный 76 3 2 2" xfId="56121"/>
    <cellStyle name="Обычный 76 3 2 2 2" xfId="56122"/>
    <cellStyle name="Обычный 76 3 2 3" xfId="56123"/>
    <cellStyle name="Обычный 76 3 3" xfId="56124"/>
    <cellStyle name="Обычный 76 3 3 2" xfId="56125"/>
    <cellStyle name="Обычный 76 3 4" xfId="56126"/>
    <cellStyle name="Обычный 76 4" xfId="56127"/>
    <cellStyle name="Обычный 76 4 2" xfId="56128"/>
    <cellStyle name="Обычный 76 4 2 2" xfId="56129"/>
    <cellStyle name="Обычный 76 4 2 2 2" xfId="56130"/>
    <cellStyle name="Обычный 76 4 2 3" xfId="56131"/>
    <cellStyle name="Обычный 76 4 3" xfId="56132"/>
    <cellStyle name="Обычный 76 4 3 2" xfId="56133"/>
    <cellStyle name="Обычный 76 4 4" xfId="56134"/>
    <cellStyle name="Обычный 76 5" xfId="56135"/>
    <cellStyle name="Обычный 76 5 2" xfId="56136"/>
    <cellStyle name="Обычный 76 5 2 2" xfId="56137"/>
    <cellStyle name="Обычный 76 5 3" xfId="56138"/>
    <cellStyle name="Обычный 76 6" xfId="56139"/>
    <cellStyle name="Обычный 76 6 2" xfId="56140"/>
    <cellStyle name="Обычный 76 7" xfId="56141"/>
    <cellStyle name="Обычный 76 7 2" xfId="56142"/>
    <cellStyle name="Обычный 76 8" xfId="56143"/>
    <cellStyle name="Обычный 77" xfId="56144"/>
    <cellStyle name="Обычный 77 2" xfId="56145"/>
    <cellStyle name="Обычный 77 2 2" xfId="56146"/>
    <cellStyle name="Обычный 77 2 2 2" xfId="56147"/>
    <cellStyle name="Обычный 77 2 2 2 2" xfId="56148"/>
    <cellStyle name="Обычный 77 2 2 3" xfId="56149"/>
    <cellStyle name="Обычный 77 2 3" xfId="56150"/>
    <cellStyle name="Обычный 77 2 3 2" xfId="56151"/>
    <cellStyle name="Обычный 77 2 4" xfId="56152"/>
    <cellStyle name="Обычный 77 3" xfId="56153"/>
    <cellStyle name="Обычный 77 3 2" xfId="56154"/>
    <cellStyle name="Обычный 77 3 2 2" xfId="56155"/>
    <cellStyle name="Обычный 77 3 2 2 2" xfId="56156"/>
    <cellStyle name="Обычный 77 3 2 3" xfId="56157"/>
    <cellStyle name="Обычный 77 3 3" xfId="56158"/>
    <cellStyle name="Обычный 77 3 3 2" xfId="56159"/>
    <cellStyle name="Обычный 77 3 4" xfId="56160"/>
    <cellStyle name="Обычный 77 4" xfId="56161"/>
    <cellStyle name="Обычный 77 4 2" xfId="56162"/>
    <cellStyle name="Обычный 77 4 2 2" xfId="56163"/>
    <cellStyle name="Обычный 77 4 2 2 2" xfId="56164"/>
    <cellStyle name="Обычный 77 4 2 3" xfId="56165"/>
    <cellStyle name="Обычный 77 4 3" xfId="56166"/>
    <cellStyle name="Обычный 77 4 3 2" xfId="56167"/>
    <cellStyle name="Обычный 77 4 4" xfId="56168"/>
    <cellStyle name="Обычный 77 5" xfId="56169"/>
    <cellStyle name="Обычный 77 5 2" xfId="56170"/>
    <cellStyle name="Обычный 77 5 2 2" xfId="56171"/>
    <cellStyle name="Обычный 77 5 3" xfId="56172"/>
    <cellStyle name="Обычный 77 6" xfId="56173"/>
    <cellStyle name="Обычный 77 6 2" xfId="56174"/>
    <cellStyle name="Обычный 77 7" xfId="56175"/>
    <cellStyle name="Обычный 77 7 2" xfId="56176"/>
    <cellStyle name="Обычный 77 8" xfId="56177"/>
    <cellStyle name="Обычный 78" xfId="56178"/>
    <cellStyle name="Обычный 78 2" xfId="56179"/>
    <cellStyle name="Обычный 78 2 2" xfId="56180"/>
    <cellStyle name="Обычный 78 2 2 2" xfId="56181"/>
    <cellStyle name="Обычный 78 2 2 2 2" xfId="56182"/>
    <cellStyle name="Обычный 78 2 2 3" xfId="56183"/>
    <cellStyle name="Обычный 78 2 3" xfId="56184"/>
    <cellStyle name="Обычный 78 2 3 2" xfId="56185"/>
    <cellStyle name="Обычный 78 2 4" xfId="56186"/>
    <cellStyle name="Обычный 78 3" xfId="56187"/>
    <cellStyle name="Обычный 78 3 2" xfId="56188"/>
    <cellStyle name="Обычный 78 3 2 2" xfId="56189"/>
    <cellStyle name="Обычный 78 3 2 2 2" xfId="56190"/>
    <cellStyle name="Обычный 78 3 2 3" xfId="56191"/>
    <cellStyle name="Обычный 78 3 3" xfId="56192"/>
    <cellStyle name="Обычный 78 3 3 2" xfId="56193"/>
    <cellStyle name="Обычный 78 3 4" xfId="56194"/>
    <cellStyle name="Обычный 78 4" xfId="56195"/>
    <cellStyle name="Обычный 78 4 2" xfId="56196"/>
    <cellStyle name="Обычный 78 4 2 2" xfId="56197"/>
    <cellStyle name="Обычный 78 4 2 2 2" xfId="56198"/>
    <cellStyle name="Обычный 78 4 2 3" xfId="56199"/>
    <cellStyle name="Обычный 78 4 3" xfId="56200"/>
    <cellStyle name="Обычный 78 4 3 2" xfId="56201"/>
    <cellStyle name="Обычный 78 4 4" xfId="56202"/>
    <cellStyle name="Обычный 78 5" xfId="56203"/>
    <cellStyle name="Обычный 78 5 2" xfId="56204"/>
    <cellStyle name="Обычный 78 5 2 2" xfId="56205"/>
    <cellStyle name="Обычный 78 5 3" xfId="56206"/>
    <cellStyle name="Обычный 78 6" xfId="56207"/>
    <cellStyle name="Обычный 78 6 2" xfId="56208"/>
    <cellStyle name="Обычный 78 7" xfId="56209"/>
    <cellStyle name="Обычный 78 7 2" xfId="56210"/>
    <cellStyle name="Обычный 78 8" xfId="56211"/>
    <cellStyle name="Обычный 79" xfId="56212"/>
    <cellStyle name="Обычный 79 2" xfId="56213"/>
    <cellStyle name="Обычный 79 2 2" xfId="56214"/>
    <cellStyle name="Обычный 79 2 2 2" xfId="56215"/>
    <cellStyle name="Обычный 79 2 2 2 2" xfId="56216"/>
    <cellStyle name="Обычный 79 2 2 3" xfId="56217"/>
    <cellStyle name="Обычный 79 2 3" xfId="56218"/>
    <cellStyle name="Обычный 79 2 3 2" xfId="56219"/>
    <cellStyle name="Обычный 79 2 4" xfId="56220"/>
    <cellStyle name="Обычный 79 3" xfId="56221"/>
    <cellStyle name="Обычный 79 3 2" xfId="56222"/>
    <cellStyle name="Обычный 79 3 2 2" xfId="56223"/>
    <cellStyle name="Обычный 79 3 2 2 2" xfId="56224"/>
    <cellStyle name="Обычный 79 3 2 3" xfId="56225"/>
    <cellStyle name="Обычный 79 3 3" xfId="56226"/>
    <cellStyle name="Обычный 79 3 3 2" xfId="56227"/>
    <cellStyle name="Обычный 79 3 4" xfId="56228"/>
    <cellStyle name="Обычный 79 4" xfId="56229"/>
    <cellStyle name="Обычный 79 4 2" xfId="56230"/>
    <cellStyle name="Обычный 79 4 2 2" xfId="56231"/>
    <cellStyle name="Обычный 79 4 2 2 2" xfId="56232"/>
    <cellStyle name="Обычный 79 4 2 3" xfId="56233"/>
    <cellStyle name="Обычный 79 4 3" xfId="56234"/>
    <cellStyle name="Обычный 79 4 3 2" xfId="56235"/>
    <cellStyle name="Обычный 79 4 4" xfId="56236"/>
    <cellStyle name="Обычный 79 5" xfId="56237"/>
    <cellStyle name="Обычный 79 5 2" xfId="56238"/>
    <cellStyle name="Обычный 79 5 2 2" xfId="56239"/>
    <cellStyle name="Обычный 79 5 3" xfId="56240"/>
    <cellStyle name="Обычный 79 6" xfId="56241"/>
    <cellStyle name="Обычный 79 6 2" xfId="56242"/>
    <cellStyle name="Обычный 79 7" xfId="56243"/>
    <cellStyle name="Обычный 79 7 2" xfId="56244"/>
    <cellStyle name="Обычный 79 8" xfId="56245"/>
    <cellStyle name="Обычный 8" xfId="56246"/>
    <cellStyle name="Обычный 8 2" xfId="56247"/>
    <cellStyle name="Обычный 8 2 2" xfId="56248"/>
    <cellStyle name="Обычный 8 3" xfId="56249"/>
    <cellStyle name="Обычный 8 3 2" xfId="56250"/>
    <cellStyle name="Обычный 8 4" xfId="56251"/>
    <cellStyle name="Обычный 8 4 2" xfId="56252"/>
    <cellStyle name="Обычный 8 5" xfId="56253"/>
    <cellStyle name="Обычный 8 6" xfId="56254"/>
    <cellStyle name="Обычный 8 7" xfId="56255"/>
    <cellStyle name="Обычный 80" xfId="56256"/>
    <cellStyle name="Обычный 80 2" xfId="56257"/>
    <cellStyle name="Обычный 80 2 2" xfId="56258"/>
    <cellStyle name="Обычный 80 2 2 2" xfId="56259"/>
    <cellStyle name="Обычный 80 2 2 2 2" xfId="56260"/>
    <cellStyle name="Обычный 80 2 2 3" xfId="56261"/>
    <cellStyle name="Обычный 80 2 3" xfId="56262"/>
    <cellStyle name="Обычный 80 2 3 2" xfId="56263"/>
    <cellStyle name="Обычный 80 2 4" xfId="56264"/>
    <cellStyle name="Обычный 80 3" xfId="56265"/>
    <cellStyle name="Обычный 80 3 2" xfId="56266"/>
    <cellStyle name="Обычный 80 3 2 2" xfId="56267"/>
    <cellStyle name="Обычный 80 3 2 2 2" xfId="56268"/>
    <cellStyle name="Обычный 80 3 2 3" xfId="56269"/>
    <cellStyle name="Обычный 80 3 3" xfId="56270"/>
    <cellStyle name="Обычный 80 3 3 2" xfId="56271"/>
    <cellStyle name="Обычный 80 3 4" xfId="56272"/>
    <cellStyle name="Обычный 80 4" xfId="56273"/>
    <cellStyle name="Обычный 80 4 2" xfId="56274"/>
    <cellStyle name="Обычный 80 4 2 2" xfId="56275"/>
    <cellStyle name="Обычный 80 4 2 2 2" xfId="56276"/>
    <cellStyle name="Обычный 80 4 2 3" xfId="56277"/>
    <cellStyle name="Обычный 80 4 3" xfId="56278"/>
    <cellStyle name="Обычный 80 4 3 2" xfId="56279"/>
    <cellStyle name="Обычный 80 4 4" xfId="56280"/>
    <cellStyle name="Обычный 80 5" xfId="56281"/>
    <cellStyle name="Обычный 80 5 2" xfId="56282"/>
    <cellStyle name="Обычный 80 5 2 2" xfId="56283"/>
    <cellStyle name="Обычный 80 5 3" xfId="56284"/>
    <cellStyle name="Обычный 80 6" xfId="56285"/>
    <cellStyle name="Обычный 80 6 2" xfId="56286"/>
    <cellStyle name="Обычный 80 7" xfId="56287"/>
    <cellStyle name="Обычный 80 7 2" xfId="56288"/>
    <cellStyle name="Обычный 80 8" xfId="56289"/>
    <cellStyle name="Обычный 81" xfId="56290"/>
    <cellStyle name="Обычный 81 2" xfId="56291"/>
    <cellStyle name="Обычный 81 2 2" xfId="56292"/>
    <cellStyle name="Обычный 81 2 2 2" xfId="56293"/>
    <cellStyle name="Обычный 81 2 2 2 2" xfId="56294"/>
    <cellStyle name="Обычный 81 2 2 3" xfId="56295"/>
    <cellStyle name="Обычный 81 2 3" xfId="56296"/>
    <cellStyle name="Обычный 81 2 3 2" xfId="56297"/>
    <cellStyle name="Обычный 81 2 4" xfId="56298"/>
    <cellStyle name="Обычный 81 3" xfId="56299"/>
    <cellStyle name="Обычный 81 3 2" xfId="56300"/>
    <cellStyle name="Обычный 81 3 2 2" xfId="56301"/>
    <cellStyle name="Обычный 81 3 2 2 2" xfId="56302"/>
    <cellStyle name="Обычный 81 3 2 3" xfId="56303"/>
    <cellStyle name="Обычный 81 3 3" xfId="56304"/>
    <cellStyle name="Обычный 81 3 3 2" xfId="56305"/>
    <cellStyle name="Обычный 81 3 4" xfId="56306"/>
    <cellStyle name="Обычный 81 4" xfId="56307"/>
    <cellStyle name="Обычный 81 4 2" xfId="56308"/>
    <cellStyle name="Обычный 81 4 2 2" xfId="56309"/>
    <cellStyle name="Обычный 81 4 2 2 2" xfId="56310"/>
    <cellStyle name="Обычный 81 4 2 3" xfId="56311"/>
    <cellStyle name="Обычный 81 4 3" xfId="56312"/>
    <cellStyle name="Обычный 81 4 3 2" xfId="56313"/>
    <cellStyle name="Обычный 81 4 4" xfId="56314"/>
    <cellStyle name="Обычный 81 5" xfId="56315"/>
    <cellStyle name="Обычный 81 5 2" xfId="56316"/>
    <cellStyle name="Обычный 81 5 2 2" xfId="56317"/>
    <cellStyle name="Обычный 81 5 3" xfId="56318"/>
    <cellStyle name="Обычный 81 6" xfId="56319"/>
    <cellStyle name="Обычный 81 6 2" xfId="56320"/>
    <cellStyle name="Обычный 81 7" xfId="56321"/>
    <cellStyle name="Обычный 81 7 2" xfId="56322"/>
    <cellStyle name="Обычный 81 8" xfId="56323"/>
    <cellStyle name="Обычный 82" xfId="56324"/>
    <cellStyle name="Обычный 82 2" xfId="56325"/>
    <cellStyle name="Обычный 82 2 2" xfId="56326"/>
    <cellStyle name="Обычный 82 2 2 2" xfId="56327"/>
    <cellStyle name="Обычный 82 2 2 2 2" xfId="56328"/>
    <cellStyle name="Обычный 82 2 2 3" xfId="56329"/>
    <cellStyle name="Обычный 82 2 3" xfId="56330"/>
    <cellStyle name="Обычный 82 2 3 2" xfId="56331"/>
    <cellStyle name="Обычный 82 2 4" xfId="56332"/>
    <cellStyle name="Обычный 82 3" xfId="56333"/>
    <cellStyle name="Обычный 82 3 2" xfId="56334"/>
    <cellStyle name="Обычный 82 3 2 2" xfId="56335"/>
    <cellStyle name="Обычный 82 3 2 2 2" xfId="56336"/>
    <cellStyle name="Обычный 82 3 2 3" xfId="56337"/>
    <cellStyle name="Обычный 82 3 3" xfId="56338"/>
    <cellStyle name="Обычный 82 3 3 2" xfId="56339"/>
    <cellStyle name="Обычный 82 3 4" xfId="56340"/>
    <cellStyle name="Обычный 82 4" xfId="56341"/>
    <cellStyle name="Обычный 82 4 2" xfId="56342"/>
    <cellStyle name="Обычный 82 4 2 2" xfId="56343"/>
    <cellStyle name="Обычный 82 4 2 2 2" xfId="56344"/>
    <cellStyle name="Обычный 82 4 2 3" xfId="56345"/>
    <cellStyle name="Обычный 82 4 3" xfId="56346"/>
    <cellStyle name="Обычный 82 4 3 2" xfId="56347"/>
    <cellStyle name="Обычный 82 4 4" xfId="56348"/>
    <cellStyle name="Обычный 82 5" xfId="56349"/>
    <cellStyle name="Обычный 82 5 2" xfId="56350"/>
    <cellStyle name="Обычный 82 5 2 2" xfId="56351"/>
    <cellStyle name="Обычный 82 5 3" xfId="56352"/>
    <cellStyle name="Обычный 82 6" xfId="56353"/>
    <cellStyle name="Обычный 82 6 2" xfId="56354"/>
    <cellStyle name="Обычный 82 7" xfId="56355"/>
    <cellStyle name="Обычный 82 7 2" xfId="56356"/>
    <cellStyle name="Обычный 82 8" xfId="56357"/>
    <cellStyle name="Обычный 83" xfId="56358"/>
    <cellStyle name="Обычный 83 2" xfId="56359"/>
    <cellStyle name="Обычный 83 2 2" xfId="56360"/>
    <cellStyle name="Обычный 83 2 2 2" xfId="56361"/>
    <cellStyle name="Обычный 83 2 2 2 2" xfId="56362"/>
    <cellStyle name="Обычный 83 2 2 3" xfId="56363"/>
    <cellStyle name="Обычный 83 2 3" xfId="56364"/>
    <cellStyle name="Обычный 83 2 3 2" xfId="56365"/>
    <cellStyle name="Обычный 83 2 4" xfId="56366"/>
    <cellStyle name="Обычный 83 3" xfId="56367"/>
    <cellStyle name="Обычный 83 3 2" xfId="56368"/>
    <cellStyle name="Обычный 83 3 2 2" xfId="56369"/>
    <cellStyle name="Обычный 83 3 2 2 2" xfId="56370"/>
    <cellStyle name="Обычный 83 3 2 3" xfId="56371"/>
    <cellStyle name="Обычный 83 3 3" xfId="56372"/>
    <cellStyle name="Обычный 83 3 3 2" xfId="56373"/>
    <cellStyle name="Обычный 83 3 4" xfId="56374"/>
    <cellStyle name="Обычный 83 4" xfId="56375"/>
    <cellStyle name="Обычный 83 4 2" xfId="56376"/>
    <cellStyle name="Обычный 83 4 2 2" xfId="56377"/>
    <cellStyle name="Обычный 83 4 2 2 2" xfId="56378"/>
    <cellStyle name="Обычный 83 4 2 3" xfId="56379"/>
    <cellStyle name="Обычный 83 4 3" xfId="56380"/>
    <cellStyle name="Обычный 83 4 3 2" xfId="56381"/>
    <cellStyle name="Обычный 83 4 4" xfId="56382"/>
    <cellStyle name="Обычный 83 5" xfId="56383"/>
    <cellStyle name="Обычный 83 5 2" xfId="56384"/>
    <cellStyle name="Обычный 83 5 2 2" xfId="56385"/>
    <cellStyle name="Обычный 83 5 3" xfId="56386"/>
    <cellStyle name="Обычный 83 6" xfId="56387"/>
    <cellStyle name="Обычный 83 6 2" xfId="56388"/>
    <cellStyle name="Обычный 83 7" xfId="56389"/>
    <cellStyle name="Обычный 83 7 2" xfId="56390"/>
    <cellStyle name="Обычный 83 8" xfId="56391"/>
    <cellStyle name="Обычный 84" xfId="56392"/>
    <cellStyle name="Обычный 84 2" xfId="56393"/>
    <cellStyle name="Обычный 84 2 2" xfId="56394"/>
    <cellStyle name="Обычный 84 2 2 2" xfId="56395"/>
    <cellStyle name="Обычный 84 2 2 2 2" xfId="56396"/>
    <cellStyle name="Обычный 84 2 2 3" xfId="56397"/>
    <cellStyle name="Обычный 84 2 3" xfId="56398"/>
    <cellStyle name="Обычный 84 2 3 2" xfId="56399"/>
    <cellStyle name="Обычный 84 2 4" xfId="56400"/>
    <cellStyle name="Обычный 84 3" xfId="56401"/>
    <cellStyle name="Обычный 84 3 2" xfId="56402"/>
    <cellStyle name="Обычный 84 3 2 2" xfId="56403"/>
    <cellStyle name="Обычный 84 3 2 2 2" xfId="56404"/>
    <cellStyle name="Обычный 84 3 2 3" xfId="56405"/>
    <cellStyle name="Обычный 84 3 3" xfId="56406"/>
    <cellStyle name="Обычный 84 3 3 2" xfId="56407"/>
    <cellStyle name="Обычный 84 3 4" xfId="56408"/>
    <cellStyle name="Обычный 84 4" xfId="56409"/>
    <cellStyle name="Обычный 84 4 2" xfId="56410"/>
    <cellStyle name="Обычный 84 4 2 2" xfId="56411"/>
    <cellStyle name="Обычный 84 4 2 2 2" xfId="56412"/>
    <cellStyle name="Обычный 84 4 2 3" xfId="56413"/>
    <cellStyle name="Обычный 84 4 3" xfId="56414"/>
    <cellStyle name="Обычный 84 4 3 2" xfId="56415"/>
    <cellStyle name="Обычный 84 4 4" xfId="56416"/>
    <cellStyle name="Обычный 84 5" xfId="56417"/>
    <cellStyle name="Обычный 84 5 2" xfId="56418"/>
    <cellStyle name="Обычный 84 5 2 2" xfId="56419"/>
    <cellStyle name="Обычный 84 5 3" xfId="56420"/>
    <cellStyle name="Обычный 84 6" xfId="56421"/>
    <cellStyle name="Обычный 84 6 2" xfId="56422"/>
    <cellStyle name="Обычный 84 7" xfId="56423"/>
    <cellStyle name="Обычный 84 7 2" xfId="56424"/>
    <cellStyle name="Обычный 84 8" xfId="56425"/>
    <cellStyle name="Обычный 85" xfId="56426"/>
    <cellStyle name="Обычный 85 2" xfId="56427"/>
    <cellStyle name="Обычный 85 2 2" xfId="56428"/>
    <cellStyle name="Обычный 85 2 2 2" xfId="56429"/>
    <cellStyle name="Обычный 85 2 2 2 2" xfId="56430"/>
    <cellStyle name="Обычный 85 2 2 3" xfId="56431"/>
    <cellStyle name="Обычный 85 2 3" xfId="56432"/>
    <cellStyle name="Обычный 85 2 3 2" xfId="56433"/>
    <cellStyle name="Обычный 85 2 4" xfId="56434"/>
    <cellStyle name="Обычный 85 3" xfId="56435"/>
    <cellStyle name="Обычный 85 3 2" xfId="56436"/>
    <cellStyle name="Обычный 85 3 2 2" xfId="56437"/>
    <cellStyle name="Обычный 85 3 2 2 2" xfId="56438"/>
    <cellStyle name="Обычный 85 3 2 3" xfId="56439"/>
    <cellStyle name="Обычный 85 3 3" xfId="56440"/>
    <cellStyle name="Обычный 85 3 3 2" xfId="56441"/>
    <cellStyle name="Обычный 85 3 4" xfId="56442"/>
    <cellStyle name="Обычный 85 4" xfId="56443"/>
    <cellStyle name="Обычный 85 4 2" xfId="56444"/>
    <cellStyle name="Обычный 85 4 2 2" xfId="56445"/>
    <cellStyle name="Обычный 85 4 2 2 2" xfId="56446"/>
    <cellStyle name="Обычный 85 4 2 3" xfId="56447"/>
    <cellStyle name="Обычный 85 4 3" xfId="56448"/>
    <cellStyle name="Обычный 85 4 3 2" xfId="56449"/>
    <cellStyle name="Обычный 85 4 4" xfId="56450"/>
    <cellStyle name="Обычный 85 5" xfId="56451"/>
    <cellStyle name="Обычный 85 5 2" xfId="56452"/>
    <cellStyle name="Обычный 85 5 2 2" xfId="56453"/>
    <cellStyle name="Обычный 85 5 3" xfId="56454"/>
    <cellStyle name="Обычный 85 6" xfId="56455"/>
    <cellStyle name="Обычный 85 6 2" xfId="56456"/>
    <cellStyle name="Обычный 85 7" xfId="56457"/>
    <cellStyle name="Обычный 85 7 2" xfId="56458"/>
    <cellStyle name="Обычный 85 8" xfId="56459"/>
    <cellStyle name="Обычный 86" xfId="56460"/>
    <cellStyle name="Обычный 86 2" xfId="56461"/>
    <cellStyle name="Обычный 86 2 2" xfId="56462"/>
    <cellStyle name="Обычный 86 2 2 2" xfId="56463"/>
    <cellStyle name="Обычный 86 2 2 2 2" xfId="56464"/>
    <cellStyle name="Обычный 86 2 2 3" xfId="56465"/>
    <cellStyle name="Обычный 86 2 3" xfId="56466"/>
    <cellStyle name="Обычный 86 2 3 2" xfId="56467"/>
    <cellStyle name="Обычный 86 2 4" xfId="56468"/>
    <cellStyle name="Обычный 86 3" xfId="56469"/>
    <cellStyle name="Обычный 86 3 2" xfId="56470"/>
    <cellStyle name="Обычный 86 3 2 2" xfId="56471"/>
    <cellStyle name="Обычный 86 3 2 2 2" xfId="56472"/>
    <cellStyle name="Обычный 86 3 2 3" xfId="56473"/>
    <cellStyle name="Обычный 86 3 3" xfId="56474"/>
    <cellStyle name="Обычный 86 3 3 2" xfId="56475"/>
    <cellStyle name="Обычный 86 3 4" xfId="56476"/>
    <cellStyle name="Обычный 86 4" xfId="56477"/>
    <cellStyle name="Обычный 86 4 2" xfId="56478"/>
    <cellStyle name="Обычный 86 4 2 2" xfId="56479"/>
    <cellStyle name="Обычный 86 4 2 2 2" xfId="56480"/>
    <cellStyle name="Обычный 86 4 2 3" xfId="56481"/>
    <cellStyle name="Обычный 86 4 3" xfId="56482"/>
    <cellStyle name="Обычный 86 4 3 2" xfId="56483"/>
    <cellStyle name="Обычный 86 4 4" xfId="56484"/>
    <cellStyle name="Обычный 86 5" xfId="56485"/>
    <cellStyle name="Обычный 86 5 2" xfId="56486"/>
    <cellStyle name="Обычный 86 5 2 2" xfId="56487"/>
    <cellStyle name="Обычный 86 5 3" xfId="56488"/>
    <cellStyle name="Обычный 86 6" xfId="56489"/>
    <cellStyle name="Обычный 86 6 2" xfId="56490"/>
    <cellStyle name="Обычный 86 7" xfId="56491"/>
    <cellStyle name="Обычный 86 7 2" xfId="56492"/>
    <cellStyle name="Обычный 86 8" xfId="56493"/>
    <cellStyle name="Обычный 87" xfId="56494"/>
    <cellStyle name="Обычный 87 2" xfId="56495"/>
    <cellStyle name="Обычный 87 2 2" xfId="56496"/>
    <cellStyle name="Обычный 87 2 2 2" xfId="56497"/>
    <cellStyle name="Обычный 87 2 2 2 2" xfId="56498"/>
    <cellStyle name="Обычный 87 2 2 3" xfId="56499"/>
    <cellStyle name="Обычный 87 2 3" xfId="56500"/>
    <cellStyle name="Обычный 87 2 3 2" xfId="56501"/>
    <cellStyle name="Обычный 87 2 4" xfId="56502"/>
    <cellStyle name="Обычный 87 3" xfId="56503"/>
    <cellStyle name="Обычный 87 3 2" xfId="56504"/>
    <cellStyle name="Обычный 87 3 2 2" xfId="56505"/>
    <cellStyle name="Обычный 87 3 2 2 2" xfId="56506"/>
    <cellStyle name="Обычный 87 3 2 3" xfId="56507"/>
    <cellStyle name="Обычный 87 3 3" xfId="56508"/>
    <cellStyle name="Обычный 87 3 3 2" xfId="56509"/>
    <cellStyle name="Обычный 87 3 4" xfId="56510"/>
    <cellStyle name="Обычный 87 4" xfId="56511"/>
    <cellStyle name="Обычный 87 4 2" xfId="56512"/>
    <cellStyle name="Обычный 87 4 2 2" xfId="56513"/>
    <cellStyle name="Обычный 87 4 2 2 2" xfId="56514"/>
    <cellStyle name="Обычный 87 4 2 3" xfId="56515"/>
    <cellStyle name="Обычный 87 4 3" xfId="56516"/>
    <cellStyle name="Обычный 87 4 3 2" xfId="56517"/>
    <cellStyle name="Обычный 87 4 4" xfId="56518"/>
    <cellStyle name="Обычный 87 5" xfId="56519"/>
    <cellStyle name="Обычный 87 5 2" xfId="56520"/>
    <cellStyle name="Обычный 87 5 2 2" xfId="56521"/>
    <cellStyle name="Обычный 87 5 3" xfId="56522"/>
    <cellStyle name="Обычный 87 6" xfId="56523"/>
    <cellStyle name="Обычный 87 6 2" xfId="56524"/>
    <cellStyle name="Обычный 87 7" xfId="56525"/>
    <cellStyle name="Обычный 87 7 2" xfId="56526"/>
    <cellStyle name="Обычный 87 8" xfId="56527"/>
    <cellStyle name="Обычный 88" xfId="56528"/>
    <cellStyle name="Обычный 88 2" xfId="56529"/>
    <cellStyle name="Обычный 88 2 2" xfId="56530"/>
    <cellStyle name="Обычный 88 2 2 2" xfId="56531"/>
    <cellStyle name="Обычный 88 2 2 2 2" xfId="56532"/>
    <cellStyle name="Обычный 88 2 2 3" xfId="56533"/>
    <cellStyle name="Обычный 88 2 3" xfId="56534"/>
    <cellStyle name="Обычный 88 2 3 2" xfId="56535"/>
    <cellStyle name="Обычный 88 2 4" xfId="56536"/>
    <cellStyle name="Обычный 88 3" xfId="56537"/>
    <cellStyle name="Обычный 88 3 2" xfId="56538"/>
    <cellStyle name="Обычный 88 3 2 2" xfId="56539"/>
    <cellStyle name="Обычный 88 3 2 2 2" xfId="56540"/>
    <cellStyle name="Обычный 88 3 2 3" xfId="56541"/>
    <cellStyle name="Обычный 88 3 3" xfId="56542"/>
    <cellStyle name="Обычный 88 3 3 2" xfId="56543"/>
    <cellStyle name="Обычный 88 3 4" xfId="56544"/>
    <cellStyle name="Обычный 88 4" xfId="56545"/>
    <cellStyle name="Обычный 88 4 2" xfId="56546"/>
    <cellStyle name="Обычный 88 4 2 2" xfId="56547"/>
    <cellStyle name="Обычный 88 4 2 2 2" xfId="56548"/>
    <cellStyle name="Обычный 88 4 2 3" xfId="56549"/>
    <cellStyle name="Обычный 88 4 3" xfId="56550"/>
    <cellStyle name="Обычный 88 4 3 2" xfId="56551"/>
    <cellStyle name="Обычный 88 4 4" xfId="56552"/>
    <cellStyle name="Обычный 88 5" xfId="56553"/>
    <cellStyle name="Обычный 88 5 2" xfId="56554"/>
    <cellStyle name="Обычный 88 5 2 2" xfId="56555"/>
    <cellStyle name="Обычный 88 5 3" xfId="56556"/>
    <cellStyle name="Обычный 88 6" xfId="56557"/>
    <cellStyle name="Обычный 88 6 2" xfId="56558"/>
    <cellStyle name="Обычный 88 7" xfId="56559"/>
    <cellStyle name="Обычный 88 7 2" xfId="56560"/>
    <cellStyle name="Обычный 88 8" xfId="56561"/>
    <cellStyle name="Обычный 89" xfId="56562"/>
    <cellStyle name="Обычный 89 2" xfId="56563"/>
    <cellStyle name="Обычный 89 2 2" xfId="56564"/>
    <cellStyle name="Обычный 89 2 2 2" xfId="56565"/>
    <cellStyle name="Обычный 89 2 2 2 2" xfId="56566"/>
    <cellStyle name="Обычный 89 2 2 3" xfId="56567"/>
    <cellStyle name="Обычный 89 2 3" xfId="56568"/>
    <cellStyle name="Обычный 89 2 3 2" xfId="56569"/>
    <cellStyle name="Обычный 89 2 4" xfId="56570"/>
    <cellStyle name="Обычный 89 3" xfId="56571"/>
    <cellStyle name="Обычный 89 3 2" xfId="56572"/>
    <cellStyle name="Обычный 89 3 2 2" xfId="56573"/>
    <cellStyle name="Обычный 89 3 2 2 2" xfId="56574"/>
    <cellStyle name="Обычный 89 3 2 3" xfId="56575"/>
    <cellStyle name="Обычный 89 3 3" xfId="56576"/>
    <cellStyle name="Обычный 89 3 3 2" xfId="56577"/>
    <cellStyle name="Обычный 89 3 4" xfId="56578"/>
    <cellStyle name="Обычный 89 4" xfId="56579"/>
    <cellStyle name="Обычный 89 4 2" xfId="56580"/>
    <cellStyle name="Обычный 89 4 2 2" xfId="56581"/>
    <cellStyle name="Обычный 89 4 2 2 2" xfId="56582"/>
    <cellStyle name="Обычный 89 4 2 3" xfId="56583"/>
    <cellStyle name="Обычный 89 4 3" xfId="56584"/>
    <cellStyle name="Обычный 89 4 3 2" xfId="56585"/>
    <cellStyle name="Обычный 89 4 4" xfId="56586"/>
    <cellStyle name="Обычный 89 5" xfId="56587"/>
    <cellStyle name="Обычный 89 5 2" xfId="56588"/>
    <cellStyle name="Обычный 89 5 2 2" xfId="56589"/>
    <cellStyle name="Обычный 89 5 3" xfId="56590"/>
    <cellStyle name="Обычный 89 6" xfId="56591"/>
    <cellStyle name="Обычный 89 6 2" xfId="56592"/>
    <cellStyle name="Обычный 89 7" xfId="56593"/>
    <cellStyle name="Обычный 89 7 2" xfId="56594"/>
    <cellStyle name="Обычный 89 8" xfId="56595"/>
    <cellStyle name="Обычный 9" xfId="56596"/>
    <cellStyle name="Обычный 9 2" xfId="56597"/>
    <cellStyle name="Обычный 9 2 2" xfId="56598"/>
    <cellStyle name="Обычный 9 3" xfId="56599"/>
    <cellStyle name="Обычный 9 3 2" xfId="56600"/>
    <cellStyle name="Обычный 9 4" xfId="56601"/>
    <cellStyle name="Обычный 9 5" xfId="56602"/>
    <cellStyle name="Обычный 9_Корректировка 2 квартал ДПН ОМТС Июнь (02 06 09)" xfId="56603"/>
    <cellStyle name="Обычный 90" xfId="56604"/>
    <cellStyle name="Обычный 90 2" xfId="56605"/>
    <cellStyle name="Обычный 90 2 2" xfId="56606"/>
    <cellStyle name="Обычный 90 2 2 2" xfId="56607"/>
    <cellStyle name="Обычный 90 2 2 2 2" xfId="56608"/>
    <cellStyle name="Обычный 90 2 2 3" xfId="56609"/>
    <cellStyle name="Обычный 90 2 3" xfId="56610"/>
    <cellStyle name="Обычный 90 2 3 2" xfId="56611"/>
    <cellStyle name="Обычный 90 2 4" xfId="56612"/>
    <cellStyle name="Обычный 90 3" xfId="56613"/>
    <cellStyle name="Обычный 90 3 2" xfId="56614"/>
    <cellStyle name="Обычный 90 3 2 2" xfId="56615"/>
    <cellStyle name="Обычный 90 3 2 2 2" xfId="56616"/>
    <cellStyle name="Обычный 90 3 2 3" xfId="56617"/>
    <cellStyle name="Обычный 90 3 3" xfId="56618"/>
    <cellStyle name="Обычный 90 3 3 2" xfId="56619"/>
    <cellStyle name="Обычный 90 3 4" xfId="56620"/>
    <cellStyle name="Обычный 90 4" xfId="56621"/>
    <cellStyle name="Обычный 90 4 2" xfId="56622"/>
    <cellStyle name="Обычный 90 4 2 2" xfId="56623"/>
    <cellStyle name="Обычный 90 4 2 2 2" xfId="56624"/>
    <cellStyle name="Обычный 90 4 2 3" xfId="56625"/>
    <cellStyle name="Обычный 90 4 3" xfId="56626"/>
    <cellStyle name="Обычный 90 4 3 2" xfId="56627"/>
    <cellStyle name="Обычный 90 4 4" xfId="56628"/>
    <cellStyle name="Обычный 90 5" xfId="56629"/>
    <cellStyle name="Обычный 90 5 2" xfId="56630"/>
    <cellStyle name="Обычный 90 5 2 2" xfId="56631"/>
    <cellStyle name="Обычный 90 5 3" xfId="56632"/>
    <cellStyle name="Обычный 90 6" xfId="56633"/>
    <cellStyle name="Обычный 90 6 2" xfId="56634"/>
    <cellStyle name="Обычный 90 7" xfId="56635"/>
    <cellStyle name="Обычный 90 7 2" xfId="56636"/>
    <cellStyle name="Обычный 90 8" xfId="56637"/>
    <cellStyle name="Обычный 91" xfId="56638"/>
    <cellStyle name="Обычный 91 2" xfId="56639"/>
    <cellStyle name="Обычный 91 2 2" xfId="56640"/>
    <cellStyle name="Обычный 91 2 2 2" xfId="56641"/>
    <cellStyle name="Обычный 91 2 2 2 2" xfId="56642"/>
    <cellStyle name="Обычный 91 2 2 3" xfId="56643"/>
    <cellStyle name="Обычный 91 2 3" xfId="56644"/>
    <cellStyle name="Обычный 91 2 3 2" xfId="56645"/>
    <cellStyle name="Обычный 91 2 4" xfId="56646"/>
    <cellStyle name="Обычный 91 3" xfId="56647"/>
    <cellStyle name="Обычный 91 3 2" xfId="56648"/>
    <cellStyle name="Обычный 91 3 2 2" xfId="56649"/>
    <cellStyle name="Обычный 91 3 2 2 2" xfId="56650"/>
    <cellStyle name="Обычный 91 3 2 3" xfId="56651"/>
    <cellStyle name="Обычный 91 3 3" xfId="56652"/>
    <cellStyle name="Обычный 91 3 3 2" xfId="56653"/>
    <cellStyle name="Обычный 91 3 4" xfId="56654"/>
    <cellStyle name="Обычный 91 4" xfId="56655"/>
    <cellStyle name="Обычный 91 4 2" xfId="56656"/>
    <cellStyle name="Обычный 91 4 2 2" xfId="56657"/>
    <cellStyle name="Обычный 91 4 2 2 2" xfId="56658"/>
    <cellStyle name="Обычный 91 4 2 3" xfId="56659"/>
    <cellStyle name="Обычный 91 4 3" xfId="56660"/>
    <cellStyle name="Обычный 91 4 3 2" xfId="56661"/>
    <cellStyle name="Обычный 91 4 4" xfId="56662"/>
    <cellStyle name="Обычный 91 5" xfId="56663"/>
    <cellStyle name="Обычный 91 5 2" xfId="56664"/>
    <cellStyle name="Обычный 91 5 2 2" xfId="56665"/>
    <cellStyle name="Обычный 91 5 3" xfId="56666"/>
    <cellStyle name="Обычный 91 6" xfId="56667"/>
    <cellStyle name="Обычный 91 6 2" xfId="56668"/>
    <cellStyle name="Обычный 91 7" xfId="56669"/>
    <cellStyle name="Обычный 91 7 2" xfId="56670"/>
    <cellStyle name="Обычный 91 8" xfId="56671"/>
    <cellStyle name="Обычный 92" xfId="56672"/>
    <cellStyle name="Обычный 92 2" xfId="56673"/>
    <cellStyle name="Обычный 92 2 2" xfId="56674"/>
    <cellStyle name="Обычный 92 2 2 2" xfId="56675"/>
    <cellStyle name="Обычный 92 2 2 2 2" xfId="56676"/>
    <cellStyle name="Обычный 92 2 2 3" xfId="56677"/>
    <cellStyle name="Обычный 92 2 3" xfId="56678"/>
    <cellStyle name="Обычный 92 2 3 2" xfId="56679"/>
    <cellStyle name="Обычный 92 2 4" xfId="56680"/>
    <cellStyle name="Обычный 92 3" xfId="56681"/>
    <cellStyle name="Обычный 92 3 2" xfId="56682"/>
    <cellStyle name="Обычный 92 3 2 2" xfId="56683"/>
    <cellStyle name="Обычный 92 3 2 2 2" xfId="56684"/>
    <cellStyle name="Обычный 92 3 2 3" xfId="56685"/>
    <cellStyle name="Обычный 92 3 3" xfId="56686"/>
    <cellStyle name="Обычный 92 3 3 2" xfId="56687"/>
    <cellStyle name="Обычный 92 3 4" xfId="56688"/>
    <cellStyle name="Обычный 92 4" xfId="56689"/>
    <cellStyle name="Обычный 92 4 2" xfId="56690"/>
    <cellStyle name="Обычный 92 4 2 2" xfId="56691"/>
    <cellStyle name="Обычный 92 4 2 2 2" xfId="56692"/>
    <cellStyle name="Обычный 92 4 2 3" xfId="56693"/>
    <cellStyle name="Обычный 92 4 3" xfId="56694"/>
    <cellStyle name="Обычный 92 4 3 2" xfId="56695"/>
    <cellStyle name="Обычный 92 4 4" xfId="56696"/>
    <cellStyle name="Обычный 92 5" xfId="56697"/>
    <cellStyle name="Обычный 92 5 2" xfId="56698"/>
    <cellStyle name="Обычный 92 5 2 2" xfId="56699"/>
    <cellStyle name="Обычный 92 5 3" xfId="56700"/>
    <cellStyle name="Обычный 92 6" xfId="56701"/>
    <cellStyle name="Обычный 92 6 2" xfId="56702"/>
    <cellStyle name="Обычный 92 7" xfId="56703"/>
    <cellStyle name="Обычный 92 7 2" xfId="56704"/>
    <cellStyle name="Обычный 92 8" xfId="56705"/>
    <cellStyle name="Обычный 93" xfId="56706"/>
    <cellStyle name="Обычный 93 2" xfId="56707"/>
    <cellStyle name="Обычный 93 2 2" xfId="56708"/>
    <cellStyle name="Обычный 93 2 2 2" xfId="56709"/>
    <cellStyle name="Обычный 93 2 2 2 2" xfId="56710"/>
    <cellStyle name="Обычный 93 2 2 3" xfId="56711"/>
    <cellStyle name="Обычный 93 2 3" xfId="56712"/>
    <cellStyle name="Обычный 93 2 3 2" xfId="56713"/>
    <cellStyle name="Обычный 93 2 4" xfId="56714"/>
    <cellStyle name="Обычный 93 3" xfId="56715"/>
    <cellStyle name="Обычный 93 3 2" xfId="56716"/>
    <cellStyle name="Обычный 93 3 2 2" xfId="56717"/>
    <cellStyle name="Обычный 93 3 2 2 2" xfId="56718"/>
    <cellStyle name="Обычный 93 3 2 3" xfId="56719"/>
    <cellStyle name="Обычный 93 3 3" xfId="56720"/>
    <cellStyle name="Обычный 93 3 3 2" xfId="56721"/>
    <cellStyle name="Обычный 93 3 4" xfId="56722"/>
    <cellStyle name="Обычный 93 4" xfId="56723"/>
    <cellStyle name="Обычный 93 4 2" xfId="56724"/>
    <cellStyle name="Обычный 93 4 2 2" xfId="56725"/>
    <cellStyle name="Обычный 93 4 2 2 2" xfId="56726"/>
    <cellStyle name="Обычный 93 4 2 3" xfId="56727"/>
    <cellStyle name="Обычный 93 4 3" xfId="56728"/>
    <cellStyle name="Обычный 93 4 3 2" xfId="56729"/>
    <cellStyle name="Обычный 93 4 4" xfId="56730"/>
    <cellStyle name="Обычный 93 5" xfId="56731"/>
    <cellStyle name="Обычный 93 5 2" xfId="56732"/>
    <cellStyle name="Обычный 93 5 2 2" xfId="56733"/>
    <cellStyle name="Обычный 93 5 3" xfId="56734"/>
    <cellStyle name="Обычный 93 6" xfId="56735"/>
    <cellStyle name="Обычный 93 6 2" xfId="56736"/>
    <cellStyle name="Обычный 93 7" xfId="56737"/>
    <cellStyle name="Обычный 93 7 2" xfId="56738"/>
    <cellStyle name="Обычный 93 8" xfId="56739"/>
    <cellStyle name="Обычный 94" xfId="56740"/>
    <cellStyle name="Обычный 94 2" xfId="56741"/>
    <cellStyle name="Обычный 94 2 2" xfId="56742"/>
    <cellStyle name="Обычный 94 2 2 2" xfId="56743"/>
    <cellStyle name="Обычный 94 2 2 2 2" xfId="56744"/>
    <cellStyle name="Обычный 94 2 2 3" xfId="56745"/>
    <cellStyle name="Обычный 94 2 3" xfId="56746"/>
    <cellStyle name="Обычный 94 2 3 2" xfId="56747"/>
    <cellStyle name="Обычный 94 2 4" xfId="56748"/>
    <cellStyle name="Обычный 94 3" xfId="56749"/>
    <cellStyle name="Обычный 94 3 2" xfId="56750"/>
    <cellStyle name="Обычный 94 3 2 2" xfId="56751"/>
    <cellStyle name="Обычный 94 3 2 2 2" xfId="56752"/>
    <cellStyle name="Обычный 94 3 2 3" xfId="56753"/>
    <cellStyle name="Обычный 94 3 3" xfId="56754"/>
    <cellStyle name="Обычный 94 3 3 2" xfId="56755"/>
    <cellStyle name="Обычный 94 3 4" xfId="56756"/>
    <cellStyle name="Обычный 94 4" xfId="56757"/>
    <cellStyle name="Обычный 94 4 2" xfId="56758"/>
    <cellStyle name="Обычный 94 4 2 2" xfId="56759"/>
    <cellStyle name="Обычный 94 4 2 2 2" xfId="56760"/>
    <cellStyle name="Обычный 94 4 2 3" xfId="56761"/>
    <cellStyle name="Обычный 94 4 3" xfId="56762"/>
    <cellStyle name="Обычный 94 4 3 2" xfId="56763"/>
    <cellStyle name="Обычный 94 4 4" xfId="56764"/>
    <cellStyle name="Обычный 94 5" xfId="56765"/>
    <cellStyle name="Обычный 94 5 2" xfId="56766"/>
    <cellStyle name="Обычный 94 5 2 2" xfId="56767"/>
    <cellStyle name="Обычный 94 5 3" xfId="56768"/>
    <cellStyle name="Обычный 94 6" xfId="56769"/>
    <cellStyle name="Обычный 94 6 2" xfId="56770"/>
    <cellStyle name="Обычный 94 7" xfId="56771"/>
    <cellStyle name="Обычный 94 7 2" xfId="56772"/>
    <cellStyle name="Обычный 94 8" xfId="56773"/>
    <cellStyle name="Обычный 95" xfId="56774"/>
    <cellStyle name="Обычный 95 2" xfId="56775"/>
    <cellStyle name="Обычный 95 2 2" xfId="56776"/>
    <cellStyle name="Обычный 95 2 2 2" xfId="56777"/>
    <cellStyle name="Обычный 95 2 2 2 2" xfId="56778"/>
    <cellStyle name="Обычный 95 2 2 3" xfId="56779"/>
    <cellStyle name="Обычный 95 2 3" xfId="56780"/>
    <cellStyle name="Обычный 95 2 3 2" xfId="56781"/>
    <cellStyle name="Обычный 95 2 4" xfId="56782"/>
    <cellStyle name="Обычный 95 3" xfId="56783"/>
    <cellStyle name="Обычный 95 3 2" xfId="56784"/>
    <cellStyle name="Обычный 95 3 2 2" xfId="56785"/>
    <cellStyle name="Обычный 95 3 2 2 2" xfId="56786"/>
    <cellStyle name="Обычный 95 3 2 3" xfId="56787"/>
    <cellStyle name="Обычный 95 3 3" xfId="56788"/>
    <cellStyle name="Обычный 95 3 3 2" xfId="56789"/>
    <cellStyle name="Обычный 95 3 4" xfId="56790"/>
    <cellStyle name="Обычный 95 4" xfId="56791"/>
    <cellStyle name="Обычный 95 4 2" xfId="56792"/>
    <cellStyle name="Обычный 95 4 2 2" xfId="56793"/>
    <cellStyle name="Обычный 95 4 2 2 2" xfId="56794"/>
    <cellStyle name="Обычный 95 4 2 3" xfId="56795"/>
    <cellStyle name="Обычный 95 4 3" xfId="56796"/>
    <cellStyle name="Обычный 95 4 3 2" xfId="56797"/>
    <cellStyle name="Обычный 95 4 4" xfId="56798"/>
    <cellStyle name="Обычный 95 5" xfId="56799"/>
    <cellStyle name="Обычный 95 5 2" xfId="56800"/>
    <cellStyle name="Обычный 95 5 2 2" xfId="56801"/>
    <cellStyle name="Обычный 95 5 3" xfId="56802"/>
    <cellStyle name="Обычный 95 6" xfId="56803"/>
    <cellStyle name="Обычный 95 6 2" xfId="56804"/>
    <cellStyle name="Обычный 95 7" xfId="56805"/>
    <cellStyle name="Обычный 95 7 2" xfId="56806"/>
    <cellStyle name="Обычный 95 8" xfId="56807"/>
    <cellStyle name="Обычный 96" xfId="56808"/>
    <cellStyle name="Обычный 96 2" xfId="56809"/>
    <cellStyle name="Обычный 96 2 2" xfId="56810"/>
    <cellStyle name="Обычный 96 2 2 2" xfId="56811"/>
    <cellStyle name="Обычный 96 2 2 2 2" xfId="56812"/>
    <cellStyle name="Обычный 96 2 2 3" xfId="56813"/>
    <cellStyle name="Обычный 96 2 3" xfId="56814"/>
    <cellStyle name="Обычный 96 2 3 2" xfId="56815"/>
    <cellStyle name="Обычный 96 2 4" xfId="56816"/>
    <cellStyle name="Обычный 96 3" xfId="56817"/>
    <cellStyle name="Обычный 96 3 2" xfId="56818"/>
    <cellStyle name="Обычный 96 3 2 2" xfId="56819"/>
    <cellStyle name="Обычный 96 3 2 2 2" xfId="56820"/>
    <cellStyle name="Обычный 96 3 2 3" xfId="56821"/>
    <cellStyle name="Обычный 96 3 3" xfId="56822"/>
    <cellStyle name="Обычный 96 3 3 2" xfId="56823"/>
    <cellStyle name="Обычный 96 3 4" xfId="56824"/>
    <cellStyle name="Обычный 96 4" xfId="56825"/>
    <cellStyle name="Обычный 96 4 2" xfId="56826"/>
    <cellStyle name="Обычный 96 4 2 2" xfId="56827"/>
    <cellStyle name="Обычный 96 4 2 2 2" xfId="56828"/>
    <cellStyle name="Обычный 96 4 2 3" xfId="56829"/>
    <cellStyle name="Обычный 96 4 3" xfId="56830"/>
    <cellStyle name="Обычный 96 4 3 2" xfId="56831"/>
    <cellStyle name="Обычный 96 4 4" xfId="56832"/>
    <cellStyle name="Обычный 96 5" xfId="56833"/>
    <cellStyle name="Обычный 96 5 2" xfId="56834"/>
    <cellStyle name="Обычный 96 5 2 2" xfId="56835"/>
    <cellStyle name="Обычный 96 5 3" xfId="56836"/>
    <cellStyle name="Обычный 96 6" xfId="56837"/>
    <cellStyle name="Обычный 96 6 2" xfId="56838"/>
    <cellStyle name="Обычный 96 7" xfId="56839"/>
    <cellStyle name="Обычный 96 7 2" xfId="56840"/>
    <cellStyle name="Обычный 96 8" xfId="56841"/>
    <cellStyle name="Обычный 97" xfId="56842"/>
    <cellStyle name="Обычный 97 2" xfId="56843"/>
    <cellStyle name="Обычный 97 2 2" xfId="56844"/>
    <cellStyle name="Обычный 97 2 2 2" xfId="56845"/>
    <cellStyle name="Обычный 97 2 2 2 2" xfId="56846"/>
    <cellStyle name="Обычный 97 2 2 3" xfId="56847"/>
    <cellStyle name="Обычный 97 2 3" xfId="56848"/>
    <cellStyle name="Обычный 97 2 3 2" xfId="56849"/>
    <cellStyle name="Обычный 97 2 4" xfId="56850"/>
    <cellStyle name="Обычный 97 3" xfId="56851"/>
    <cellStyle name="Обычный 97 3 2" xfId="56852"/>
    <cellStyle name="Обычный 97 3 2 2" xfId="56853"/>
    <cellStyle name="Обычный 97 3 2 2 2" xfId="56854"/>
    <cellStyle name="Обычный 97 3 2 3" xfId="56855"/>
    <cellStyle name="Обычный 97 3 3" xfId="56856"/>
    <cellStyle name="Обычный 97 3 3 2" xfId="56857"/>
    <cellStyle name="Обычный 97 3 4" xfId="56858"/>
    <cellStyle name="Обычный 97 4" xfId="56859"/>
    <cellStyle name="Обычный 97 4 2" xfId="56860"/>
    <cellStyle name="Обычный 97 4 2 2" xfId="56861"/>
    <cellStyle name="Обычный 97 4 2 2 2" xfId="56862"/>
    <cellStyle name="Обычный 97 4 2 3" xfId="56863"/>
    <cellStyle name="Обычный 97 4 3" xfId="56864"/>
    <cellStyle name="Обычный 97 4 3 2" xfId="56865"/>
    <cellStyle name="Обычный 97 4 4" xfId="56866"/>
    <cellStyle name="Обычный 97 5" xfId="56867"/>
    <cellStyle name="Обычный 97 5 2" xfId="56868"/>
    <cellStyle name="Обычный 97 5 2 2" xfId="56869"/>
    <cellStyle name="Обычный 97 5 3" xfId="56870"/>
    <cellStyle name="Обычный 97 6" xfId="56871"/>
    <cellStyle name="Обычный 97 6 2" xfId="56872"/>
    <cellStyle name="Обычный 97 7" xfId="56873"/>
    <cellStyle name="Обычный 97 7 2" xfId="56874"/>
    <cellStyle name="Обычный 97 8" xfId="56875"/>
    <cellStyle name="Обычный 98" xfId="56876"/>
    <cellStyle name="Обычный 98 2" xfId="56877"/>
    <cellStyle name="Обычный 98 2 2" xfId="56878"/>
    <cellStyle name="Обычный 98 2 2 2" xfId="56879"/>
    <cellStyle name="Обычный 98 2 2 2 2" xfId="56880"/>
    <cellStyle name="Обычный 98 2 2 3" xfId="56881"/>
    <cellStyle name="Обычный 98 2 3" xfId="56882"/>
    <cellStyle name="Обычный 98 2 3 2" xfId="56883"/>
    <cellStyle name="Обычный 98 2 4" xfId="56884"/>
    <cellStyle name="Обычный 98 3" xfId="56885"/>
    <cellStyle name="Обычный 98 3 2" xfId="56886"/>
    <cellStyle name="Обычный 98 3 2 2" xfId="56887"/>
    <cellStyle name="Обычный 98 3 2 2 2" xfId="56888"/>
    <cellStyle name="Обычный 98 3 2 3" xfId="56889"/>
    <cellStyle name="Обычный 98 3 3" xfId="56890"/>
    <cellStyle name="Обычный 98 3 3 2" xfId="56891"/>
    <cellStyle name="Обычный 98 3 4" xfId="56892"/>
    <cellStyle name="Обычный 98 4" xfId="56893"/>
    <cellStyle name="Обычный 98 4 2" xfId="56894"/>
    <cellStyle name="Обычный 98 4 2 2" xfId="56895"/>
    <cellStyle name="Обычный 98 4 2 2 2" xfId="56896"/>
    <cellStyle name="Обычный 98 4 2 3" xfId="56897"/>
    <cellStyle name="Обычный 98 4 3" xfId="56898"/>
    <cellStyle name="Обычный 98 4 3 2" xfId="56899"/>
    <cellStyle name="Обычный 98 4 4" xfId="56900"/>
    <cellStyle name="Обычный 98 5" xfId="56901"/>
    <cellStyle name="Обычный 98 5 2" xfId="56902"/>
    <cellStyle name="Обычный 98 5 2 2" xfId="56903"/>
    <cellStyle name="Обычный 98 5 3" xfId="56904"/>
    <cellStyle name="Обычный 98 6" xfId="56905"/>
    <cellStyle name="Обычный 98 6 2" xfId="56906"/>
    <cellStyle name="Обычный 98 7" xfId="56907"/>
    <cellStyle name="Обычный 98 7 2" xfId="56908"/>
    <cellStyle name="Обычный 98 8" xfId="56909"/>
    <cellStyle name="Обычный 99" xfId="56910"/>
    <cellStyle name="Обычный 99 2" xfId="56911"/>
    <cellStyle name="Обычный 99 2 2" xfId="56912"/>
    <cellStyle name="Обычный 99 2 2 2" xfId="56913"/>
    <cellStyle name="Обычный 99 2 2 2 2" xfId="56914"/>
    <cellStyle name="Обычный 99 2 2 3" xfId="56915"/>
    <cellStyle name="Обычный 99 2 3" xfId="56916"/>
    <cellStyle name="Обычный 99 2 3 2" xfId="56917"/>
    <cellStyle name="Обычный 99 2 4" xfId="56918"/>
    <cellStyle name="Обычный 99 3" xfId="56919"/>
    <cellStyle name="Обычный 99 3 2" xfId="56920"/>
    <cellStyle name="Обычный 99 3 2 2" xfId="56921"/>
    <cellStyle name="Обычный 99 3 2 2 2" xfId="56922"/>
    <cellStyle name="Обычный 99 3 2 3" xfId="56923"/>
    <cellStyle name="Обычный 99 3 3" xfId="56924"/>
    <cellStyle name="Обычный 99 3 3 2" xfId="56925"/>
    <cellStyle name="Обычный 99 3 4" xfId="56926"/>
    <cellStyle name="Обычный 99 4" xfId="56927"/>
    <cellStyle name="Обычный 99 4 2" xfId="56928"/>
    <cellStyle name="Обычный 99 4 2 2" xfId="56929"/>
    <cellStyle name="Обычный 99 4 2 2 2" xfId="56930"/>
    <cellStyle name="Обычный 99 4 2 3" xfId="56931"/>
    <cellStyle name="Обычный 99 4 3" xfId="56932"/>
    <cellStyle name="Обычный 99 4 3 2" xfId="56933"/>
    <cellStyle name="Обычный 99 4 4" xfId="56934"/>
    <cellStyle name="Обычный 99 5" xfId="56935"/>
    <cellStyle name="Обычный 99 5 2" xfId="56936"/>
    <cellStyle name="Обычный 99 5 2 2" xfId="56937"/>
    <cellStyle name="Обычный 99 5 3" xfId="56938"/>
    <cellStyle name="Обычный 99 6" xfId="56939"/>
    <cellStyle name="Обычный 99 6 2" xfId="56940"/>
    <cellStyle name="Обычный 99 7" xfId="56941"/>
    <cellStyle name="Обычный 99 7 2" xfId="56942"/>
    <cellStyle name="Обычный 99 8" xfId="56943"/>
    <cellStyle name="Обычный_BPnov (1)" xfId="60315"/>
    <cellStyle name="Обычный_Данные АС ФЭУ" xfId="60339"/>
    <cellStyle name="Обычный_Исполнительный аппарат МРСК Центра и Приволжья" xfId="1"/>
    <cellStyle name="Обычный_Лист1" xfId="60314"/>
    <cellStyle name="Обычный_Макет МРЦБ 2" xfId="60313"/>
    <cellStyle name="Плохой 2" xfId="56944"/>
    <cellStyle name="Плохой 2 10" xfId="56945"/>
    <cellStyle name="Плохой 2 10 2" xfId="56946"/>
    <cellStyle name="Плохой 2 11" xfId="56947"/>
    <cellStyle name="Плохой 2 11 2" xfId="56948"/>
    <cellStyle name="Плохой 2 12" xfId="56949"/>
    <cellStyle name="Плохой 2 12 2" xfId="56950"/>
    <cellStyle name="Плохой 2 13" xfId="56951"/>
    <cellStyle name="Плохой 2 13 2" xfId="56952"/>
    <cellStyle name="Плохой 2 14" xfId="56953"/>
    <cellStyle name="Плохой 2 14 2" xfId="56954"/>
    <cellStyle name="Плохой 2 15" xfId="56955"/>
    <cellStyle name="Плохой 2 15 2" xfId="56956"/>
    <cellStyle name="Плохой 2 16" xfId="56957"/>
    <cellStyle name="Плохой 2 16 2" xfId="56958"/>
    <cellStyle name="Плохой 2 17" xfId="56959"/>
    <cellStyle name="Плохой 2 17 2" xfId="56960"/>
    <cellStyle name="Плохой 2 18" xfId="56961"/>
    <cellStyle name="Плохой 2 18 2" xfId="56962"/>
    <cellStyle name="Плохой 2 19" xfId="56963"/>
    <cellStyle name="Плохой 2 19 2" xfId="56964"/>
    <cellStyle name="Плохой 2 2" xfId="56965"/>
    <cellStyle name="Плохой 2 2 2" xfId="56966"/>
    <cellStyle name="Плохой 2 20" xfId="56967"/>
    <cellStyle name="Плохой 2 20 2" xfId="56968"/>
    <cellStyle name="Плохой 2 21" xfId="56969"/>
    <cellStyle name="Плохой 2 21 2" xfId="56970"/>
    <cellStyle name="Плохой 2 22" xfId="56971"/>
    <cellStyle name="Плохой 2 22 2" xfId="56972"/>
    <cellStyle name="Плохой 2 23" xfId="56973"/>
    <cellStyle name="Плохой 2 23 2" xfId="56974"/>
    <cellStyle name="Плохой 2 24" xfId="56975"/>
    <cellStyle name="Плохой 2 3" xfId="56976"/>
    <cellStyle name="Плохой 2 3 2" xfId="56977"/>
    <cellStyle name="Плохой 2 4" xfId="56978"/>
    <cellStyle name="Плохой 2 4 2" xfId="56979"/>
    <cellStyle name="Плохой 2 5" xfId="56980"/>
    <cellStyle name="Плохой 2 5 2" xfId="56981"/>
    <cellStyle name="Плохой 2 6" xfId="56982"/>
    <cellStyle name="Плохой 2 6 2" xfId="56983"/>
    <cellStyle name="Плохой 2 7" xfId="56984"/>
    <cellStyle name="Плохой 2 7 2" xfId="56985"/>
    <cellStyle name="Плохой 2 8" xfId="56986"/>
    <cellStyle name="Плохой 2 8 2" xfId="56987"/>
    <cellStyle name="Плохой 2 9" xfId="56988"/>
    <cellStyle name="Плохой 2 9 2" xfId="56989"/>
    <cellStyle name="Плохой 3" xfId="56990"/>
    <cellStyle name="Плохой 3 10" xfId="56991"/>
    <cellStyle name="Плохой 3 10 2" xfId="56992"/>
    <cellStyle name="Плохой 3 11" xfId="56993"/>
    <cellStyle name="Плохой 3 11 2" xfId="56994"/>
    <cellStyle name="Плохой 3 12" xfId="56995"/>
    <cellStyle name="Плохой 3 12 2" xfId="56996"/>
    <cellStyle name="Плохой 3 13" xfId="56997"/>
    <cellStyle name="Плохой 3 13 2" xfId="56998"/>
    <cellStyle name="Плохой 3 14" xfId="56999"/>
    <cellStyle name="Плохой 3 14 2" xfId="57000"/>
    <cellStyle name="Плохой 3 15" xfId="57001"/>
    <cellStyle name="Плохой 3 15 2" xfId="57002"/>
    <cellStyle name="Плохой 3 16" xfId="57003"/>
    <cellStyle name="Плохой 3 16 2" xfId="57004"/>
    <cellStyle name="Плохой 3 17" xfId="57005"/>
    <cellStyle name="Плохой 3 17 2" xfId="57006"/>
    <cellStyle name="Плохой 3 18" xfId="57007"/>
    <cellStyle name="Плохой 3 18 2" xfId="57008"/>
    <cellStyle name="Плохой 3 19" xfId="57009"/>
    <cellStyle name="Плохой 3 19 2" xfId="57010"/>
    <cellStyle name="Плохой 3 2" xfId="57011"/>
    <cellStyle name="Плохой 3 2 2" xfId="57012"/>
    <cellStyle name="Плохой 3 20" xfId="57013"/>
    <cellStyle name="Плохой 3 20 2" xfId="57014"/>
    <cellStyle name="Плохой 3 21" xfId="57015"/>
    <cellStyle name="Плохой 3 21 2" xfId="57016"/>
    <cellStyle name="Плохой 3 22" xfId="57017"/>
    <cellStyle name="Плохой 3 22 2" xfId="57018"/>
    <cellStyle name="Плохой 3 23" xfId="57019"/>
    <cellStyle name="Плохой 3 23 2" xfId="57020"/>
    <cellStyle name="Плохой 3 24" xfId="57021"/>
    <cellStyle name="Плохой 3 3" xfId="57022"/>
    <cellStyle name="Плохой 3 3 2" xfId="57023"/>
    <cellStyle name="Плохой 3 4" xfId="57024"/>
    <cellStyle name="Плохой 3 4 2" xfId="57025"/>
    <cellStyle name="Плохой 3 5" xfId="57026"/>
    <cellStyle name="Плохой 3 5 2" xfId="57027"/>
    <cellStyle name="Плохой 3 6" xfId="57028"/>
    <cellStyle name="Плохой 3 6 2" xfId="57029"/>
    <cellStyle name="Плохой 3 7" xfId="57030"/>
    <cellStyle name="Плохой 3 7 2" xfId="57031"/>
    <cellStyle name="Плохой 3 8" xfId="57032"/>
    <cellStyle name="Плохой 3 8 2" xfId="57033"/>
    <cellStyle name="Плохой 3 9" xfId="57034"/>
    <cellStyle name="Плохой 3 9 2" xfId="57035"/>
    <cellStyle name="Плохой 4" xfId="57036"/>
    <cellStyle name="Плохой 4 2" xfId="57037"/>
    <cellStyle name="Плохой 5" xfId="57038"/>
    <cellStyle name="Плохой 5 2" xfId="57039"/>
    <cellStyle name="Плохой 6" xfId="57040"/>
    <cellStyle name="Плохой 6 2" xfId="57041"/>
    <cellStyle name="Плохой 7" xfId="57042"/>
    <cellStyle name="Поле ввода" xfId="57043"/>
    <cellStyle name="Пояснение 2" xfId="57044"/>
    <cellStyle name="Пояснение 2 10" xfId="57045"/>
    <cellStyle name="Пояснение 2 10 2" xfId="57046"/>
    <cellStyle name="Пояснение 2 11" xfId="57047"/>
    <cellStyle name="Пояснение 2 11 2" xfId="57048"/>
    <cellStyle name="Пояснение 2 12" xfId="57049"/>
    <cellStyle name="Пояснение 2 12 2" xfId="57050"/>
    <cellStyle name="Пояснение 2 13" xfId="57051"/>
    <cellStyle name="Пояснение 2 13 2" xfId="57052"/>
    <cellStyle name="Пояснение 2 14" xfId="57053"/>
    <cellStyle name="Пояснение 2 14 2" xfId="57054"/>
    <cellStyle name="Пояснение 2 15" xfId="57055"/>
    <cellStyle name="Пояснение 2 15 2" xfId="57056"/>
    <cellStyle name="Пояснение 2 16" xfId="57057"/>
    <cellStyle name="Пояснение 2 16 2" xfId="57058"/>
    <cellStyle name="Пояснение 2 17" xfId="57059"/>
    <cellStyle name="Пояснение 2 17 2" xfId="57060"/>
    <cellStyle name="Пояснение 2 18" xfId="57061"/>
    <cellStyle name="Пояснение 2 18 2" xfId="57062"/>
    <cellStyle name="Пояснение 2 19" xfId="57063"/>
    <cellStyle name="Пояснение 2 19 2" xfId="57064"/>
    <cellStyle name="Пояснение 2 2" xfId="57065"/>
    <cellStyle name="Пояснение 2 2 2" xfId="57066"/>
    <cellStyle name="Пояснение 2 20" xfId="57067"/>
    <cellStyle name="Пояснение 2 20 2" xfId="57068"/>
    <cellStyle name="Пояснение 2 21" xfId="57069"/>
    <cellStyle name="Пояснение 2 21 2" xfId="57070"/>
    <cellStyle name="Пояснение 2 22" xfId="57071"/>
    <cellStyle name="Пояснение 2 22 2" xfId="57072"/>
    <cellStyle name="Пояснение 2 23" xfId="57073"/>
    <cellStyle name="Пояснение 2 23 2" xfId="57074"/>
    <cellStyle name="Пояснение 2 24" xfId="57075"/>
    <cellStyle name="Пояснение 2 3" xfId="57076"/>
    <cellStyle name="Пояснение 2 3 2" xfId="57077"/>
    <cellStyle name="Пояснение 2 4" xfId="57078"/>
    <cellStyle name="Пояснение 2 4 2" xfId="57079"/>
    <cellStyle name="Пояснение 2 5" xfId="57080"/>
    <cellStyle name="Пояснение 2 5 2" xfId="57081"/>
    <cellStyle name="Пояснение 2 6" xfId="57082"/>
    <cellStyle name="Пояснение 2 6 2" xfId="57083"/>
    <cellStyle name="Пояснение 2 7" xfId="57084"/>
    <cellStyle name="Пояснение 2 7 2" xfId="57085"/>
    <cellStyle name="Пояснение 2 8" xfId="57086"/>
    <cellStyle name="Пояснение 2 8 2" xfId="57087"/>
    <cellStyle name="Пояснение 2 9" xfId="57088"/>
    <cellStyle name="Пояснение 2 9 2" xfId="57089"/>
    <cellStyle name="Пояснение 3" xfId="57090"/>
    <cellStyle name="Пояснение 3 10" xfId="57091"/>
    <cellStyle name="Пояснение 3 10 2" xfId="57092"/>
    <cellStyle name="Пояснение 3 11" xfId="57093"/>
    <cellStyle name="Пояснение 3 11 2" xfId="57094"/>
    <cellStyle name="Пояснение 3 12" xfId="57095"/>
    <cellStyle name="Пояснение 3 12 2" xfId="57096"/>
    <cellStyle name="Пояснение 3 13" xfId="57097"/>
    <cellStyle name="Пояснение 3 13 2" xfId="57098"/>
    <cellStyle name="Пояснение 3 14" xfId="57099"/>
    <cellStyle name="Пояснение 3 14 2" xfId="57100"/>
    <cellStyle name="Пояснение 3 15" xfId="57101"/>
    <cellStyle name="Пояснение 3 15 2" xfId="57102"/>
    <cellStyle name="Пояснение 3 16" xfId="57103"/>
    <cellStyle name="Пояснение 3 16 2" xfId="57104"/>
    <cellStyle name="Пояснение 3 17" xfId="57105"/>
    <cellStyle name="Пояснение 3 17 2" xfId="57106"/>
    <cellStyle name="Пояснение 3 18" xfId="57107"/>
    <cellStyle name="Пояснение 3 18 2" xfId="57108"/>
    <cellStyle name="Пояснение 3 19" xfId="57109"/>
    <cellStyle name="Пояснение 3 19 2" xfId="57110"/>
    <cellStyle name="Пояснение 3 2" xfId="57111"/>
    <cellStyle name="Пояснение 3 2 2" xfId="57112"/>
    <cellStyle name="Пояснение 3 20" xfId="57113"/>
    <cellStyle name="Пояснение 3 20 2" xfId="57114"/>
    <cellStyle name="Пояснение 3 21" xfId="57115"/>
    <cellStyle name="Пояснение 3 21 2" xfId="57116"/>
    <cellStyle name="Пояснение 3 22" xfId="57117"/>
    <cellStyle name="Пояснение 3 22 2" xfId="57118"/>
    <cellStyle name="Пояснение 3 23" xfId="57119"/>
    <cellStyle name="Пояснение 3 23 2" xfId="57120"/>
    <cellStyle name="Пояснение 3 24" xfId="57121"/>
    <cellStyle name="Пояснение 3 3" xfId="57122"/>
    <cellStyle name="Пояснение 3 3 2" xfId="57123"/>
    <cellStyle name="Пояснение 3 4" xfId="57124"/>
    <cellStyle name="Пояснение 3 4 2" xfId="57125"/>
    <cellStyle name="Пояснение 3 5" xfId="57126"/>
    <cellStyle name="Пояснение 3 5 2" xfId="57127"/>
    <cellStyle name="Пояснение 3 6" xfId="57128"/>
    <cellStyle name="Пояснение 3 6 2" xfId="57129"/>
    <cellStyle name="Пояснение 3 7" xfId="57130"/>
    <cellStyle name="Пояснение 3 7 2" xfId="57131"/>
    <cellStyle name="Пояснение 3 8" xfId="57132"/>
    <cellStyle name="Пояснение 3 8 2" xfId="57133"/>
    <cellStyle name="Пояснение 3 9" xfId="57134"/>
    <cellStyle name="Пояснение 3 9 2" xfId="57135"/>
    <cellStyle name="Пояснение 4" xfId="57136"/>
    <cellStyle name="Пояснение 4 2" xfId="57137"/>
    <cellStyle name="Пояснение 5" xfId="57138"/>
    <cellStyle name="Пояснение 5 2" xfId="57139"/>
    <cellStyle name="Пояснение 6" xfId="57140"/>
    <cellStyle name="Пояснение 6 2" xfId="57141"/>
    <cellStyle name="Пояснение 7" xfId="57142"/>
    <cellStyle name="Примечание 2" xfId="57143"/>
    <cellStyle name="Примечание 2 10" xfId="57144"/>
    <cellStyle name="Примечание 2 10 2" xfId="57145"/>
    <cellStyle name="Примечание 2 11" xfId="57146"/>
    <cellStyle name="Примечание 2 11 2" xfId="57147"/>
    <cellStyle name="Примечание 2 12" xfId="57148"/>
    <cellStyle name="Примечание 2 12 2" xfId="57149"/>
    <cellStyle name="Примечание 2 13" xfId="57150"/>
    <cellStyle name="Примечание 2 13 2" xfId="57151"/>
    <cellStyle name="Примечание 2 14" xfId="57152"/>
    <cellStyle name="Примечание 2 14 2" xfId="57153"/>
    <cellStyle name="Примечание 2 15" xfId="57154"/>
    <cellStyle name="Примечание 2 15 2" xfId="57155"/>
    <cellStyle name="Примечание 2 16" xfId="57156"/>
    <cellStyle name="Примечание 2 16 2" xfId="57157"/>
    <cellStyle name="Примечание 2 17" xfId="57158"/>
    <cellStyle name="Примечание 2 17 2" xfId="57159"/>
    <cellStyle name="Примечание 2 18" xfId="57160"/>
    <cellStyle name="Примечание 2 18 2" xfId="57161"/>
    <cellStyle name="Примечание 2 19" xfId="57162"/>
    <cellStyle name="Примечание 2 19 2" xfId="57163"/>
    <cellStyle name="Примечание 2 2" xfId="57164"/>
    <cellStyle name="Примечание 2 2 10" xfId="57165"/>
    <cellStyle name="Примечание 2 2 10 2" xfId="57166"/>
    <cellStyle name="Примечание 2 2 11" xfId="57167"/>
    <cellStyle name="Примечание 2 2 11 2" xfId="57168"/>
    <cellStyle name="Примечание 2 2 12" xfId="57169"/>
    <cellStyle name="Примечание 2 2 12 2" xfId="57170"/>
    <cellStyle name="Примечание 2 2 13" xfId="57171"/>
    <cellStyle name="Примечание 2 2 13 2" xfId="57172"/>
    <cellStyle name="Примечание 2 2 14" xfId="57173"/>
    <cellStyle name="Примечание 2 2 14 2" xfId="57174"/>
    <cellStyle name="Примечание 2 2 15" xfId="57175"/>
    <cellStyle name="Примечание 2 2 15 2" xfId="57176"/>
    <cellStyle name="Примечание 2 2 16" xfId="57177"/>
    <cellStyle name="Примечание 2 2 16 2" xfId="57178"/>
    <cellStyle name="Примечание 2 2 17" xfId="57179"/>
    <cellStyle name="Примечание 2 2 17 2" xfId="57180"/>
    <cellStyle name="Примечание 2 2 18" xfId="57181"/>
    <cellStyle name="Примечание 2 2 18 2" xfId="57182"/>
    <cellStyle name="Примечание 2 2 19" xfId="57183"/>
    <cellStyle name="Примечание 2 2 19 2" xfId="57184"/>
    <cellStyle name="Примечание 2 2 2" xfId="57185"/>
    <cellStyle name="Примечание 2 2 2 2" xfId="57186"/>
    <cellStyle name="Примечание 2 2 20" xfId="57187"/>
    <cellStyle name="Примечание 2 2 20 2" xfId="57188"/>
    <cellStyle name="Примечание 2 2 21" xfId="57189"/>
    <cellStyle name="Примечание 2 2 21 2" xfId="57190"/>
    <cellStyle name="Примечание 2 2 22" xfId="57191"/>
    <cellStyle name="Примечание 2 2 22 2" xfId="57192"/>
    <cellStyle name="Примечание 2 2 23" xfId="57193"/>
    <cellStyle name="Примечание 2 2 23 2" xfId="57194"/>
    <cellStyle name="Примечание 2 2 24" xfId="57195"/>
    <cellStyle name="Примечание 2 2 3" xfId="57196"/>
    <cellStyle name="Примечание 2 2 3 2" xfId="57197"/>
    <cellStyle name="Примечание 2 2 4" xfId="57198"/>
    <cellStyle name="Примечание 2 2 4 2" xfId="57199"/>
    <cellStyle name="Примечание 2 2 5" xfId="57200"/>
    <cellStyle name="Примечание 2 2 5 2" xfId="57201"/>
    <cellStyle name="Примечание 2 2 6" xfId="57202"/>
    <cellStyle name="Примечание 2 2 6 2" xfId="57203"/>
    <cellStyle name="Примечание 2 2 7" xfId="57204"/>
    <cellStyle name="Примечание 2 2 7 2" xfId="57205"/>
    <cellStyle name="Примечание 2 2 8" xfId="57206"/>
    <cellStyle name="Примечание 2 2 8 2" xfId="57207"/>
    <cellStyle name="Примечание 2 2 9" xfId="57208"/>
    <cellStyle name="Примечание 2 2 9 2" xfId="57209"/>
    <cellStyle name="Примечание 2 20" xfId="57210"/>
    <cellStyle name="Примечание 2 20 2" xfId="57211"/>
    <cellStyle name="Примечание 2 21" xfId="57212"/>
    <cellStyle name="Примечание 2 21 2" xfId="57213"/>
    <cellStyle name="Примечание 2 22" xfId="57214"/>
    <cellStyle name="Примечание 2 22 2" xfId="57215"/>
    <cellStyle name="Примечание 2 23" xfId="57216"/>
    <cellStyle name="Примечание 2 23 2" xfId="57217"/>
    <cellStyle name="Примечание 2 24" xfId="57218"/>
    <cellStyle name="Примечание 2 24 2" xfId="57219"/>
    <cellStyle name="Примечание 2 25" xfId="57220"/>
    <cellStyle name="Примечание 2 3" xfId="57221"/>
    <cellStyle name="Примечание 2 3 2" xfId="57222"/>
    <cellStyle name="Примечание 2 4" xfId="57223"/>
    <cellStyle name="Примечание 2 4 2" xfId="57224"/>
    <cellStyle name="Примечание 2 5" xfId="57225"/>
    <cellStyle name="Примечание 2 5 2" xfId="57226"/>
    <cellStyle name="Примечание 2 6" xfId="57227"/>
    <cellStyle name="Примечание 2 6 2" xfId="57228"/>
    <cellStyle name="Примечание 2 7" xfId="57229"/>
    <cellStyle name="Примечание 2 7 2" xfId="57230"/>
    <cellStyle name="Примечание 2 8" xfId="57231"/>
    <cellStyle name="Примечание 2 8 2" xfId="57232"/>
    <cellStyle name="Примечание 2 9" xfId="57233"/>
    <cellStyle name="Примечание 2 9 2" xfId="57234"/>
    <cellStyle name="Примечание 3" xfId="57235"/>
    <cellStyle name="Примечание 3 10" xfId="57236"/>
    <cellStyle name="Примечание 3 10 2" xfId="57237"/>
    <cellStyle name="Примечание 3 11" xfId="57238"/>
    <cellStyle name="Примечание 3 11 2" xfId="57239"/>
    <cellStyle name="Примечание 3 12" xfId="57240"/>
    <cellStyle name="Примечание 3 12 2" xfId="57241"/>
    <cellStyle name="Примечание 3 13" xfId="57242"/>
    <cellStyle name="Примечание 3 13 2" xfId="57243"/>
    <cellStyle name="Примечание 3 14" xfId="57244"/>
    <cellStyle name="Примечание 3 14 2" xfId="57245"/>
    <cellStyle name="Примечание 3 15" xfId="57246"/>
    <cellStyle name="Примечание 3 15 2" xfId="57247"/>
    <cellStyle name="Примечание 3 16" xfId="57248"/>
    <cellStyle name="Примечание 3 16 2" xfId="57249"/>
    <cellStyle name="Примечание 3 17" xfId="57250"/>
    <cellStyle name="Примечание 3 17 2" xfId="57251"/>
    <cellStyle name="Примечание 3 18" xfId="57252"/>
    <cellStyle name="Примечание 3 18 2" xfId="57253"/>
    <cellStyle name="Примечание 3 19" xfId="57254"/>
    <cellStyle name="Примечание 3 19 2" xfId="57255"/>
    <cellStyle name="Примечание 3 2" xfId="57256"/>
    <cellStyle name="Примечание 3 2 2" xfId="57257"/>
    <cellStyle name="Примечание 3 20" xfId="57258"/>
    <cellStyle name="Примечание 3 20 2" xfId="57259"/>
    <cellStyle name="Примечание 3 21" xfId="57260"/>
    <cellStyle name="Примечание 3 21 2" xfId="57261"/>
    <cellStyle name="Примечание 3 22" xfId="57262"/>
    <cellStyle name="Примечание 3 22 2" xfId="57263"/>
    <cellStyle name="Примечание 3 23" xfId="57264"/>
    <cellStyle name="Примечание 3 23 2" xfId="57265"/>
    <cellStyle name="Примечание 3 24" xfId="57266"/>
    <cellStyle name="Примечание 3 24 2" xfId="57267"/>
    <cellStyle name="Примечание 3 25" xfId="57268"/>
    <cellStyle name="Примечание 3 3" xfId="57269"/>
    <cellStyle name="Примечание 3 3 2" xfId="57270"/>
    <cellStyle name="Примечание 3 4" xfId="57271"/>
    <cellStyle name="Примечание 3 4 2" xfId="57272"/>
    <cellStyle name="Примечание 3 5" xfId="57273"/>
    <cellStyle name="Примечание 3 5 2" xfId="57274"/>
    <cellStyle name="Примечание 3 6" xfId="57275"/>
    <cellStyle name="Примечание 3 6 2" xfId="57276"/>
    <cellStyle name="Примечание 3 7" xfId="57277"/>
    <cellStyle name="Примечание 3 7 2" xfId="57278"/>
    <cellStyle name="Примечание 3 8" xfId="57279"/>
    <cellStyle name="Примечание 3 8 2" xfId="57280"/>
    <cellStyle name="Примечание 3 9" xfId="57281"/>
    <cellStyle name="Примечание 3 9 2" xfId="57282"/>
    <cellStyle name="Примечание 4" xfId="57283"/>
    <cellStyle name="Примечание 4 10" xfId="57284"/>
    <cellStyle name="Примечание 4 10 2" xfId="57285"/>
    <cellStyle name="Примечание 4 11" xfId="57286"/>
    <cellStyle name="Примечание 4 11 2" xfId="57287"/>
    <cellStyle name="Примечание 4 12" xfId="57288"/>
    <cellStyle name="Примечание 4 12 2" xfId="57289"/>
    <cellStyle name="Примечание 4 13" xfId="57290"/>
    <cellStyle name="Примечание 4 13 2" xfId="57291"/>
    <cellStyle name="Примечание 4 14" xfId="57292"/>
    <cellStyle name="Примечание 4 14 2" xfId="57293"/>
    <cellStyle name="Примечание 4 15" xfId="57294"/>
    <cellStyle name="Примечание 4 15 2" xfId="57295"/>
    <cellStyle name="Примечание 4 16" xfId="57296"/>
    <cellStyle name="Примечание 4 16 2" xfId="57297"/>
    <cellStyle name="Примечание 4 17" xfId="57298"/>
    <cellStyle name="Примечание 4 17 2" xfId="57299"/>
    <cellStyle name="Примечание 4 18" xfId="57300"/>
    <cellStyle name="Примечание 4 18 2" xfId="57301"/>
    <cellStyle name="Примечание 4 19" xfId="57302"/>
    <cellStyle name="Примечание 4 19 2" xfId="57303"/>
    <cellStyle name="Примечание 4 2" xfId="57304"/>
    <cellStyle name="Примечание 4 2 2" xfId="57305"/>
    <cellStyle name="Примечание 4 20" xfId="57306"/>
    <cellStyle name="Примечание 4 20 2" xfId="57307"/>
    <cellStyle name="Примечание 4 21" xfId="57308"/>
    <cellStyle name="Примечание 4 21 2" xfId="57309"/>
    <cellStyle name="Примечание 4 22" xfId="57310"/>
    <cellStyle name="Примечание 4 22 2" xfId="57311"/>
    <cellStyle name="Примечание 4 23" xfId="57312"/>
    <cellStyle name="Примечание 4 23 2" xfId="57313"/>
    <cellStyle name="Примечание 4 24" xfId="57314"/>
    <cellStyle name="Примечание 4 24 2" xfId="57315"/>
    <cellStyle name="Примечание 4 25" xfId="57316"/>
    <cellStyle name="Примечание 4 3" xfId="57317"/>
    <cellStyle name="Примечание 4 3 2" xfId="57318"/>
    <cellStyle name="Примечание 4 4" xfId="57319"/>
    <cellStyle name="Примечание 4 4 2" xfId="57320"/>
    <cellStyle name="Примечание 4 5" xfId="57321"/>
    <cellStyle name="Примечание 4 5 2" xfId="57322"/>
    <cellStyle name="Примечание 4 6" xfId="57323"/>
    <cellStyle name="Примечание 4 6 2" xfId="57324"/>
    <cellStyle name="Примечание 4 7" xfId="57325"/>
    <cellStyle name="Примечание 4 7 2" xfId="57326"/>
    <cellStyle name="Примечание 4 8" xfId="57327"/>
    <cellStyle name="Примечание 4 8 2" xfId="57328"/>
    <cellStyle name="Примечание 4 9" xfId="57329"/>
    <cellStyle name="Примечание 4 9 2" xfId="57330"/>
    <cellStyle name="Примечание 5" xfId="57331"/>
    <cellStyle name="Примечание 5 10" xfId="57332"/>
    <cellStyle name="Примечание 5 10 2" xfId="57333"/>
    <cellStyle name="Примечание 5 11" xfId="57334"/>
    <cellStyle name="Примечание 5 11 2" xfId="57335"/>
    <cellStyle name="Примечание 5 12" xfId="57336"/>
    <cellStyle name="Примечание 5 12 2" xfId="57337"/>
    <cellStyle name="Примечание 5 13" xfId="57338"/>
    <cellStyle name="Примечание 5 13 2" xfId="57339"/>
    <cellStyle name="Примечание 5 14" xfId="57340"/>
    <cellStyle name="Примечание 5 14 2" xfId="57341"/>
    <cellStyle name="Примечание 5 15" xfId="57342"/>
    <cellStyle name="Примечание 5 15 2" xfId="57343"/>
    <cellStyle name="Примечание 5 16" xfId="57344"/>
    <cellStyle name="Примечание 5 16 2" xfId="57345"/>
    <cellStyle name="Примечание 5 17" xfId="57346"/>
    <cellStyle name="Примечание 5 17 2" xfId="57347"/>
    <cellStyle name="Примечание 5 18" xfId="57348"/>
    <cellStyle name="Примечание 5 18 2" xfId="57349"/>
    <cellStyle name="Примечание 5 19" xfId="57350"/>
    <cellStyle name="Примечание 5 19 2" xfId="57351"/>
    <cellStyle name="Примечание 5 2" xfId="57352"/>
    <cellStyle name="Примечание 5 2 2" xfId="57353"/>
    <cellStyle name="Примечание 5 20" xfId="57354"/>
    <cellStyle name="Примечание 5 20 2" xfId="57355"/>
    <cellStyle name="Примечание 5 21" xfId="57356"/>
    <cellStyle name="Примечание 5 21 2" xfId="57357"/>
    <cellStyle name="Примечание 5 22" xfId="57358"/>
    <cellStyle name="Примечание 5 22 2" xfId="57359"/>
    <cellStyle name="Примечание 5 23" xfId="57360"/>
    <cellStyle name="Примечание 5 23 2" xfId="57361"/>
    <cellStyle name="Примечание 5 24" xfId="57362"/>
    <cellStyle name="Примечание 5 24 2" xfId="57363"/>
    <cellStyle name="Примечание 5 25" xfId="57364"/>
    <cellStyle name="Примечание 5 3" xfId="57365"/>
    <cellStyle name="Примечание 5 3 2" xfId="57366"/>
    <cellStyle name="Примечание 5 4" xfId="57367"/>
    <cellStyle name="Примечание 5 4 2" xfId="57368"/>
    <cellStyle name="Примечание 5 5" xfId="57369"/>
    <cellStyle name="Примечание 5 5 2" xfId="57370"/>
    <cellStyle name="Примечание 5 6" xfId="57371"/>
    <cellStyle name="Примечание 5 6 2" xfId="57372"/>
    <cellStyle name="Примечание 5 7" xfId="57373"/>
    <cellStyle name="Примечание 5 7 2" xfId="57374"/>
    <cellStyle name="Примечание 5 8" xfId="57375"/>
    <cellStyle name="Примечание 5 8 2" xfId="57376"/>
    <cellStyle name="Примечание 5 9" xfId="57377"/>
    <cellStyle name="Примечание 5 9 2" xfId="57378"/>
    <cellStyle name="Примечание 6" xfId="57379"/>
    <cellStyle name="Примечание 6 10" xfId="57380"/>
    <cellStyle name="Примечание 6 10 2" xfId="57381"/>
    <cellStyle name="Примечание 6 11" xfId="57382"/>
    <cellStyle name="Примечание 6 11 2" xfId="57383"/>
    <cellStyle name="Примечание 6 12" xfId="57384"/>
    <cellStyle name="Примечание 6 12 2" xfId="57385"/>
    <cellStyle name="Примечание 6 13" xfId="57386"/>
    <cellStyle name="Примечание 6 13 2" xfId="57387"/>
    <cellStyle name="Примечание 6 14" xfId="57388"/>
    <cellStyle name="Примечание 6 14 2" xfId="57389"/>
    <cellStyle name="Примечание 6 15" xfId="57390"/>
    <cellStyle name="Примечание 6 15 2" xfId="57391"/>
    <cellStyle name="Примечание 6 16" xfId="57392"/>
    <cellStyle name="Примечание 6 16 2" xfId="57393"/>
    <cellStyle name="Примечание 6 17" xfId="57394"/>
    <cellStyle name="Примечание 6 17 2" xfId="57395"/>
    <cellStyle name="Примечание 6 18" xfId="57396"/>
    <cellStyle name="Примечание 6 18 2" xfId="57397"/>
    <cellStyle name="Примечание 6 19" xfId="57398"/>
    <cellStyle name="Примечание 6 19 2" xfId="57399"/>
    <cellStyle name="Примечание 6 2" xfId="57400"/>
    <cellStyle name="Примечание 6 2 2" xfId="57401"/>
    <cellStyle name="Примечание 6 20" xfId="57402"/>
    <cellStyle name="Примечание 6 20 2" xfId="57403"/>
    <cellStyle name="Примечание 6 21" xfId="57404"/>
    <cellStyle name="Примечание 6 21 2" xfId="57405"/>
    <cellStyle name="Примечание 6 22" xfId="57406"/>
    <cellStyle name="Примечание 6 22 2" xfId="57407"/>
    <cellStyle name="Примечание 6 23" xfId="57408"/>
    <cellStyle name="Примечание 6 23 2" xfId="57409"/>
    <cellStyle name="Примечание 6 24" xfId="57410"/>
    <cellStyle name="Примечание 6 3" xfId="57411"/>
    <cellStyle name="Примечание 6 3 2" xfId="57412"/>
    <cellStyle name="Примечание 6 4" xfId="57413"/>
    <cellStyle name="Примечание 6 4 2" xfId="57414"/>
    <cellStyle name="Примечание 6 5" xfId="57415"/>
    <cellStyle name="Примечание 6 5 2" xfId="57416"/>
    <cellStyle name="Примечание 6 6" xfId="57417"/>
    <cellStyle name="Примечание 6 6 2" xfId="57418"/>
    <cellStyle name="Примечание 6 7" xfId="57419"/>
    <cellStyle name="Примечание 6 7 2" xfId="57420"/>
    <cellStyle name="Примечание 6 8" xfId="57421"/>
    <cellStyle name="Примечание 6 8 2" xfId="57422"/>
    <cellStyle name="Примечание 6 9" xfId="57423"/>
    <cellStyle name="Примечание 6 9 2" xfId="57424"/>
    <cellStyle name="Примечание 7" xfId="57425"/>
    <cellStyle name="Примечание 7 2" xfId="57426"/>
    <cellStyle name="Примечание 8" xfId="57427"/>
    <cellStyle name="Примечание 8 2" xfId="57428"/>
    <cellStyle name="Процентный" xfId="60338" builtinId="5"/>
    <cellStyle name="Процентный 10" xfId="57429"/>
    <cellStyle name="Процентный 10 2" xfId="57430"/>
    <cellStyle name="Процентный 11" xfId="57431"/>
    <cellStyle name="Процентный 11 2" xfId="57432"/>
    <cellStyle name="Процентный 12" xfId="57433"/>
    <cellStyle name="Процентный 12 2" xfId="57434"/>
    <cellStyle name="Процентный 13" xfId="57435"/>
    <cellStyle name="Процентный 13 2" xfId="57436"/>
    <cellStyle name="Процентный 14" xfId="57437"/>
    <cellStyle name="Процентный 14 2" xfId="57438"/>
    <cellStyle name="Процентный 15" xfId="57439"/>
    <cellStyle name="Процентный 15 2" xfId="57440"/>
    <cellStyle name="Процентный 16" xfId="57441"/>
    <cellStyle name="Процентный 16 2" xfId="57442"/>
    <cellStyle name="Процентный 17" xfId="57443"/>
    <cellStyle name="Процентный 2" xfId="57444"/>
    <cellStyle name="Процентный 2 2" xfId="57445"/>
    <cellStyle name="Процентный 2 2 2" xfId="57446"/>
    <cellStyle name="Процентный 2 2 3" xfId="57447"/>
    <cellStyle name="Процентный 2 3" xfId="57448"/>
    <cellStyle name="Процентный 2 3 2" xfId="57449"/>
    <cellStyle name="Процентный 2 4" xfId="57450"/>
    <cellStyle name="Процентный 2 4 2" xfId="57451"/>
    <cellStyle name="Процентный 2 5" xfId="57452"/>
    <cellStyle name="Процентный 2 6" xfId="57453"/>
    <cellStyle name="Процентный 3" xfId="57454"/>
    <cellStyle name="Процентный 3 2" xfId="57455"/>
    <cellStyle name="Процентный 3 3" xfId="57456"/>
    <cellStyle name="Процентный 3 4" xfId="57457"/>
    <cellStyle name="Процентный 3 5" xfId="57458"/>
    <cellStyle name="Процентный 3 6" xfId="57459"/>
    <cellStyle name="Процентный 3 6 2" xfId="57460"/>
    <cellStyle name="Процентный 3 7" xfId="57461"/>
    <cellStyle name="Процентный 3 8" xfId="57462"/>
    <cellStyle name="Процентный 4" xfId="57463"/>
    <cellStyle name="Процентный 4 2" xfId="57464"/>
    <cellStyle name="Процентный 4 2 2" xfId="57465"/>
    <cellStyle name="Процентный 4 3" xfId="57466"/>
    <cellStyle name="Процентный 4 3 2" xfId="57467"/>
    <cellStyle name="Процентный 4 4" xfId="57468"/>
    <cellStyle name="Процентный 4 4 2" xfId="57469"/>
    <cellStyle name="Процентный 4 5" xfId="57470"/>
    <cellStyle name="Процентный 4 6" xfId="57471"/>
    <cellStyle name="Процентный 5" xfId="57472"/>
    <cellStyle name="Процентный 5 2" xfId="57473"/>
    <cellStyle name="Процентный 5 2 2" xfId="57474"/>
    <cellStyle name="Процентный 5 3" xfId="57475"/>
    <cellStyle name="Процентный 6" xfId="57476"/>
    <cellStyle name="Процентный 6 2" xfId="57477"/>
    <cellStyle name="Процентный 7" xfId="57478"/>
    <cellStyle name="Процентный 7 2" xfId="57479"/>
    <cellStyle name="Процентный 8" xfId="57480"/>
    <cellStyle name="Процентный 8 2" xfId="57481"/>
    <cellStyle name="Процентный 9" xfId="57482"/>
    <cellStyle name="Процентный 9 2" xfId="57483"/>
    <cellStyle name="Связанная ячейка 2" xfId="57484"/>
    <cellStyle name="Связанная ячейка 2 10" xfId="57485"/>
    <cellStyle name="Связанная ячейка 2 10 2" xfId="57486"/>
    <cellStyle name="Связанная ячейка 2 11" xfId="57487"/>
    <cellStyle name="Связанная ячейка 2 11 2" xfId="57488"/>
    <cellStyle name="Связанная ячейка 2 12" xfId="57489"/>
    <cellStyle name="Связанная ячейка 2 12 2" xfId="57490"/>
    <cellStyle name="Связанная ячейка 2 13" xfId="57491"/>
    <cellStyle name="Связанная ячейка 2 13 2" xfId="57492"/>
    <cellStyle name="Связанная ячейка 2 14" xfId="57493"/>
    <cellStyle name="Связанная ячейка 2 14 2" xfId="57494"/>
    <cellStyle name="Связанная ячейка 2 15" xfId="57495"/>
    <cellStyle name="Связанная ячейка 2 15 2" xfId="57496"/>
    <cellStyle name="Связанная ячейка 2 16" xfId="57497"/>
    <cellStyle name="Связанная ячейка 2 16 2" xfId="57498"/>
    <cellStyle name="Связанная ячейка 2 17" xfId="57499"/>
    <cellStyle name="Связанная ячейка 2 17 2" xfId="57500"/>
    <cellStyle name="Связанная ячейка 2 18" xfId="57501"/>
    <cellStyle name="Связанная ячейка 2 18 2" xfId="57502"/>
    <cellStyle name="Связанная ячейка 2 19" xfId="57503"/>
    <cellStyle name="Связанная ячейка 2 19 2" xfId="57504"/>
    <cellStyle name="Связанная ячейка 2 2" xfId="57505"/>
    <cellStyle name="Связанная ячейка 2 2 2" xfId="57506"/>
    <cellStyle name="Связанная ячейка 2 20" xfId="57507"/>
    <cellStyle name="Связанная ячейка 2 20 2" xfId="57508"/>
    <cellStyle name="Связанная ячейка 2 21" xfId="57509"/>
    <cellStyle name="Связанная ячейка 2 21 2" xfId="57510"/>
    <cellStyle name="Связанная ячейка 2 22" xfId="57511"/>
    <cellStyle name="Связанная ячейка 2 22 2" xfId="57512"/>
    <cellStyle name="Связанная ячейка 2 23" xfId="57513"/>
    <cellStyle name="Связанная ячейка 2 23 2" xfId="57514"/>
    <cellStyle name="Связанная ячейка 2 24" xfId="57515"/>
    <cellStyle name="Связанная ячейка 2 3" xfId="57516"/>
    <cellStyle name="Связанная ячейка 2 3 2" xfId="57517"/>
    <cellStyle name="Связанная ячейка 2 4" xfId="57518"/>
    <cellStyle name="Связанная ячейка 2 4 2" xfId="57519"/>
    <cellStyle name="Связанная ячейка 2 5" xfId="57520"/>
    <cellStyle name="Связанная ячейка 2 5 2" xfId="57521"/>
    <cellStyle name="Связанная ячейка 2 6" xfId="57522"/>
    <cellStyle name="Связанная ячейка 2 6 2" xfId="57523"/>
    <cellStyle name="Связанная ячейка 2 7" xfId="57524"/>
    <cellStyle name="Связанная ячейка 2 7 2" xfId="57525"/>
    <cellStyle name="Связанная ячейка 2 8" xfId="57526"/>
    <cellStyle name="Связанная ячейка 2 8 2" xfId="57527"/>
    <cellStyle name="Связанная ячейка 2 9" xfId="57528"/>
    <cellStyle name="Связанная ячейка 2 9 2" xfId="57529"/>
    <cellStyle name="Связанная ячейка 3" xfId="57530"/>
    <cellStyle name="Связанная ячейка 3 10" xfId="57531"/>
    <cellStyle name="Связанная ячейка 3 10 2" xfId="57532"/>
    <cellStyle name="Связанная ячейка 3 11" xfId="57533"/>
    <cellStyle name="Связанная ячейка 3 11 2" xfId="57534"/>
    <cellStyle name="Связанная ячейка 3 12" xfId="57535"/>
    <cellStyle name="Связанная ячейка 3 12 2" xfId="57536"/>
    <cellStyle name="Связанная ячейка 3 13" xfId="57537"/>
    <cellStyle name="Связанная ячейка 3 13 2" xfId="57538"/>
    <cellStyle name="Связанная ячейка 3 14" xfId="57539"/>
    <cellStyle name="Связанная ячейка 3 14 2" xfId="57540"/>
    <cellStyle name="Связанная ячейка 3 15" xfId="57541"/>
    <cellStyle name="Связанная ячейка 3 15 2" xfId="57542"/>
    <cellStyle name="Связанная ячейка 3 16" xfId="57543"/>
    <cellStyle name="Связанная ячейка 3 16 2" xfId="57544"/>
    <cellStyle name="Связанная ячейка 3 17" xfId="57545"/>
    <cellStyle name="Связанная ячейка 3 17 2" xfId="57546"/>
    <cellStyle name="Связанная ячейка 3 18" xfId="57547"/>
    <cellStyle name="Связанная ячейка 3 18 2" xfId="57548"/>
    <cellStyle name="Связанная ячейка 3 19" xfId="57549"/>
    <cellStyle name="Связанная ячейка 3 19 2" xfId="57550"/>
    <cellStyle name="Связанная ячейка 3 2" xfId="57551"/>
    <cellStyle name="Связанная ячейка 3 2 2" xfId="57552"/>
    <cellStyle name="Связанная ячейка 3 20" xfId="57553"/>
    <cellStyle name="Связанная ячейка 3 20 2" xfId="57554"/>
    <cellStyle name="Связанная ячейка 3 21" xfId="57555"/>
    <cellStyle name="Связанная ячейка 3 21 2" xfId="57556"/>
    <cellStyle name="Связанная ячейка 3 22" xfId="57557"/>
    <cellStyle name="Связанная ячейка 3 22 2" xfId="57558"/>
    <cellStyle name="Связанная ячейка 3 23" xfId="57559"/>
    <cellStyle name="Связанная ячейка 3 23 2" xfId="57560"/>
    <cellStyle name="Связанная ячейка 3 24" xfId="57561"/>
    <cellStyle name="Связанная ячейка 3 3" xfId="57562"/>
    <cellStyle name="Связанная ячейка 3 3 2" xfId="57563"/>
    <cellStyle name="Связанная ячейка 3 4" xfId="57564"/>
    <cellStyle name="Связанная ячейка 3 4 2" xfId="57565"/>
    <cellStyle name="Связанная ячейка 3 5" xfId="57566"/>
    <cellStyle name="Связанная ячейка 3 5 2" xfId="57567"/>
    <cellStyle name="Связанная ячейка 3 6" xfId="57568"/>
    <cellStyle name="Связанная ячейка 3 6 2" xfId="57569"/>
    <cellStyle name="Связанная ячейка 3 7" xfId="57570"/>
    <cellStyle name="Связанная ячейка 3 7 2" xfId="57571"/>
    <cellStyle name="Связанная ячейка 3 8" xfId="57572"/>
    <cellStyle name="Связанная ячейка 3 8 2" xfId="57573"/>
    <cellStyle name="Связанная ячейка 3 9" xfId="57574"/>
    <cellStyle name="Связанная ячейка 3 9 2" xfId="57575"/>
    <cellStyle name="Связанная ячейка 4" xfId="57576"/>
    <cellStyle name="Связанная ячейка 4 2" xfId="57577"/>
    <cellStyle name="Связанная ячейка 5" xfId="57578"/>
    <cellStyle name="Связанная ячейка 5 2" xfId="57579"/>
    <cellStyle name="Связанная ячейка 6" xfId="57580"/>
    <cellStyle name="Связанная ячейка 6 2" xfId="57581"/>
    <cellStyle name="Связанная ячейка 7" xfId="57582"/>
    <cellStyle name="Стиль 1" xfId="57583"/>
    <cellStyle name="Стиль 1 10" xfId="57584"/>
    <cellStyle name="Стиль 1 10 2" xfId="57585"/>
    <cellStyle name="Стиль 1 10 3" xfId="57586"/>
    <cellStyle name="Стиль 1 11" xfId="57587"/>
    <cellStyle name="Стиль 1 12" xfId="57588"/>
    <cellStyle name="Стиль 1 13" xfId="57589"/>
    <cellStyle name="Стиль 1 14" xfId="57590"/>
    <cellStyle name="Стиль 1 15" xfId="57591"/>
    <cellStyle name="Стиль 1 16" xfId="57592"/>
    <cellStyle name="Стиль 1 17" xfId="57593"/>
    <cellStyle name="Стиль 1 18" xfId="57594"/>
    <cellStyle name="Стиль 1 19" xfId="57595"/>
    <cellStyle name="Стиль 1 2" xfId="3"/>
    <cellStyle name="Стиль 1 2 10" xfId="57596"/>
    <cellStyle name="Стиль 1 2 11" xfId="57597"/>
    <cellStyle name="Стиль 1 2 12" xfId="57598"/>
    <cellStyle name="Стиль 1 2 13" xfId="57599"/>
    <cellStyle name="Стиль 1 2 14" xfId="57600"/>
    <cellStyle name="Стиль 1 2 15" xfId="57601"/>
    <cellStyle name="Стиль 1 2 16" xfId="57602"/>
    <cellStyle name="Стиль 1 2 16 2" xfId="57603"/>
    <cellStyle name="Стиль 1 2 17" xfId="57604"/>
    <cellStyle name="Стиль 1 2 18" xfId="60334"/>
    <cellStyle name="Стиль 1 2 2" xfId="57605"/>
    <cellStyle name="Стиль 1 2 2 2" xfId="57606"/>
    <cellStyle name="Стиль 1 2 2 2 2" xfId="57607"/>
    <cellStyle name="Стиль 1 2 2 3" xfId="57608"/>
    <cellStyle name="Стиль 1 2 2 3 2" xfId="57609"/>
    <cellStyle name="Стиль 1 2 2 4" xfId="57610"/>
    <cellStyle name="Стиль 1 2 2 4 2" xfId="57611"/>
    <cellStyle name="Стиль 1 2 2 5" xfId="57612"/>
    <cellStyle name="Стиль 1 2 2 5 2" xfId="57613"/>
    <cellStyle name="Стиль 1 2 2 6" xfId="57614"/>
    <cellStyle name="Стиль 1 2 2 6 2" xfId="57615"/>
    <cellStyle name="Стиль 1 2 3" xfId="57616"/>
    <cellStyle name="Стиль 1 2 3 2" xfId="57617"/>
    <cellStyle name="Стиль 1 2 3 2 2" xfId="57618"/>
    <cellStyle name="Стиль 1 2 4" xfId="57619"/>
    <cellStyle name="Стиль 1 2 4 2" xfId="57620"/>
    <cellStyle name="Стиль 1 2 4 2 2" xfId="57621"/>
    <cellStyle name="Стиль 1 2 5" xfId="57622"/>
    <cellStyle name="Стиль 1 2 5 2" xfId="57623"/>
    <cellStyle name="Стиль 1 2 5 2 2" xfId="57624"/>
    <cellStyle name="Стиль 1 2 6" xfId="57625"/>
    <cellStyle name="Стиль 1 2 7" xfId="57626"/>
    <cellStyle name="Стиль 1 2 8" xfId="57627"/>
    <cellStyle name="Стиль 1 2 9" xfId="57628"/>
    <cellStyle name="Стиль 1 20" xfId="57629"/>
    <cellStyle name="Стиль 1 21" xfId="57630"/>
    <cellStyle name="Стиль 1 22" xfId="57631"/>
    <cellStyle name="Стиль 1 23" xfId="57632"/>
    <cellStyle name="Стиль 1 24" xfId="57633"/>
    <cellStyle name="Стиль 1 25" xfId="57634"/>
    <cellStyle name="Стиль 1 26" xfId="57635"/>
    <cellStyle name="Стиль 1 27" xfId="57636"/>
    <cellStyle name="Стиль 1 28" xfId="57637"/>
    <cellStyle name="Стиль 1 29" xfId="57638"/>
    <cellStyle name="Стиль 1 3" xfId="57639"/>
    <cellStyle name="Стиль 1 3 2" xfId="57640"/>
    <cellStyle name="Стиль 1 3 2 2" xfId="57641"/>
    <cellStyle name="Стиль 1 30" xfId="57642"/>
    <cellStyle name="Стиль 1 31" xfId="57643"/>
    <cellStyle name="Стиль 1 32" xfId="57644"/>
    <cellStyle name="Стиль 1 33" xfId="57645"/>
    <cellStyle name="Стиль 1 34" xfId="57646"/>
    <cellStyle name="Стиль 1 35" xfId="57647"/>
    <cellStyle name="Стиль 1 36" xfId="57648"/>
    <cellStyle name="Стиль 1 37" xfId="57649"/>
    <cellStyle name="Стиль 1 38" xfId="57650"/>
    <cellStyle name="Стиль 1 39" xfId="57651"/>
    <cellStyle name="Стиль 1 4" xfId="57652"/>
    <cellStyle name="Стиль 1 4 2" xfId="57653"/>
    <cellStyle name="Стиль 1 4 2 2" xfId="57654"/>
    <cellStyle name="Стиль 1 40" xfId="57655"/>
    <cellStyle name="Стиль 1 41" xfId="57656"/>
    <cellStyle name="Стиль 1 42" xfId="57657"/>
    <cellStyle name="Стиль 1 43" xfId="57658"/>
    <cellStyle name="Стиль 1 44" xfId="57659"/>
    <cellStyle name="Стиль 1 45" xfId="57660"/>
    <cellStyle name="Стиль 1 46" xfId="57661"/>
    <cellStyle name="Стиль 1 47" xfId="57662"/>
    <cellStyle name="Стиль 1 48" xfId="57663"/>
    <cellStyle name="Стиль 1 49" xfId="57664"/>
    <cellStyle name="Стиль 1 5" xfId="57665"/>
    <cellStyle name="Стиль 1 5 2" xfId="57666"/>
    <cellStyle name="Стиль 1 5 2 2" xfId="57667"/>
    <cellStyle name="Стиль 1 50" xfId="57668"/>
    <cellStyle name="Стиль 1 51" xfId="57669"/>
    <cellStyle name="Стиль 1 52" xfId="57670"/>
    <cellStyle name="Стиль 1 53" xfId="57671"/>
    <cellStyle name="Стиль 1 54" xfId="57672"/>
    <cellStyle name="Стиль 1 55" xfId="57673"/>
    <cellStyle name="Стиль 1 55 2" xfId="57674"/>
    <cellStyle name="Стиль 1 56" xfId="57675"/>
    <cellStyle name="Стиль 1 57" xfId="57676"/>
    <cellStyle name="Стиль 1 58" xfId="60335"/>
    <cellStyle name="Стиль 1 6" xfId="57677"/>
    <cellStyle name="Стиль 1 7" xfId="57678"/>
    <cellStyle name="Стиль 1 8" xfId="57679"/>
    <cellStyle name="Стиль 1 9" xfId="57680"/>
    <cellStyle name="Текст предупреждения 2" xfId="57681"/>
    <cellStyle name="Текст предупреждения 2 10" xfId="57682"/>
    <cellStyle name="Текст предупреждения 2 10 2" xfId="57683"/>
    <cellStyle name="Текст предупреждения 2 11" xfId="57684"/>
    <cellStyle name="Текст предупреждения 2 11 2" xfId="57685"/>
    <cellStyle name="Текст предупреждения 2 12" xfId="57686"/>
    <cellStyle name="Текст предупреждения 2 12 2" xfId="57687"/>
    <cellStyle name="Текст предупреждения 2 13" xfId="57688"/>
    <cellStyle name="Текст предупреждения 2 13 2" xfId="57689"/>
    <cellStyle name="Текст предупреждения 2 14" xfId="57690"/>
    <cellStyle name="Текст предупреждения 2 14 2" xfId="57691"/>
    <cellStyle name="Текст предупреждения 2 15" xfId="57692"/>
    <cellStyle name="Текст предупреждения 2 15 2" xfId="57693"/>
    <cellStyle name="Текст предупреждения 2 16" xfId="57694"/>
    <cellStyle name="Текст предупреждения 2 16 2" xfId="57695"/>
    <cellStyle name="Текст предупреждения 2 17" xfId="57696"/>
    <cellStyle name="Текст предупреждения 2 17 2" xfId="57697"/>
    <cellStyle name="Текст предупреждения 2 18" xfId="57698"/>
    <cellStyle name="Текст предупреждения 2 18 2" xfId="57699"/>
    <cellStyle name="Текст предупреждения 2 19" xfId="57700"/>
    <cellStyle name="Текст предупреждения 2 19 2" xfId="57701"/>
    <cellStyle name="Текст предупреждения 2 2" xfId="57702"/>
    <cellStyle name="Текст предупреждения 2 2 2" xfId="57703"/>
    <cellStyle name="Текст предупреждения 2 20" xfId="57704"/>
    <cellStyle name="Текст предупреждения 2 20 2" xfId="57705"/>
    <cellStyle name="Текст предупреждения 2 21" xfId="57706"/>
    <cellStyle name="Текст предупреждения 2 21 2" xfId="57707"/>
    <cellStyle name="Текст предупреждения 2 22" xfId="57708"/>
    <cellStyle name="Текст предупреждения 2 22 2" xfId="57709"/>
    <cellStyle name="Текст предупреждения 2 23" xfId="57710"/>
    <cellStyle name="Текст предупреждения 2 23 2" xfId="57711"/>
    <cellStyle name="Текст предупреждения 2 24" xfId="57712"/>
    <cellStyle name="Текст предупреждения 2 3" xfId="57713"/>
    <cellStyle name="Текст предупреждения 2 3 2" xfId="57714"/>
    <cellStyle name="Текст предупреждения 2 4" xfId="57715"/>
    <cellStyle name="Текст предупреждения 2 4 2" xfId="57716"/>
    <cellStyle name="Текст предупреждения 2 5" xfId="57717"/>
    <cellStyle name="Текст предупреждения 2 5 2" xfId="57718"/>
    <cellStyle name="Текст предупреждения 2 6" xfId="57719"/>
    <cellStyle name="Текст предупреждения 2 6 2" xfId="57720"/>
    <cellStyle name="Текст предупреждения 2 7" xfId="57721"/>
    <cellStyle name="Текст предупреждения 2 7 2" xfId="57722"/>
    <cellStyle name="Текст предупреждения 2 8" xfId="57723"/>
    <cellStyle name="Текст предупреждения 2 8 2" xfId="57724"/>
    <cellStyle name="Текст предупреждения 2 9" xfId="57725"/>
    <cellStyle name="Текст предупреждения 2 9 2" xfId="57726"/>
    <cellStyle name="Текст предупреждения 3" xfId="57727"/>
    <cellStyle name="Текст предупреждения 3 10" xfId="57728"/>
    <cellStyle name="Текст предупреждения 3 10 2" xfId="57729"/>
    <cellStyle name="Текст предупреждения 3 11" xfId="57730"/>
    <cellStyle name="Текст предупреждения 3 11 2" xfId="57731"/>
    <cellStyle name="Текст предупреждения 3 12" xfId="57732"/>
    <cellStyle name="Текст предупреждения 3 12 2" xfId="57733"/>
    <cellStyle name="Текст предупреждения 3 13" xfId="57734"/>
    <cellStyle name="Текст предупреждения 3 13 2" xfId="57735"/>
    <cellStyle name="Текст предупреждения 3 14" xfId="57736"/>
    <cellStyle name="Текст предупреждения 3 14 2" xfId="57737"/>
    <cellStyle name="Текст предупреждения 3 15" xfId="57738"/>
    <cellStyle name="Текст предупреждения 3 15 2" xfId="57739"/>
    <cellStyle name="Текст предупреждения 3 16" xfId="57740"/>
    <cellStyle name="Текст предупреждения 3 16 2" xfId="57741"/>
    <cellStyle name="Текст предупреждения 3 17" xfId="57742"/>
    <cellStyle name="Текст предупреждения 3 17 2" xfId="57743"/>
    <cellStyle name="Текст предупреждения 3 18" xfId="57744"/>
    <cellStyle name="Текст предупреждения 3 18 2" xfId="57745"/>
    <cellStyle name="Текст предупреждения 3 19" xfId="57746"/>
    <cellStyle name="Текст предупреждения 3 19 2" xfId="57747"/>
    <cellStyle name="Текст предупреждения 3 2" xfId="57748"/>
    <cellStyle name="Текст предупреждения 3 2 2" xfId="57749"/>
    <cellStyle name="Текст предупреждения 3 20" xfId="57750"/>
    <cellStyle name="Текст предупреждения 3 20 2" xfId="57751"/>
    <cellStyle name="Текст предупреждения 3 21" xfId="57752"/>
    <cellStyle name="Текст предупреждения 3 21 2" xfId="57753"/>
    <cellStyle name="Текст предупреждения 3 22" xfId="57754"/>
    <cellStyle name="Текст предупреждения 3 22 2" xfId="57755"/>
    <cellStyle name="Текст предупреждения 3 23" xfId="57756"/>
    <cellStyle name="Текст предупреждения 3 23 2" xfId="57757"/>
    <cellStyle name="Текст предупреждения 3 24" xfId="57758"/>
    <cellStyle name="Текст предупреждения 3 3" xfId="57759"/>
    <cellStyle name="Текст предупреждения 3 3 2" xfId="57760"/>
    <cellStyle name="Текст предупреждения 3 4" xfId="57761"/>
    <cellStyle name="Текст предупреждения 3 4 2" xfId="57762"/>
    <cellStyle name="Текст предупреждения 3 5" xfId="57763"/>
    <cellStyle name="Текст предупреждения 3 5 2" xfId="57764"/>
    <cellStyle name="Текст предупреждения 3 6" xfId="57765"/>
    <cellStyle name="Текст предупреждения 3 6 2" xfId="57766"/>
    <cellStyle name="Текст предупреждения 3 7" xfId="57767"/>
    <cellStyle name="Текст предупреждения 3 7 2" xfId="57768"/>
    <cellStyle name="Текст предупреждения 3 8" xfId="57769"/>
    <cellStyle name="Текст предупреждения 3 8 2" xfId="57770"/>
    <cellStyle name="Текст предупреждения 3 9" xfId="57771"/>
    <cellStyle name="Текст предупреждения 3 9 2" xfId="57772"/>
    <cellStyle name="Текст предупреждения 4" xfId="57773"/>
    <cellStyle name="Текст предупреждения 4 2" xfId="57774"/>
    <cellStyle name="Текст предупреждения 5" xfId="57775"/>
    <cellStyle name="Текст предупреждения 5 2" xfId="57776"/>
    <cellStyle name="Текст предупреждения 6" xfId="57777"/>
    <cellStyle name="Текст предупреждения 6 2" xfId="57778"/>
    <cellStyle name="Текст предупреждения 7" xfId="57779"/>
    <cellStyle name="Текстовый" xfId="57780"/>
    <cellStyle name="Тысячи [0]_22гк" xfId="57781"/>
    <cellStyle name="Тысячи_22гк" xfId="57782"/>
    <cellStyle name="Финансовый" xfId="6" builtinId="3"/>
    <cellStyle name="Финансовый [0] 2" xfId="57783"/>
    <cellStyle name="Финансовый [0] 2 2" xfId="57784"/>
    <cellStyle name="Финансовый [0] 2 2 2" xfId="57785"/>
    <cellStyle name="Финансовый [0] 2 3" xfId="57786"/>
    <cellStyle name="Финансовый 10" xfId="57787"/>
    <cellStyle name="Финансовый 10 2" xfId="57788"/>
    <cellStyle name="Финансовый 11" xfId="57789"/>
    <cellStyle name="Финансовый 11 2" xfId="57790"/>
    <cellStyle name="Финансовый 11 29 9" xfId="57791"/>
    <cellStyle name="Финансовый 11 29 9 10" xfId="57792"/>
    <cellStyle name="Финансовый 11 29 9 10 10" xfId="57793"/>
    <cellStyle name="Финансовый 11 29 9 10 10 2" xfId="57794"/>
    <cellStyle name="Финансовый 11 29 9 10 11" xfId="57795"/>
    <cellStyle name="Финансовый 11 29 9 10 11 2" xfId="57796"/>
    <cellStyle name="Финансовый 11 29 9 10 12" xfId="57797"/>
    <cellStyle name="Финансовый 11 29 9 10 12 2" xfId="57798"/>
    <cellStyle name="Финансовый 11 29 9 10 13" xfId="57799"/>
    <cellStyle name="Финансовый 11 29 9 10 13 2" xfId="57800"/>
    <cellStyle name="Финансовый 11 29 9 10 14" xfId="57801"/>
    <cellStyle name="Финансовый 11 29 9 10 14 2" xfId="57802"/>
    <cellStyle name="Финансовый 11 29 9 10 15" xfId="57803"/>
    <cellStyle name="Финансовый 11 29 9 10 15 2" xfId="57804"/>
    <cellStyle name="Финансовый 11 29 9 10 16" xfId="57805"/>
    <cellStyle name="Финансовый 11 29 9 10 16 2" xfId="57806"/>
    <cellStyle name="Финансовый 11 29 9 10 17" xfId="57807"/>
    <cellStyle name="Финансовый 11 29 9 10 17 2" xfId="57808"/>
    <cellStyle name="Финансовый 11 29 9 10 18" xfId="57809"/>
    <cellStyle name="Финансовый 11 29 9 10 18 2" xfId="57810"/>
    <cellStyle name="Финансовый 11 29 9 10 19" xfId="57811"/>
    <cellStyle name="Финансовый 11 29 9 10 19 2" xfId="57812"/>
    <cellStyle name="Финансовый 11 29 9 10 2" xfId="57813"/>
    <cellStyle name="Финансовый 11 29 9 10 2 2" xfId="57814"/>
    <cellStyle name="Финансовый 11 29 9 10 20" xfId="57815"/>
    <cellStyle name="Финансовый 11 29 9 10 20 2" xfId="57816"/>
    <cellStyle name="Финансовый 11 29 9 10 21" xfId="57817"/>
    <cellStyle name="Финансовый 11 29 9 10 21 2" xfId="57818"/>
    <cellStyle name="Финансовый 11 29 9 10 22" xfId="57819"/>
    <cellStyle name="Финансовый 11 29 9 10 22 2" xfId="57820"/>
    <cellStyle name="Финансовый 11 29 9 10 23" xfId="57821"/>
    <cellStyle name="Финансовый 11 29 9 10 23 2" xfId="57822"/>
    <cellStyle name="Финансовый 11 29 9 10 24" xfId="57823"/>
    <cellStyle name="Финансовый 11 29 9 10 3" xfId="57824"/>
    <cellStyle name="Финансовый 11 29 9 10 3 2" xfId="57825"/>
    <cellStyle name="Финансовый 11 29 9 10 4" xfId="57826"/>
    <cellStyle name="Финансовый 11 29 9 10 4 2" xfId="57827"/>
    <cellStyle name="Финансовый 11 29 9 10 5" xfId="57828"/>
    <cellStyle name="Финансовый 11 29 9 10 5 2" xfId="57829"/>
    <cellStyle name="Финансовый 11 29 9 10 6" xfId="57830"/>
    <cellStyle name="Финансовый 11 29 9 10 6 2" xfId="57831"/>
    <cellStyle name="Финансовый 11 29 9 10 7" xfId="57832"/>
    <cellStyle name="Финансовый 11 29 9 10 7 2" xfId="57833"/>
    <cellStyle name="Финансовый 11 29 9 10 8" xfId="57834"/>
    <cellStyle name="Финансовый 11 29 9 10 8 2" xfId="57835"/>
    <cellStyle name="Финансовый 11 29 9 10 9" xfId="57836"/>
    <cellStyle name="Финансовый 11 29 9 10 9 2" xfId="57837"/>
    <cellStyle name="Финансовый 11 29 9 11" xfId="57838"/>
    <cellStyle name="Финансовый 11 29 9 11 10" xfId="57839"/>
    <cellStyle name="Финансовый 11 29 9 11 10 2" xfId="57840"/>
    <cellStyle name="Финансовый 11 29 9 11 11" xfId="57841"/>
    <cellStyle name="Финансовый 11 29 9 11 11 2" xfId="57842"/>
    <cellStyle name="Финансовый 11 29 9 11 12" xfId="57843"/>
    <cellStyle name="Финансовый 11 29 9 11 12 2" xfId="57844"/>
    <cellStyle name="Финансовый 11 29 9 11 13" xfId="57845"/>
    <cellStyle name="Финансовый 11 29 9 11 13 2" xfId="57846"/>
    <cellStyle name="Финансовый 11 29 9 11 14" xfId="57847"/>
    <cellStyle name="Финансовый 11 29 9 11 14 2" xfId="57848"/>
    <cellStyle name="Финансовый 11 29 9 11 15" xfId="57849"/>
    <cellStyle name="Финансовый 11 29 9 11 15 2" xfId="57850"/>
    <cellStyle name="Финансовый 11 29 9 11 16" xfId="57851"/>
    <cellStyle name="Финансовый 11 29 9 11 16 2" xfId="57852"/>
    <cellStyle name="Финансовый 11 29 9 11 17" xfId="57853"/>
    <cellStyle name="Финансовый 11 29 9 11 17 2" xfId="57854"/>
    <cellStyle name="Финансовый 11 29 9 11 18" xfId="57855"/>
    <cellStyle name="Финансовый 11 29 9 11 18 2" xfId="57856"/>
    <cellStyle name="Финансовый 11 29 9 11 19" xfId="57857"/>
    <cellStyle name="Финансовый 11 29 9 11 2" xfId="57858"/>
    <cellStyle name="Финансовый 11 29 9 11 2 2" xfId="57859"/>
    <cellStyle name="Финансовый 11 29 9 11 3" xfId="57860"/>
    <cellStyle name="Финансовый 11 29 9 11 3 2" xfId="57861"/>
    <cellStyle name="Финансовый 11 29 9 11 4" xfId="57862"/>
    <cellStyle name="Финансовый 11 29 9 11 4 2" xfId="57863"/>
    <cellStyle name="Финансовый 11 29 9 11 5" xfId="57864"/>
    <cellStyle name="Финансовый 11 29 9 11 5 2" xfId="57865"/>
    <cellStyle name="Финансовый 11 29 9 11 6" xfId="57866"/>
    <cellStyle name="Финансовый 11 29 9 11 6 2" xfId="57867"/>
    <cellStyle name="Финансовый 11 29 9 11 7" xfId="57868"/>
    <cellStyle name="Финансовый 11 29 9 11 7 2" xfId="57869"/>
    <cellStyle name="Финансовый 11 29 9 11 8" xfId="57870"/>
    <cellStyle name="Финансовый 11 29 9 11 8 2" xfId="57871"/>
    <cellStyle name="Финансовый 11 29 9 11 9" xfId="57872"/>
    <cellStyle name="Финансовый 11 29 9 11 9 2" xfId="57873"/>
    <cellStyle name="Финансовый 11 29 9 12" xfId="57874"/>
    <cellStyle name="Финансовый 11 29 9 12 10" xfId="57875"/>
    <cellStyle name="Финансовый 11 29 9 12 10 2" xfId="57876"/>
    <cellStyle name="Финансовый 11 29 9 12 11" xfId="57877"/>
    <cellStyle name="Финансовый 11 29 9 12 11 2" xfId="57878"/>
    <cellStyle name="Финансовый 11 29 9 12 12" xfId="57879"/>
    <cellStyle name="Финансовый 11 29 9 12 12 2" xfId="57880"/>
    <cellStyle name="Финансовый 11 29 9 12 13" xfId="57881"/>
    <cellStyle name="Финансовый 11 29 9 12 13 2" xfId="57882"/>
    <cellStyle name="Финансовый 11 29 9 12 14" xfId="57883"/>
    <cellStyle name="Финансовый 11 29 9 12 14 2" xfId="57884"/>
    <cellStyle name="Финансовый 11 29 9 12 15" xfId="57885"/>
    <cellStyle name="Финансовый 11 29 9 12 15 2" xfId="57886"/>
    <cellStyle name="Финансовый 11 29 9 12 16" xfId="57887"/>
    <cellStyle name="Финансовый 11 29 9 12 16 2" xfId="57888"/>
    <cellStyle name="Финансовый 11 29 9 12 17" xfId="57889"/>
    <cellStyle name="Финансовый 11 29 9 12 17 2" xfId="57890"/>
    <cellStyle name="Финансовый 11 29 9 12 18" xfId="57891"/>
    <cellStyle name="Финансовый 11 29 9 12 18 2" xfId="57892"/>
    <cellStyle name="Финансовый 11 29 9 12 19" xfId="57893"/>
    <cellStyle name="Финансовый 11 29 9 12 2" xfId="57894"/>
    <cellStyle name="Финансовый 11 29 9 12 2 2" xfId="57895"/>
    <cellStyle name="Финансовый 11 29 9 12 3" xfId="57896"/>
    <cellStyle name="Финансовый 11 29 9 12 3 2" xfId="57897"/>
    <cellStyle name="Финансовый 11 29 9 12 4" xfId="57898"/>
    <cellStyle name="Финансовый 11 29 9 12 4 2" xfId="57899"/>
    <cellStyle name="Финансовый 11 29 9 12 5" xfId="57900"/>
    <cellStyle name="Финансовый 11 29 9 12 5 2" xfId="57901"/>
    <cellStyle name="Финансовый 11 29 9 12 6" xfId="57902"/>
    <cellStyle name="Финансовый 11 29 9 12 6 2" xfId="57903"/>
    <cellStyle name="Финансовый 11 29 9 12 7" xfId="57904"/>
    <cellStyle name="Финансовый 11 29 9 12 7 2" xfId="57905"/>
    <cellStyle name="Финансовый 11 29 9 12 8" xfId="57906"/>
    <cellStyle name="Финансовый 11 29 9 12 8 2" xfId="57907"/>
    <cellStyle name="Финансовый 11 29 9 12 9" xfId="57908"/>
    <cellStyle name="Финансовый 11 29 9 12 9 2" xfId="57909"/>
    <cellStyle name="Финансовый 11 29 9 13" xfId="57910"/>
    <cellStyle name="Финансовый 11 29 9 13 10" xfId="57911"/>
    <cellStyle name="Финансовый 11 29 9 13 10 2" xfId="57912"/>
    <cellStyle name="Финансовый 11 29 9 13 11" xfId="57913"/>
    <cellStyle name="Финансовый 11 29 9 13 11 2" xfId="57914"/>
    <cellStyle name="Финансовый 11 29 9 13 12" xfId="57915"/>
    <cellStyle name="Финансовый 11 29 9 13 12 2" xfId="57916"/>
    <cellStyle name="Финансовый 11 29 9 13 13" xfId="57917"/>
    <cellStyle name="Финансовый 11 29 9 13 13 2" xfId="57918"/>
    <cellStyle name="Финансовый 11 29 9 13 14" xfId="57919"/>
    <cellStyle name="Финансовый 11 29 9 13 14 2" xfId="57920"/>
    <cellStyle name="Финансовый 11 29 9 13 15" xfId="57921"/>
    <cellStyle name="Финансовый 11 29 9 13 15 2" xfId="57922"/>
    <cellStyle name="Финансовый 11 29 9 13 16" xfId="57923"/>
    <cellStyle name="Финансовый 11 29 9 13 16 2" xfId="57924"/>
    <cellStyle name="Финансовый 11 29 9 13 17" xfId="57925"/>
    <cellStyle name="Финансовый 11 29 9 13 17 2" xfId="57926"/>
    <cellStyle name="Финансовый 11 29 9 13 18" xfId="57927"/>
    <cellStyle name="Финансовый 11 29 9 13 18 2" xfId="57928"/>
    <cellStyle name="Финансовый 11 29 9 13 19" xfId="57929"/>
    <cellStyle name="Финансовый 11 29 9 13 2" xfId="57930"/>
    <cellStyle name="Финансовый 11 29 9 13 2 2" xfId="57931"/>
    <cellStyle name="Финансовый 11 29 9 13 3" xfId="57932"/>
    <cellStyle name="Финансовый 11 29 9 13 3 2" xfId="57933"/>
    <cellStyle name="Финансовый 11 29 9 13 4" xfId="57934"/>
    <cellStyle name="Финансовый 11 29 9 13 4 2" xfId="57935"/>
    <cellStyle name="Финансовый 11 29 9 13 5" xfId="57936"/>
    <cellStyle name="Финансовый 11 29 9 13 5 2" xfId="57937"/>
    <cellStyle name="Финансовый 11 29 9 13 6" xfId="57938"/>
    <cellStyle name="Финансовый 11 29 9 13 6 2" xfId="57939"/>
    <cellStyle name="Финансовый 11 29 9 13 7" xfId="57940"/>
    <cellStyle name="Финансовый 11 29 9 13 7 2" xfId="57941"/>
    <cellStyle name="Финансовый 11 29 9 13 8" xfId="57942"/>
    <cellStyle name="Финансовый 11 29 9 13 8 2" xfId="57943"/>
    <cellStyle name="Финансовый 11 29 9 13 9" xfId="57944"/>
    <cellStyle name="Финансовый 11 29 9 13 9 2" xfId="57945"/>
    <cellStyle name="Финансовый 11 29 9 14" xfId="57946"/>
    <cellStyle name="Финансовый 11 29 9 14 2" xfId="57947"/>
    <cellStyle name="Финансовый 11 29 9 15" xfId="57948"/>
    <cellStyle name="Финансовый 11 29 9 15 2" xfId="57949"/>
    <cellStyle name="Финансовый 11 29 9 16" xfId="57950"/>
    <cellStyle name="Финансовый 11 29 9 16 2" xfId="57951"/>
    <cellStyle name="Финансовый 11 29 9 17" xfId="57952"/>
    <cellStyle name="Финансовый 11 29 9 17 2" xfId="57953"/>
    <cellStyle name="Финансовый 11 29 9 18" xfId="57954"/>
    <cellStyle name="Финансовый 11 29 9 18 2" xfId="57955"/>
    <cellStyle name="Финансовый 11 29 9 19" xfId="57956"/>
    <cellStyle name="Финансовый 11 29 9 19 2" xfId="57957"/>
    <cellStyle name="Финансовый 11 29 9 2" xfId="57958"/>
    <cellStyle name="Финансовый 11 29 9 2 2" xfId="57959"/>
    <cellStyle name="Финансовый 11 29 9 2 2 2" xfId="57960"/>
    <cellStyle name="Финансовый 11 29 9 2 3" xfId="57961"/>
    <cellStyle name="Финансовый 11 29 9 20" xfId="57962"/>
    <cellStyle name="Финансовый 11 29 9 20 2" xfId="57963"/>
    <cellStyle name="Финансовый 11 29 9 21" xfId="57964"/>
    <cellStyle name="Финансовый 11 29 9 21 2" xfId="57965"/>
    <cellStyle name="Финансовый 11 29 9 22" xfId="57966"/>
    <cellStyle name="Финансовый 11 29 9 22 2" xfId="57967"/>
    <cellStyle name="Финансовый 11 29 9 23" xfId="57968"/>
    <cellStyle name="Финансовый 11 29 9 23 2" xfId="57969"/>
    <cellStyle name="Финансовый 11 29 9 24" xfId="57970"/>
    <cellStyle name="Финансовый 11 29 9 24 2" xfId="57971"/>
    <cellStyle name="Финансовый 11 29 9 25" xfId="57972"/>
    <cellStyle name="Финансовый 11 29 9 25 2" xfId="57973"/>
    <cellStyle name="Финансовый 11 29 9 26" xfId="57974"/>
    <cellStyle name="Финансовый 11 29 9 26 2" xfId="57975"/>
    <cellStyle name="Финансовый 11 29 9 27" xfId="57976"/>
    <cellStyle name="Финансовый 11 29 9 27 2" xfId="57977"/>
    <cellStyle name="Финансовый 11 29 9 28" xfId="57978"/>
    <cellStyle name="Финансовый 11 29 9 28 2" xfId="57979"/>
    <cellStyle name="Финансовый 11 29 9 29" xfId="57980"/>
    <cellStyle name="Финансовый 11 29 9 29 2" xfId="57981"/>
    <cellStyle name="Финансовый 11 29 9 3" xfId="57982"/>
    <cellStyle name="Финансовый 11 29 9 3 2" xfId="57983"/>
    <cellStyle name="Финансовый 11 29 9 30" xfId="57984"/>
    <cellStyle name="Финансовый 11 29 9 30 2" xfId="57985"/>
    <cellStyle name="Финансовый 11 29 9 31" xfId="57986"/>
    <cellStyle name="Финансовый 11 29 9 31 2" xfId="57987"/>
    <cellStyle name="Финансовый 11 29 9 32" xfId="57988"/>
    <cellStyle name="Финансовый 11 29 9 32 2" xfId="57989"/>
    <cellStyle name="Финансовый 11 29 9 33" xfId="57990"/>
    <cellStyle name="Финансовый 11 29 9 4" xfId="57991"/>
    <cellStyle name="Финансовый 11 29 9 4 2" xfId="57992"/>
    <cellStyle name="Финансовый 11 29 9 5" xfId="57993"/>
    <cellStyle name="Финансовый 11 29 9 5 2" xfId="57994"/>
    <cellStyle name="Финансовый 11 29 9 6" xfId="57995"/>
    <cellStyle name="Финансовый 11 29 9 6 2" xfId="57996"/>
    <cellStyle name="Финансовый 11 29 9 7" xfId="57997"/>
    <cellStyle name="Финансовый 11 29 9 7 2" xfId="57998"/>
    <cellStyle name="Финансовый 11 29 9 8" xfId="57999"/>
    <cellStyle name="Финансовый 11 29 9 8 2" xfId="58000"/>
    <cellStyle name="Финансовый 11 29 9 9" xfId="58001"/>
    <cellStyle name="Финансовый 11 29 9 9 10" xfId="58002"/>
    <cellStyle name="Финансовый 11 29 9 9 10 2" xfId="58003"/>
    <cellStyle name="Финансовый 11 29 9 9 11" xfId="58004"/>
    <cellStyle name="Финансовый 11 29 9 9 11 2" xfId="58005"/>
    <cellStyle name="Финансовый 11 29 9 9 12" xfId="58006"/>
    <cellStyle name="Финансовый 11 29 9 9 12 2" xfId="58007"/>
    <cellStyle name="Финансовый 11 29 9 9 13" xfId="58008"/>
    <cellStyle name="Финансовый 11 29 9 9 13 2" xfId="58009"/>
    <cellStyle name="Финансовый 11 29 9 9 14" xfId="58010"/>
    <cellStyle name="Финансовый 11 29 9 9 14 2" xfId="58011"/>
    <cellStyle name="Финансовый 11 29 9 9 15" xfId="58012"/>
    <cellStyle name="Финансовый 11 29 9 9 15 2" xfId="58013"/>
    <cellStyle name="Финансовый 11 29 9 9 16" xfId="58014"/>
    <cellStyle name="Финансовый 11 29 9 9 16 2" xfId="58015"/>
    <cellStyle name="Финансовый 11 29 9 9 17" xfId="58016"/>
    <cellStyle name="Финансовый 11 29 9 9 17 2" xfId="58017"/>
    <cellStyle name="Финансовый 11 29 9 9 18" xfId="58018"/>
    <cellStyle name="Финансовый 11 29 9 9 18 2" xfId="58019"/>
    <cellStyle name="Финансовый 11 29 9 9 19" xfId="58020"/>
    <cellStyle name="Финансовый 11 29 9 9 19 2" xfId="58021"/>
    <cellStyle name="Финансовый 11 29 9 9 2" xfId="58022"/>
    <cellStyle name="Финансовый 11 29 9 9 2 2" xfId="58023"/>
    <cellStyle name="Финансовый 11 29 9 9 20" xfId="58024"/>
    <cellStyle name="Финансовый 11 29 9 9 20 2" xfId="58025"/>
    <cellStyle name="Финансовый 11 29 9 9 21" xfId="58026"/>
    <cellStyle name="Финансовый 11 29 9 9 21 2" xfId="58027"/>
    <cellStyle name="Финансовый 11 29 9 9 22" xfId="58028"/>
    <cellStyle name="Финансовый 11 29 9 9 22 2" xfId="58029"/>
    <cellStyle name="Финансовый 11 29 9 9 23" xfId="58030"/>
    <cellStyle name="Финансовый 11 29 9 9 23 2" xfId="58031"/>
    <cellStyle name="Финансовый 11 29 9 9 24" xfId="58032"/>
    <cellStyle name="Финансовый 11 29 9 9 3" xfId="58033"/>
    <cellStyle name="Финансовый 11 29 9 9 3 2" xfId="58034"/>
    <cellStyle name="Финансовый 11 29 9 9 4" xfId="58035"/>
    <cellStyle name="Финансовый 11 29 9 9 4 2" xfId="58036"/>
    <cellStyle name="Финансовый 11 29 9 9 5" xfId="58037"/>
    <cellStyle name="Финансовый 11 29 9 9 5 2" xfId="58038"/>
    <cellStyle name="Финансовый 11 29 9 9 6" xfId="58039"/>
    <cellStyle name="Финансовый 11 29 9 9 6 2" xfId="58040"/>
    <cellStyle name="Финансовый 11 29 9 9 7" xfId="58041"/>
    <cellStyle name="Финансовый 11 29 9 9 7 2" xfId="58042"/>
    <cellStyle name="Финансовый 11 29 9 9 8" xfId="58043"/>
    <cellStyle name="Финансовый 11 29 9 9 8 2" xfId="58044"/>
    <cellStyle name="Финансовый 11 29 9 9 9" xfId="58045"/>
    <cellStyle name="Финансовый 11 29 9 9 9 2" xfId="58046"/>
    <cellStyle name="Финансовый 12" xfId="58047"/>
    <cellStyle name="Финансовый 12 2" xfId="58048"/>
    <cellStyle name="Финансовый 13" xfId="58049"/>
    <cellStyle name="Финансовый 13 2" xfId="58050"/>
    <cellStyle name="Финансовый 13 29 9" xfId="58051"/>
    <cellStyle name="Финансовый 13 29 9 10" xfId="58052"/>
    <cellStyle name="Финансовый 13 29 9 10 10" xfId="58053"/>
    <cellStyle name="Финансовый 13 29 9 10 10 2" xfId="58054"/>
    <cellStyle name="Финансовый 13 29 9 10 11" xfId="58055"/>
    <cellStyle name="Финансовый 13 29 9 10 11 2" xfId="58056"/>
    <cellStyle name="Финансовый 13 29 9 10 12" xfId="58057"/>
    <cellStyle name="Финансовый 13 29 9 10 12 2" xfId="58058"/>
    <cellStyle name="Финансовый 13 29 9 10 13" xfId="58059"/>
    <cellStyle name="Финансовый 13 29 9 10 13 2" xfId="58060"/>
    <cellStyle name="Финансовый 13 29 9 10 14" xfId="58061"/>
    <cellStyle name="Финансовый 13 29 9 10 14 2" xfId="58062"/>
    <cellStyle name="Финансовый 13 29 9 10 15" xfId="58063"/>
    <cellStyle name="Финансовый 13 29 9 10 15 2" xfId="58064"/>
    <cellStyle name="Финансовый 13 29 9 10 16" xfId="58065"/>
    <cellStyle name="Финансовый 13 29 9 10 16 2" xfId="58066"/>
    <cellStyle name="Финансовый 13 29 9 10 17" xfId="58067"/>
    <cellStyle name="Финансовый 13 29 9 10 17 2" xfId="58068"/>
    <cellStyle name="Финансовый 13 29 9 10 18" xfId="58069"/>
    <cellStyle name="Финансовый 13 29 9 10 18 2" xfId="58070"/>
    <cellStyle name="Финансовый 13 29 9 10 19" xfId="58071"/>
    <cellStyle name="Финансовый 13 29 9 10 19 2" xfId="58072"/>
    <cellStyle name="Финансовый 13 29 9 10 2" xfId="58073"/>
    <cellStyle name="Финансовый 13 29 9 10 2 2" xfId="58074"/>
    <cellStyle name="Финансовый 13 29 9 10 20" xfId="58075"/>
    <cellStyle name="Финансовый 13 29 9 10 20 2" xfId="58076"/>
    <cellStyle name="Финансовый 13 29 9 10 21" xfId="58077"/>
    <cellStyle name="Финансовый 13 29 9 10 21 2" xfId="58078"/>
    <cellStyle name="Финансовый 13 29 9 10 22" xfId="58079"/>
    <cellStyle name="Финансовый 13 29 9 10 22 2" xfId="58080"/>
    <cellStyle name="Финансовый 13 29 9 10 23" xfId="58081"/>
    <cellStyle name="Финансовый 13 29 9 10 23 2" xfId="58082"/>
    <cellStyle name="Финансовый 13 29 9 10 24" xfId="58083"/>
    <cellStyle name="Финансовый 13 29 9 10 3" xfId="58084"/>
    <cellStyle name="Финансовый 13 29 9 10 3 2" xfId="58085"/>
    <cellStyle name="Финансовый 13 29 9 10 4" xfId="58086"/>
    <cellStyle name="Финансовый 13 29 9 10 4 2" xfId="58087"/>
    <cellStyle name="Финансовый 13 29 9 10 5" xfId="58088"/>
    <cellStyle name="Финансовый 13 29 9 10 5 2" xfId="58089"/>
    <cellStyle name="Финансовый 13 29 9 10 6" xfId="58090"/>
    <cellStyle name="Финансовый 13 29 9 10 6 2" xfId="58091"/>
    <cellStyle name="Финансовый 13 29 9 10 7" xfId="58092"/>
    <cellStyle name="Финансовый 13 29 9 10 7 2" xfId="58093"/>
    <cellStyle name="Финансовый 13 29 9 10 8" xfId="58094"/>
    <cellStyle name="Финансовый 13 29 9 10 8 2" xfId="58095"/>
    <cellStyle name="Финансовый 13 29 9 10 9" xfId="58096"/>
    <cellStyle name="Финансовый 13 29 9 10 9 2" xfId="58097"/>
    <cellStyle name="Финансовый 13 29 9 11" xfId="58098"/>
    <cellStyle name="Финансовый 13 29 9 11 10" xfId="58099"/>
    <cellStyle name="Финансовый 13 29 9 11 10 2" xfId="58100"/>
    <cellStyle name="Финансовый 13 29 9 11 11" xfId="58101"/>
    <cellStyle name="Финансовый 13 29 9 11 11 2" xfId="58102"/>
    <cellStyle name="Финансовый 13 29 9 11 12" xfId="58103"/>
    <cellStyle name="Финансовый 13 29 9 11 12 2" xfId="58104"/>
    <cellStyle name="Финансовый 13 29 9 11 13" xfId="58105"/>
    <cellStyle name="Финансовый 13 29 9 11 13 2" xfId="58106"/>
    <cellStyle name="Финансовый 13 29 9 11 14" xfId="58107"/>
    <cellStyle name="Финансовый 13 29 9 11 14 2" xfId="58108"/>
    <cellStyle name="Финансовый 13 29 9 11 15" xfId="58109"/>
    <cellStyle name="Финансовый 13 29 9 11 15 2" xfId="58110"/>
    <cellStyle name="Финансовый 13 29 9 11 16" xfId="58111"/>
    <cellStyle name="Финансовый 13 29 9 11 16 2" xfId="58112"/>
    <cellStyle name="Финансовый 13 29 9 11 17" xfId="58113"/>
    <cellStyle name="Финансовый 13 29 9 11 17 2" xfId="58114"/>
    <cellStyle name="Финансовый 13 29 9 11 18" xfId="58115"/>
    <cellStyle name="Финансовый 13 29 9 11 18 2" xfId="58116"/>
    <cellStyle name="Финансовый 13 29 9 11 19" xfId="58117"/>
    <cellStyle name="Финансовый 13 29 9 11 2" xfId="58118"/>
    <cellStyle name="Финансовый 13 29 9 11 2 2" xfId="58119"/>
    <cellStyle name="Финансовый 13 29 9 11 3" xfId="58120"/>
    <cellStyle name="Финансовый 13 29 9 11 3 2" xfId="58121"/>
    <cellStyle name="Финансовый 13 29 9 11 4" xfId="58122"/>
    <cellStyle name="Финансовый 13 29 9 11 4 2" xfId="58123"/>
    <cellStyle name="Финансовый 13 29 9 11 5" xfId="58124"/>
    <cellStyle name="Финансовый 13 29 9 11 5 2" xfId="58125"/>
    <cellStyle name="Финансовый 13 29 9 11 6" xfId="58126"/>
    <cellStyle name="Финансовый 13 29 9 11 6 2" xfId="58127"/>
    <cellStyle name="Финансовый 13 29 9 11 7" xfId="58128"/>
    <cellStyle name="Финансовый 13 29 9 11 7 2" xfId="58129"/>
    <cellStyle name="Финансовый 13 29 9 11 8" xfId="58130"/>
    <cellStyle name="Финансовый 13 29 9 11 8 2" xfId="58131"/>
    <cellStyle name="Финансовый 13 29 9 11 9" xfId="58132"/>
    <cellStyle name="Финансовый 13 29 9 11 9 2" xfId="58133"/>
    <cellStyle name="Финансовый 13 29 9 12" xfId="58134"/>
    <cellStyle name="Финансовый 13 29 9 12 10" xfId="58135"/>
    <cellStyle name="Финансовый 13 29 9 12 10 2" xfId="58136"/>
    <cellStyle name="Финансовый 13 29 9 12 11" xfId="58137"/>
    <cellStyle name="Финансовый 13 29 9 12 11 2" xfId="58138"/>
    <cellStyle name="Финансовый 13 29 9 12 12" xfId="58139"/>
    <cellStyle name="Финансовый 13 29 9 12 12 2" xfId="58140"/>
    <cellStyle name="Финансовый 13 29 9 12 13" xfId="58141"/>
    <cellStyle name="Финансовый 13 29 9 12 13 2" xfId="58142"/>
    <cellStyle name="Финансовый 13 29 9 12 14" xfId="58143"/>
    <cellStyle name="Финансовый 13 29 9 12 14 2" xfId="58144"/>
    <cellStyle name="Финансовый 13 29 9 12 15" xfId="58145"/>
    <cellStyle name="Финансовый 13 29 9 12 15 2" xfId="58146"/>
    <cellStyle name="Финансовый 13 29 9 12 16" xfId="58147"/>
    <cellStyle name="Финансовый 13 29 9 12 16 2" xfId="58148"/>
    <cellStyle name="Финансовый 13 29 9 12 17" xfId="58149"/>
    <cellStyle name="Финансовый 13 29 9 12 17 2" xfId="58150"/>
    <cellStyle name="Финансовый 13 29 9 12 18" xfId="58151"/>
    <cellStyle name="Финансовый 13 29 9 12 18 2" xfId="58152"/>
    <cellStyle name="Финансовый 13 29 9 12 19" xfId="58153"/>
    <cellStyle name="Финансовый 13 29 9 12 2" xfId="58154"/>
    <cellStyle name="Финансовый 13 29 9 12 2 2" xfId="58155"/>
    <cellStyle name="Финансовый 13 29 9 12 3" xfId="58156"/>
    <cellStyle name="Финансовый 13 29 9 12 3 2" xfId="58157"/>
    <cellStyle name="Финансовый 13 29 9 12 4" xfId="58158"/>
    <cellStyle name="Финансовый 13 29 9 12 4 2" xfId="58159"/>
    <cellStyle name="Финансовый 13 29 9 12 5" xfId="58160"/>
    <cellStyle name="Финансовый 13 29 9 12 5 2" xfId="58161"/>
    <cellStyle name="Финансовый 13 29 9 12 6" xfId="58162"/>
    <cellStyle name="Финансовый 13 29 9 12 6 2" xfId="58163"/>
    <cellStyle name="Финансовый 13 29 9 12 7" xfId="58164"/>
    <cellStyle name="Финансовый 13 29 9 12 7 2" xfId="58165"/>
    <cellStyle name="Финансовый 13 29 9 12 8" xfId="58166"/>
    <cellStyle name="Финансовый 13 29 9 12 8 2" xfId="58167"/>
    <cellStyle name="Финансовый 13 29 9 12 9" xfId="58168"/>
    <cellStyle name="Финансовый 13 29 9 12 9 2" xfId="58169"/>
    <cellStyle name="Финансовый 13 29 9 13" xfId="58170"/>
    <cellStyle name="Финансовый 13 29 9 13 10" xfId="58171"/>
    <cellStyle name="Финансовый 13 29 9 13 10 2" xfId="58172"/>
    <cellStyle name="Финансовый 13 29 9 13 11" xfId="58173"/>
    <cellStyle name="Финансовый 13 29 9 13 11 2" xfId="58174"/>
    <cellStyle name="Финансовый 13 29 9 13 12" xfId="58175"/>
    <cellStyle name="Финансовый 13 29 9 13 12 2" xfId="58176"/>
    <cellStyle name="Финансовый 13 29 9 13 13" xfId="58177"/>
    <cellStyle name="Финансовый 13 29 9 13 13 2" xfId="58178"/>
    <cellStyle name="Финансовый 13 29 9 13 14" xfId="58179"/>
    <cellStyle name="Финансовый 13 29 9 13 14 2" xfId="58180"/>
    <cellStyle name="Финансовый 13 29 9 13 15" xfId="58181"/>
    <cellStyle name="Финансовый 13 29 9 13 15 2" xfId="58182"/>
    <cellStyle name="Финансовый 13 29 9 13 16" xfId="58183"/>
    <cellStyle name="Финансовый 13 29 9 13 16 2" xfId="58184"/>
    <cellStyle name="Финансовый 13 29 9 13 17" xfId="58185"/>
    <cellStyle name="Финансовый 13 29 9 13 17 2" xfId="58186"/>
    <cellStyle name="Финансовый 13 29 9 13 18" xfId="58187"/>
    <cellStyle name="Финансовый 13 29 9 13 18 2" xfId="58188"/>
    <cellStyle name="Финансовый 13 29 9 13 19" xfId="58189"/>
    <cellStyle name="Финансовый 13 29 9 13 2" xfId="58190"/>
    <cellStyle name="Финансовый 13 29 9 13 2 2" xfId="58191"/>
    <cellStyle name="Финансовый 13 29 9 13 3" xfId="58192"/>
    <cellStyle name="Финансовый 13 29 9 13 3 2" xfId="58193"/>
    <cellStyle name="Финансовый 13 29 9 13 4" xfId="58194"/>
    <cellStyle name="Финансовый 13 29 9 13 4 2" xfId="58195"/>
    <cellStyle name="Финансовый 13 29 9 13 5" xfId="58196"/>
    <cellStyle name="Финансовый 13 29 9 13 5 2" xfId="58197"/>
    <cellStyle name="Финансовый 13 29 9 13 6" xfId="58198"/>
    <cellStyle name="Финансовый 13 29 9 13 6 2" xfId="58199"/>
    <cellStyle name="Финансовый 13 29 9 13 7" xfId="58200"/>
    <cellStyle name="Финансовый 13 29 9 13 7 2" xfId="58201"/>
    <cellStyle name="Финансовый 13 29 9 13 8" xfId="58202"/>
    <cellStyle name="Финансовый 13 29 9 13 8 2" xfId="58203"/>
    <cellStyle name="Финансовый 13 29 9 13 9" xfId="58204"/>
    <cellStyle name="Финансовый 13 29 9 13 9 2" xfId="58205"/>
    <cellStyle name="Финансовый 13 29 9 14" xfId="58206"/>
    <cellStyle name="Финансовый 13 29 9 14 2" xfId="58207"/>
    <cellStyle name="Финансовый 13 29 9 15" xfId="58208"/>
    <cellStyle name="Финансовый 13 29 9 15 2" xfId="58209"/>
    <cellStyle name="Финансовый 13 29 9 16" xfId="58210"/>
    <cellStyle name="Финансовый 13 29 9 16 2" xfId="58211"/>
    <cellStyle name="Финансовый 13 29 9 17" xfId="58212"/>
    <cellStyle name="Финансовый 13 29 9 17 2" xfId="58213"/>
    <cellStyle name="Финансовый 13 29 9 18" xfId="58214"/>
    <cellStyle name="Финансовый 13 29 9 18 2" xfId="58215"/>
    <cellStyle name="Финансовый 13 29 9 19" xfId="58216"/>
    <cellStyle name="Финансовый 13 29 9 19 2" xfId="58217"/>
    <cellStyle name="Финансовый 13 29 9 2" xfId="58218"/>
    <cellStyle name="Финансовый 13 29 9 2 2" xfId="58219"/>
    <cellStyle name="Финансовый 13 29 9 2 2 2" xfId="58220"/>
    <cellStyle name="Финансовый 13 29 9 2 3" xfId="58221"/>
    <cellStyle name="Финансовый 13 29 9 20" xfId="58222"/>
    <cellStyle name="Финансовый 13 29 9 20 2" xfId="58223"/>
    <cellStyle name="Финансовый 13 29 9 21" xfId="58224"/>
    <cellStyle name="Финансовый 13 29 9 21 2" xfId="58225"/>
    <cellStyle name="Финансовый 13 29 9 22" xfId="58226"/>
    <cellStyle name="Финансовый 13 29 9 22 2" xfId="58227"/>
    <cellStyle name="Финансовый 13 29 9 23" xfId="58228"/>
    <cellStyle name="Финансовый 13 29 9 23 2" xfId="58229"/>
    <cellStyle name="Финансовый 13 29 9 24" xfId="58230"/>
    <cellStyle name="Финансовый 13 29 9 24 2" xfId="58231"/>
    <cellStyle name="Финансовый 13 29 9 25" xfId="58232"/>
    <cellStyle name="Финансовый 13 29 9 25 2" xfId="58233"/>
    <cellStyle name="Финансовый 13 29 9 26" xfId="58234"/>
    <cellStyle name="Финансовый 13 29 9 26 2" xfId="58235"/>
    <cellStyle name="Финансовый 13 29 9 27" xfId="58236"/>
    <cellStyle name="Финансовый 13 29 9 27 2" xfId="58237"/>
    <cellStyle name="Финансовый 13 29 9 28" xfId="58238"/>
    <cellStyle name="Финансовый 13 29 9 28 2" xfId="58239"/>
    <cellStyle name="Финансовый 13 29 9 29" xfId="58240"/>
    <cellStyle name="Финансовый 13 29 9 29 2" xfId="58241"/>
    <cellStyle name="Финансовый 13 29 9 3" xfId="58242"/>
    <cellStyle name="Финансовый 13 29 9 3 2" xfId="58243"/>
    <cellStyle name="Финансовый 13 29 9 30" xfId="58244"/>
    <cellStyle name="Финансовый 13 29 9 30 2" xfId="58245"/>
    <cellStyle name="Финансовый 13 29 9 31" xfId="58246"/>
    <cellStyle name="Финансовый 13 29 9 31 2" xfId="58247"/>
    <cellStyle name="Финансовый 13 29 9 32" xfId="58248"/>
    <cellStyle name="Финансовый 13 29 9 32 2" xfId="58249"/>
    <cellStyle name="Финансовый 13 29 9 33" xfId="58250"/>
    <cellStyle name="Финансовый 13 29 9 4" xfId="58251"/>
    <cellStyle name="Финансовый 13 29 9 4 2" xfId="58252"/>
    <cellStyle name="Финансовый 13 29 9 5" xfId="58253"/>
    <cellStyle name="Финансовый 13 29 9 5 2" xfId="58254"/>
    <cellStyle name="Финансовый 13 29 9 6" xfId="58255"/>
    <cellStyle name="Финансовый 13 29 9 6 2" xfId="58256"/>
    <cellStyle name="Финансовый 13 29 9 7" xfId="58257"/>
    <cellStyle name="Финансовый 13 29 9 7 2" xfId="58258"/>
    <cellStyle name="Финансовый 13 29 9 8" xfId="58259"/>
    <cellStyle name="Финансовый 13 29 9 8 2" xfId="58260"/>
    <cellStyle name="Финансовый 13 29 9 9" xfId="58261"/>
    <cellStyle name="Финансовый 13 29 9 9 10" xfId="58262"/>
    <cellStyle name="Финансовый 13 29 9 9 10 2" xfId="58263"/>
    <cellStyle name="Финансовый 13 29 9 9 11" xfId="58264"/>
    <cellStyle name="Финансовый 13 29 9 9 11 2" xfId="58265"/>
    <cellStyle name="Финансовый 13 29 9 9 12" xfId="58266"/>
    <cellStyle name="Финансовый 13 29 9 9 12 2" xfId="58267"/>
    <cellStyle name="Финансовый 13 29 9 9 13" xfId="58268"/>
    <cellStyle name="Финансовый 13 29 9 9 13 2" xfId="58269"/>
    <cellStyle name="Финансовый 13 29 9 9 14" xfId="58270"/>
    <cellStyle name="Финансовый 13 29 9 9 14 2" xfId="58271"/>
    <cellStyle name="Финансовый 13 29 9 9 15" xfId="58272"/>
    <cellStyle name="Финансовый 13 29 9 9 15 2" xfId="58273"/>
    <cellStyle name="Финансовый 13 29 9 9 16" xfId="58274"/>
    <cellStyle name="Финансовый 13 29 9 9 16 2" xfId="58275"/>
    <cellStyle name="Финансовый 13 29 9 9 17" xfId="58276"/>
    <cellStyle name="Финансовый 13 29 9 9 17 2" xfId="58277"/>
    <cellStyle name="Финансовый 13 29 9 9 18" xfId="58278"/>
    <cellStyle name="Финансовый 13 29 9 9 18 2" xfId="58279"/>
    <cellStyle name="Финансовый 13 29 9 9 19" xfId="58280"/>
    <cellStyle name="Финансовый 13 29 9 9 19 2" xfId="58281"/>
    <cellStyle name="Финансовый 13 29 9 9 2" xfId="58282"/>
    <cellStyle name="Финансовый 13 29 9 9 2 2" xfId="58283"/>
    <cellStyle name="Финансовый 13 29 9 9 20" xfId="58284"/>
    <cellStyle name="Финансовый 13 29 9 9 20 2" xfId="58285"/>
    <cellStyle name="Финансовый 13 29 9 9 21" xfId="58286"/>
    <cellStyle name="Финансовый 13 29 9 9 21 2" xfId="58287"/>
    <cellStyle name="Финансовый 13 29 9 9 22" xfId="58288"/>
    <cellStyle name="Финансовый 13 29 9 9 22 2" xfId="58289"/>
    <cellStyle name="Финансовый 13 29 9 9 23" xfId="58290"/>
    <cellStyle name="Финансовый 13 29 9 9 23 2" xfId="58291"/>
    <cellStyle name="Финансовый 13 29 9 9 24" xfId="58292"/>
    <cellStyle name="Финансовый 13 29 9 9 3" xfId="58293"/>
    <cellStyle name="Финансовый 13 29 9 9 3 2" xfId="58294"/>
    <cellStyle name="Финансовый 13 29 9 9 4" xfId="58295"/>
    <cellStyle name="Финансовый 13 29 9 9 4 2" xfId="58296"/>
    <cellStyle name="Финансовый 13 29 9 9 5" xfId="58297"/>
    <cellStyle name="Финансовый 13 29 9 9 5 2" xfId="58298"/>
    <cellStyle name="Финансовый 13 29 9 9 6" xfId="58299"/>
    <cellStyle name="Финансовый 13 29 9 9 6 2" xfId="58300"/>
    <cellStyle name="Финансовый 13 29 9 9 7" xfId="58301"/>
    <cellStyle name="Финансовый 13 29 9 9 7 2" xfId="58302"/>
    <cellStyle name="Финансовый 13 29 9 9 8" xfId="58303"/>
    <cellStyle name="Финансовый 13 29 9 9 8 2" xfId="58304"/>
    <cellStyle name="Финансовый 13 29 9 9 9" xfId="58305"/>
    <cellStyle name="Финансовый 13 29 9 9 9 2" xfId="58306"/>
    <cellStyle name="Финансовый 14" xfId="58307"/>
    <cellStyle name="Финансовый 14 2" xfId="58308"/>
    <cellStyle name="Финансовый 15" xfId="58309"/>
    <cellStyle name="Финансовый 15 10" xfId="58310"/>
    <cellStyle name="Финансовый 15 10 10" xfId="58311"/>
    <cellStyle name="Финансовый 15 10 10 2" xfId="58312"/>
    <cellStyle name="Финансовый 15 10 11" xfId="58313"/>
    <cellStyle name="Финансовый 15 10 11 2" xfId="58314"/>
    <cellStyle name="Финансовый 15 10 12" xfId="58315"/>
    <cellStyle name="Финансовый 15 10 12 2" xfId="58316"/>
    <cellStyle name="Финансовый 15 10 13" xfId="58317"/>
    <cellStyle name="Финансовый 15 10 13 2" xfId="58318"/>
    <cellStyle name="Финансовый 15 10 14" xfId="58319"/>
    <cellStyle name="Финансовый 15 10 14 2" xfId="58320"/>
    <cellStyle name="Финансовый 15 10 15" xfId="58321"/>
    <cellStyle name="Финансовый 15 10 15 2" xfId="58322"/>
    <cellStyle name="Финансовый 15 10 16" xfId="58323"/>
    <cellStyle name="Финансовый 15 10 16 2" xfId="58324"/>
    <cellStyle name="Финансовый 15 10 17" xfId="58325"/>
    <cellStyle name="Финансовый 15 10 17 2" xfId="58326"/>
    <cellStyle name="Финансовый 15 10 18" xfId="58327"/>
    <cellStyle name="Финансовый 15 10 18 2" xfId="58328"/>
    <cellStyle name="Финансовый 15 10 19" xfId="58329"/>
    <cellStyle name="Финансовый 15 10 19 2" xfId="58330"/>
    <cellStyle name="Финансовый 15 10 2" xfId="58331"/>
    <cellStyle name="Финансовый 15 10 2 2" xfId="58332"/>
    <cellStyle name="Финансовый 15 10 20" xfId="58333"/>
    <cellStyle name="Финансовый 15 10 20 2" xfId="58334"/>
    <cellStyle name="Финансовый 15 10 21" xfId="58335"/>
    <cellStyle name="Финансовый 15 10 21 2" xfId="58336"/>
    <cellStyle name="Финансовый 15 10 22" xfId="58337"/>
    <cellStyle name="Финансовый 15 10 22 2" xfId="58338"/>
    <cellStyle name="Финансовый 15 10 23" xfId="58339"/>
    <cellStyle name="Финансовый 15 10 23 2" xfId="58340"/>
    <cellStyle name="Финансовый 15 10 24" xfId="58341"/>
    <cellStyle name="Финансовый 15 10 3" xfId="58342"/>
    <cellStyle name="Финансовый 15 10 3 2" xfId="58343"/>
    <cellStyle name="Финансовый 15 10 4" xfId="58344"/>
    <cellStyle name="Финансовый 15 10 4 2" xfId="58345"/>
    <cellStyle name="Финансовый 15 10 5" xfId="58346"/>
    <cellStyle name="Финансовый 15 10 5 2" xfId="58347"/>
    <cellStyle name="Финансовый 15 10 6" xfId="58348"/>
    <cellStyle name="Финансовый 15 10 6 2" xfId="58349"/>
    <cellStyle name="Финансовый 15 10 7" xfId="58350"/>
    <cellStyle name="Финансовый 15 10 7 2" xfId="58351"/>
    <cellStyle name="Финансовый 15 10 8" xfId="58352"/>
    <cellStyle name="Финансовый 15 10 8 2" xfId="58353"/>
    <cellStyle name="Финансовый 15 10 9" xfId="58354"/>
    <cellStyle name="Финансовый 15 10 9 2" xfId="58355"/>
    <cellStyle name="Финансовый 15 11" xfId="58356"/>
    <cellStyle name="Финансовый 15 11 10" xfId="58357"/>
    <cellStyle name="Финансовый 15 11 10 2" xfId="58358"/>
    <cellStyle name="Финансовый 15 11 11" xfId="58359"/>
    <cellStyle name="Финансовый 15 11 11 2" xfId="58360"/>
    <cellStyle name="Финансовый 15 11 12" xfId="58361"/>
    <cellStyle name="Финансовый 15 11 12 2" xfId="58362"/>
    <cellStyle name="Финансовый 15 11 13" xfId="58363"/>
    <cellStyle name="Финансовый 15 11 13 2" xfId="58364"/>
    <cellStyle name="Финансовый 15 11 14" xfId="58365"/>
    <cellStyle name="Финансовый 15 11 14 2" xfId="58366"/>
    <cellStyle name="Финансовый 15 11 15" xfId="58367"/>
    <cellStyle name="Финансовый 15 11 15 2" xfId="58368"/>
    <cellStyle name="Финансовый 15 11 16" xfId="58369"/>
    <cellStyle name="Финансовый 15 11 16 2" xfId="58370"/>
    <cellStyle name="Финансовый 15 11 17" xfId="58371"/>
    <cellStyle name="Финансовый 15 11 17 2" xfId="58372"/>
    <cellStyle name="Финансовый 15 11 18" xfId="58373"/>
    <cellStyle name="Финансовый 15 11 18 2" xfId="58374"/>
    <cellStyle name="Финансовый 15 11 19" xfId="58375"/>
    <cellStyle name="Финансовый 15 11 2" xfId="58376"/>
    <cellStyle name="Финансовый 15 11 2 2" xfId="58377"/>
    <cellStyle name="Финансовый 15 11 3" xfId="58378"/>
    <cellStyle name="Финансовый 15 11 3 2" xfId="58379"/>
    <cellStyle name="Финансовый 15 11 4" xfId="58380"/>
    <cellStyle name="Финансовый 15 11 4 2" xfId="58381"/>
    <cellStyle name="Финансовый 15 11 5" xfId="58382"/>
    <cellStyle name="Финансовый 15 11 5 2" xfId="58383"/>
    <cellStyle name="Финансовый 15 11 6" xfId="58384"/>
    <cellStyle name="Финансовый 15 11 6 2" xfId="58385"/>
    <cellStyle name="Финансовый 15 11 7" xfId="58386"/>
    <cellStyle name="Финансовый 15 11 7 2" xfId="58387"/>
    <cellStyle name="Финансовый 15 11 8" xfId="58388"/>
    <cellStyle name="Финансовый 15 11 8 2" xfId="58389"/>
    <cellStyle name="Финансовый 15 11 9" xfId="58390"/>
    <cellStyle name="Финансовый 15 11 9 2" xfId="58391"/>
    <cellStyle name="Финансовый 15 12" xfId="58392"/>
    <cellStyle name="Финансовый 15 12 10" xfId="58393"/>
    <cellStyle name="Финансовый 15 12 10 2" xfId="58394"/>
    <cellStyle name="Финансовый 15 12 11" xfId="58395"/>
    <cellStyle name="Финансовый 15 12 11 2" xfId="58396"/>
    <cellStyle name="Финансовый 15 12 12" xfId="58397"/>
    <cellStyle name="Финансовый 15 12 12 2" xfId="58398"/>
    <cellStyle name="Финансовый 15 12 13" xfId="58399"/>
    <cellStyle name="Финансовый 15 12 13 2" xfId="58400"/>
    <cellStyle name="Финансовый 15 12 14" xfId="58401"/>
    <cellStyle name="Финансовый 15 12 14 2" xfId="58402"/>
    <cellStyle name="Финансовый 15 12 15" xfId="58403"/>
    <cellStyle name="Финансовый 15 12 15 2" xfId="58404"/>
    <cellStyle name="Финансовый 15 12 16" xfId="58405"/>
    <cellStyle name="Финансовый 15 12 16 2" xfId="58406"/>
    <cellStyle name="Финансовый 15 12 17" xfId="58407"/>
    <cellStyle name="Финансовый 15 12 17 2" xfId="58408"/>
    <cellStyle name="Финансовый 15 12 18" xfId="58409"/>
    <cellStyle name="Финансовый 15 12 18 2" xfId="58410"/>
    <cellStyle name="Финансовый 15 12 19" xfId="58411"/>
    <cellStyle name="Финансовый 15 12 2" xfId="58412"/>
    <cellStyle name="Финансовый 15 12 2 2" xfId="58413"/>
    <cellStyle name="Финансовый 15 12 3" xfId="58414"/>
    <cellStyle name="Финансовый 15 12 3 2" xfId="58415"/>
    <cellStyle name="Финансовый 15 12 4" xfId="58416"/>
    <cellStyle name="Финансовый 15 12 4 2" xfId="58417"/>
    <cellStyle name="Финансовый 15 12 5" xfId="58418"/>
    <cellStyle name="Финансовый 15 12 5 2" xfId="58419"/>
    <cellStyle name="Финансовый 15 12 6" xfId="58420"/>
    <cellStyle name="Финансовый 15 12 6 2" xfId="58421"/>
    <cellStyle name="Финансовый 15 12 7" xfId="58422"/>
    <cellStyle name="Финансовый 15 12 7 2" xfId="58423"/>
    <cellStyle name="Финансовый 15 12 8" xfId="58424"/>
    <cellStyle name="Финансовый 15 12 8 2" xfId="58425"/>
    <cellStyle name="Финансовый 15 12 9" xfId="58426"/>
    <cellStyle name="Финансовый 15 12 9 2" xfId="58427"/>
    <cellStyle name="Финансовый 15 13" xfId="58428"/>
    <cellStyle name="Финансовый 15 13 10" xfId="58429"/>
    <cellStyle name="Финансовый 15 13 10 2" xfId="58430"/>
    <cellStyle name="Финансовый 15 13 11" xfId="58431"/>
    <cellStyle name="Финансовый 15 13 11 2" xfId="58432"/>
    <cellStyle name="Финансовый 15 13 12" xfId="58433"/>
    <cellStyle name="Финансовый 15 13 12 2" xfId="58434"/>
    <cellStyle name="Финансовый 15 13 13" xfId="58435"/>
    <cellStyle name="Финансовый 15 13 13 2" xfId="58436"/>
    <cellStyle name="Финансовый 15 13 14" xfId="58437"/>
    <cellStyle name="Финансовый 15 13 14 2" xfId="58438"/>
    <cellStyle name="Финансовый 15 13 15" xfId="58439"/>
    <cellStyle name="Финансовый 15 13 15 2" xfId="58440"/>
    <cellStyle name="Финансовый 15 13 16" xfId="58441"/>
    <cellStyle name="Финансовый 15 13 16 2" xfId="58442"/>
    <cellStyle name="Финансовый 15 13 17" xfId="58443"/>
    <cellStyle name="Финансовый 15 13 17 2" xfId="58444"/>
    <cellStyle name="Финансовый 15 13 18" xfId="58445"/>
    <cellStyle name="Финансовый 15 13 18 2" xfId="58446"/>
    <cellStyle name="Финансовый 15 13 19" xfId="58447"/>
    <cellStyle name="Финансовый 15 13 2" xfId="58448"/>
    <cellStyle name="Финансовый 15 13 2 2" xfId="58449"/>
    <cellStyle name="Финансовый 15 13 3" xfId="58450"/>
    <cellStyle name="Финансовый 15 13 3 2" xfId="58451"/>
    <cellStyle name="Финансовый 15 13 4" xfId="58452"/>
    <cellStyle name="Финансовый 15 13 4 2" xfId="58453"/>
    <cellStyle name="Финансовый 15 13 5" xfId="58454"/>
    <cellStyle name="Финансовый 15 13 5 2" xfId="58455"/>
    <cellStyle name="Финансовый 15 13 6" xfId="58456"/>
    <cellStyle name="Финансовый 15 13 6 2" xfId="58457"/>
    <cellStyle name="Финансовый 15 13 7" xfId="58458"/>
    <cellStyle name="Финансовый 15 13 7 2" xfId="58459"/>
    <cellStyle name="Финансовый 15 13 8" xfId="58460"/>
    <cellStyle name="Финансовый 15 13 8 2" xfId="58461"/>
    <cellStyle name="Финансовый 15 13 9" xfId="58462"/>
    <cellStyle name="Финансовый 15 13 9 2" xfId="58463"/>
    <cellStyle name="Финансовый 15 14" xfId="58464"/>
    <cellStyle name="Финансовый 15 14 2" xfId="58465"/>
    <cellStyle name="Финансовый 15 15" xfId="58466"/>
    <cellStyle name="Финансовый 15 15 2" xfId="58467"/>
    <cellStyle name="Финансовый 15 16" xfId="58468"/>
    <cellStyle name="Финансовый 15 16 2" xfId="58469"/>
    <cellStyle name="Финансовый 15 17" xfId="58470"/>
    <cellStyle name="Финансовый 15 17 2" xfId="58471"/>
    <cellStyle name="Финансовый 15 18" xfId="58472"/>
    <cellStyle name="Финансовый 15 18 2" xfId="58473"/>
    <cellStyle name="Финансовый 15 19" xfId="58474"/>
    <cellStyle name="Финансовый 15 19 2" xfId="58475"/>
    <cellStyle name="Финансовый 15 2" xfId="58476"/>
    <cellStyle name="Финансовый 15 2 2" xfId="58477"/>
    <cellStyle name="Финансовый 15 2 2 2" xfId="58478"/>
    <cellStyle name="Финансовый 15 2 3" xfId="58479"/>
    <cellStyle name="Финансовый 15 20" xfId="58480"/>
    <cellStyle name="Финансовый 15 20 2" xfId="58481"/>
    <cellStyle name="Финансовый 15 21" xfId="58482"/>
    <cellStyle name="Финансовый 15 21 2" xfId="58483"/>
    <cellStyle name="Финансовый 15 22" xfId="58484"/>
    <cellStyle name="Финансовый 15 22 2" xfId="58485"/>
    <cellStyle name="Финансовый 15 23" xfId="58486"/>
    <cellStyle name="Финансовый 15 23 2" xfId="58487"/>
    <cellStyle name="Финансовый 15 24" xfId="58488"/>
    <cellStyle name="Финансовый 15 24 2" xfId="58489"/>
    <cellStyle name="Финансовый 15 25" xfId="58490"/>
    <cellStyle name="Финансовый 15 25 2" xfId="58491"/>
    <cellStyle name="Финансовый 15 26" xfId="58492"/>
    <cellStyle name="Финансовый 15 26 2" xfId="58493"/>
    <cellStyle name="Финансовый 15 27" xfId="58494"/>
    <cellStyle name="Финансовый 15 27 2" xfId="58495"/>
    <cellStyle name="Финансовый 15 28" xfId="58496"/>
    <cellStyle name="Финансовый 15 28 2" xfId="58497"/>
    <cellStyle name="Финансовый 15 29" xfId="58498"/>
    <cellStyle name="Финансовый 15 29 2" xfId="58499"/>
    <cellStyle name="Финансовый 15 3" xfId="58500"/>
    <cellStyle name="Финансовый 15 3 2" xfId="58501"/>
    <cellStyle name="Финансовый 15 30" xfId="58502"/>
    <cellStyle name="Финансовый 15 30 2" xfId="58503"/>
    <cellStyle name="Финансовый 15 31" xfId="58504"/>
    <cellStyle name="Финансовый 15 31 2" xfId="58505"/>
    <cellStyle name="Финансовый 15 32" xfId="58506"/>
    <cellStyle name="Финансовый 15 32 2" xfId="58507"/>
    <cellStyle name="Финансовый 15 33" xfId="58508"/>
    <cellStyle name="Финансовый 15 4" xfId="58509"/>
    <cellStyle name="Финансовый 15 4 2" xfId="58510"/>
    <cellStyle name="Финансовый 15 5" xfId="58511"/>
    <cellStyle name="Финансовый 15 5 2" xfId="58512"/>
    <cellStyle name="Финансовый 15 6" xfId="58513"/>
    <cellStyle name="Финансовый 15 6 2" xfId="58514"/>
    <cellStyle name="Финансовый 15 7" xfId="58515"/>
    <cellStyle name="Финансовый 15 7 2" xfId="58516"/>
    <cellStyle name="Финансовый 15 8" xfId="58517"/>
    <cellStyle name="Финансовый 15 8 2" xfId="58518"/>
    <cellStyle name="Финансовый 15 9" xfId="58519"/>
    <cellStyle name="Финансовый 15 9 10" xfId="58520"/>
    <cellStyle name="Финансовый 15 9 10 2" xfId="58521"/>
    <cellStyle name="Финансовый 15 9 11" xfId="58522"/>
    <cellStyle name="Финансовый 15 9 11 2" xfId="58523"/>
    <cellStyle name="Финансовый 15 9 12" xfId="58524"/>
    <cellStyle name="Финансовый 15 9 12 2" xfId="58525"/>
    <cellStyle name="Финансовый 15 9 13" xfId="58526"/>
    <cellStyle name="Финансовый 15 9 13 2" xfId="58527"/>
    <cellStyle name="Финансовый 15 9 14" xfId="58528"/>
    <cellStyle name="Финансовый 15 9 14 2" xfId="58529"/>
    <cellStyle name="Финансовый 15 9 15" xfId="58530"/>
    <cellStyle name="Финансовый 15 9 15 2" xfId="58531"/>
    <cellStyle name="Финансовый 15 9 16" xfId="58532"/>
    <cellStyle name="Финансовый 15 9 16 2" xfId="58533"/>
    <cellStyle name="Финансовый 15 9 17" xfId="58534"/>
    <cellStyle name="Финансовый 15 9 17 2" xfId="58535"/>
    <cellStyle name="Финансовый 15 9 18" xfId="58536"/>
    <cellStyle name="Финансовый 15 9 18 2" xfId="58537"/>
    <cellStyle name="Финансовый 15 9 19" xfId="58538"/>
    <cellStyle name="Финансовый 15 9 19 2" xfId="58539"/>
    <cellStyle name="Финансовый 15 9 2" xfId="58540"/>
    <cellStyle name="Финансовый 15 9 2 2" xfId="58541"/>
    <cellStyle name="Финансовый 15 9 20" xfId="58542"/>
    <cellStyle name="Финансовый 15 9 20 2" xfId="58543"/>
    <cellStyle name="Финансовый 15 9 21" xfId="58544"/>
    <cellStyle name="Финансовый 15 9 21 2" xfId="58545"/>
    <cellStyle name="Финансовый 15 9 22" xfId="58546"/>
    <cellStyle name="Финансовый 15 9 22 2" xfId="58547"/>
    <cellStyle name="Финансовый 15 9 23" xfId="58548"/>
    <cellStyle name="Финансовый 15 9 23 2" xfId="58549"/>
    <cellStyle name="Финансовый 15 9 24" xfId="58550"/>
    <cellStyle name="Финансовый 15 9 3" xfId="58551"/>
    <cellStyle name="Финансовый 15 9 3 2" xfId="58552"/>
    <cellStyle name="Финансовый 15 9 4" xfId="58553"/>
    <cellStyle name="Финансовый 15 9 4 2" xfId="58554"/>
    <cellStyle name="Финансовый 15 9 5" xfId="58555"/>
    <cellStyle name="Финансовый 15 9 5 2" xfId="58556"/>
    <cellStyle name="Финансовый 15 9 6" xfId="58557"/>
    <cellStyle name="Финансовый 15 9 6 2" xfId="58558"/>
    <cellStyle name="Финансовый 15 9 7" xfId="58559"/>
    <cellStyle name="Финансовый 15 9 7 2" xfId="58560"/>
    <cellStyle name="Финансовый 15 9 8" xfId="58561"/>
    <cellStyle name="Финансовый 15 9 8 2" xfId="58562"/>
    <cellStyle name="Финансовый 15 9 9" xfId="58563"/>
    <cellStyle name="Финансовый 15 9 9 2" xfId="58564"/>
    <cellStyle name="Финансовый 16" xfId="58565"/>
    <cellStyle name="Финансовый 16 2" xfId="58566"/>
    <cellStyle name="Финансовый 17" xfId="58567"/>
    <cellStyle name="Финансовый 17 10" xfId="58568"/>
    <cellStyle name="Финансовый 17 10 10" xfId="58569"/>
    <cellStyle name="Финансовый 17 10 10 2" xfId="58570"/>
    <cellStyle name="Финансовый 17 10 11" xfId="58571"/>
    <cellStyle name="Финансовый 17 10 11 2" xfId="58572"/>
    <cellStyle name="Финансовый 17 10 12" xfId="58573"/>
    <cellStyle name="Финансовый 17 10 12 2" xfId="58574"/>
    <cellStyle name="Финансовый 17 10 13" xfId="58575"/>
    <cellStyle name="Финансовый 17 10 13 2" xfId="58576"/>
    <cellStyle name="Финансовый 17 10 14" xfId="58577"/>
    <cellStyle name="Финансовый 17 10 14 2" xfId="58578"/>
    <cellStyle name="Финансовый 17 10 15" xfId="58579"/>
    <cellStyle name="Финансовый 17 10 15 2" xfId="58580"/>
    <cellStyle name="Финансовый 17 10 16" xfId="58581"/>
    <cellStyle name="Финансовый 17 10 16 2" xfId="58582"/>
    <cellStyle name="Финансовый 17 10 17" xfId="58583"/>
    <cellStyle name="Финансовый 17 10 17 2" xfId="58584"/>
    <cellStyle name="Финансовый 17 10 18" xfId="58585"/>
    <cellStyle name="Финансовый 17 10 18 2" xfId="58586"/>
    <cellStyle name="Финансовый 17 10 19" xfId="58587"/>
    <cellStyle name="Финансовый 17 10 19 2" xfId="58588"/>
    <cellStyle name="Финансовый 17 10 2" xfId="58589"/>
    <cellStyle name="Финансовый 17 10 2 2" xfId="58590"/>
    <cellStyle name="Финансовый 17 10 20" xfId="58591"/>
    <cellStyle name="Финансовый 17 10 20 2" xfId="58592"/>
    <cellStyle name="Финансовый 17 10 21" xfId="58593"/>
    <cellStyle name="Финансовый 17 10 21 2" xfId="58594"/>
    <cellStyle name="Финансовый 17 10 22" xfId="58595"/>
    <cellStyle name="Финансовый 17 10 22 2" xfId="58596"/>
    <cellStyle name="Финансовый 17 10 23" xfId="58597"/>
    <cellStyle name="Финансовый 17 10 23 2" xfId="58598"/>
    <cellStyle name="Финансовый 17 10 24" xfId="58599"/>
    <cellStyle name="Финансовый 17 10 3" xfId="58600"/>
    <cellStyle name="Финансовый 17 10 3 2" xfId="58601"/>
    <cellStyle name="Финансовый 17 10 4" xfId="58602"/>
    <cellStyle name="Финансовый 17 10 4 2" xfId="58603"/>
    <cellStyle name="Финансовый 17 10 5" xfId="58604"/>
    <cellStyle name="Финансовый 17 10 5 2" xfId="58605"/>
    <cellStyle name="Финансовый 17 10 6" xfId="58606"/>
    <cellStyle name="Финансовый 17 10 6 2" xfId="58607"/>
    <cellStyle name="Финансовый 17 10 7" xfId="58608"/>
    <cellStyle name="Финансовый 17 10 7 2" xfId="58609"/>
    <cellStyle name="Финансовый 17 10 8" xfId="58610"/>
    <cellStyle name="Финансовый 17 10 8 2" xfId="58611"/>
    <cellStyle name="Финансовый 17 10 9" xfId="58612"/>
    <cellStyle name="Финансовый 17 10 9 2" xfId="58613"/>
    <cellStyle name="Финансовый 17 11" xfId="58614"/>
    <cellStyle name="Финансовый 17 11 10" xfId="58615"/>
    <cellStyle name="Финансовый 17 11 10 2" xfId="58616"/>
    <cellStyle name="Финансовый 17 11 11" xfId="58617"/>
    <cellStyle name="Финансовый 17 11 11 2" xfId="58618"/>
    <cellStyle name="Финансовый 17 11 12" xfId="58619"/>
    <cellStyle name="Финансовый 17 11 12 2" xfId="58620"/>
    <cellStyle name="Финансовый 17 11 13" xfId="58621"/>
    <cellStyle name="Финансовый 17 11 13 2" xfId="58622"/>
    <cellStyle name="Финансовый 17 11 14" xfId="58623"/>
    <cellStyle name="Финансовый 17 11 14 2" xfId="58624"/>
    <cellStyle name="Финансовый 17 11 15" xfId="58625"/>
    <cellStyle name="Финансовый 17 11 15 2" xfId="58626"/>
    <cellStyle name="Финансовый 17 11 16" xfId="58627"/>
    <cellStyle name="Финансовый 17 11 16 2" xfId="58628"/>
    <cellStyle name="Финансовый 17 11 17" xfId="58629"/>
    <cellStyle name="Финансовый 17 11 17 2" xfId="58630"/>
    <cellStyle name="Финансовый 17 11 18" xfId="58631"/>
    <cellStyle name="Финансовый 17 11 18 2" xfId="58632"/>
    <cellStyle name="Финансовый 17 11 19" xfId="58633"/>
    <cellStyle name="Финансовый 17 11 2" xfId="58634"/>
    <cellStyle name="Финансовый 17 11 2 2" xfId="58635"/>
    <cellStyle name="Финансовый 17 11 3" xfId="58636"/>
    <cellStyle name="Финансовый 17 11 3 2" xfId="58637"/>
    <cellStyle name="Финансовый 17 11 4" xfId="58638"/>
    <cellStyle name="Финансовый 17 11 4 2" xfId="58639"/>
    <cellStyle name="Финансовый 17 11 5" xfId="58640"/>
    <cellStyle name="Финансовый 17 11 5 2" xfId="58641"/>
    <cellStyle name="Финансовый 17 11 6" xfId="58642"/>
    <cellStyle name="Финансовый 17 11 6 2" xfId="58643"/>
    <cellStyle name="Финансовый 17 11 7" xfId="58644"/>
    <cellStyle name="Финансовый 17 11 7 2" xfId="58645"/>
    <cellStyle name="Финансовый 17 11 8" xfId="58646"/>
    <cellStyle name="Финансовый 17 11 8 2" xfId="58647"/>
    <cellStyle name="Финансовый 17 11 9" xfId="58648"/>
    <cellStyle name="Финансовый 17 11 9 2" xfId="58649"/>
    <cellStyle name="Финансовый 17 12" xfId="58650"/>
    <cellStyle name="Финансовый 17 12 10" xfId="58651"/>
    <cellStyle name="Финансовый 17 12 10 2" xfId="58652"/>
    <cellStyle name="Финансовый 17 12 11" xfId="58653"/>
    <cellStyle name="Финансовый 17 12 11 2" xfId="58654"/>
    <cellStyle name="Финансовый 17 12 12" xfId="58655"/>
    <cellStyle name="Финансовый 17 12 12 2" xfId="58656"/>
    <cellStyle name="Финансовый 17 12 13" xfId="58657"/>
    <cellStyle name="Финансовый 17 12 13 2" xfId="58658"/>
    <cellStyle name="Финансовый 17 12 14" xfId="58659"/>
    <cellStyle name="Финансовый 17 12 14 2" xfId="58660"/>
    <cellStyle name="Финансовый 17 12 15" xfId="58661"/>
    <cellStyle name="Финансовый 17 12 15 2" xfId="58662"/>
    <cellStyle name="Финансовый 17 12 16" xfId="58663"/>
    <cellStyle name="Финансовый 17 12 16 2" xfId="58664"/>
    <cellStyle name="Финансовый 17 12 17" xfId="58665"/>
    <cellStyle name="Финансовый 17 12 17 2" xfId="58666"/>
    <cellStyle name="Финансовый 17 12 18" xfId="58667"/>
    <cellStyle name="Финансовый 17 12 18 2" xfId="58668"/>
    <cellStyle name="Финансовый 17 12 19" xfId="58669"/>
    <cellStyle name="Финансовый 17 12 2" xfId="58670"/>
    <cellStyle name="Финансовый 17 12 2 2" xfId="58671"/>
    <cellStyle name="Финансовый 17 12 3" xfId="58672"/>
    <cellStyle name="Финансовый 17 12 3 2" xfId="58673"/>
    <cellStyle name="Финансовый 17 12 4" xfId="58674"/>
    <cellStyle name="Финансовый 17 12 4 2" xfId="58675"/>
    <cellStyle name="Финансовый 17 12 5" xfId="58676"/>
    <cellStyle name="Финансовый 17 12 5 2" xfId="58677"/>
    <cellStyle name="Финансовый 17 12 6" xfId="58678"/>
    <cellStyle name="Финансовый 17 12 6 2" xfId="58679"/>
    <cellStyle name="Финансовый 17 12 7" xfId="58680"/>
    <cellStyle name="Финансовый 17 12 7 2" xfId="58681"/>
    <cellStyle name="Финансовый 17 12 8" xfId="58682"/>
    <cellStyle name="Финансовый 17 12 8 2" xfId="58683"/>
    <cellStyle name="Финансовый 17 12 9" xfId="58684"/>
    <cellStyle name="Финансовый 17 12 9 2" xfId="58685"/>
    <cellStyle name="Финансовый 17 13" xfId="58686"/>
    <cellStyle name="Финансовый 17 13 10" xfId="58687"/>
    <cellStyle name="Финансовый 17 13 10 2" xfId="58688"/>
    <cellStyle name="Финансовый 17 13 11" xfId="58689"/>
    <cellStyle name="Финансовый 17 13 11 2" xfId="58690"/>
    <cellStyle name="Финансовый 17 13 12" xfId="58691"/>
    <cellStyle name="Финансовый 17 13 12 2" xfId="58692"/>
    <cellStyle name="Финансовый 17 13 13" xfId="58693"/>
    <cellStyle name="Финансовый 17 13 13 2" xfId="58694"/>
    <cellStyle name="Финансовый 17 13 14" xfId="58695"/>
    <cellStyle name="Финансовый 17 13 14 2" xfId="58696"/>
    <cellStyle name="Финансовый 17 13 15" xfId="58697"/>
    <cellStyle name="Финансовый 17 13 15 2" xfId="58698"/>
    <cellStyle name="Финансовый 17 13 16" xfId="58699"/>
    <cellStyle name="Финансовый 17 13 16 2" xfId="58700"/>
    <cellStyle name="Финансовый 17 13 17" xfId="58701"/>
    <cellStyle name="Финансовый 17 13 17 2" xfId="58702"/>
    <cellStyle name="Финансовый 17 13 18" xfId="58703"/>
    <cellStyle name="Финансовый 17 13 18 2" xfId="58704"/>
    <cellStyle name="Финансовый 17 13 19" xfId="58705"/>
    <cellStyle name="Финансовый 17 13 2" xfId="58706"/>
    <cellStyle name="Финансовый 17 13 2 2" xfId="58707"/>
    <cellStyle name="Финансовый 17 13 3" xfId="58708"/>
    <cellStyle name="Финансовый 17 13 3 2" xfId="58709"/>
    <cellStyle name="Финансовый 17 13 4" xfId="58710"/>
    <cellStyle name="Финансовый 17 13 4 2" xfId="58711"/>
    <cellStyle name="Финансовый 17 13 5" xfId="58712"/>
    <cellStyle name="Финансовый 17 13 5 2" xfId="58713"/>
    <cellStyle name="Финансовый 17 13 6" xfId="58714"/>
    <cellStyle name="Финансовый 17 13 6 2" xfId="58715"/>
    <cellStyle name="Финансовый 17 13 7" xfId="58716"/>
    <cellStyle name="Финансовый 17 13 7 2" xfId="58717"/>
    <cellStyle name="Финансовый 17 13 8" xfId="58718"/>
    <cellStyle name="Финансовый 17 13 8 2" xfId="58719"/>
    <cellStyle name="Финансовый 17 13 9" xfId="58720"/>
    <cellStyle name="Финансовый 17 13 9 2" xfId="58721"/>
    <cellStyle name="Финансовый 17 14" xfId="58722"/>
    <cellStyle name="Финансовый 17 14 2" xfId="58723"/>
    <cellStyle name="Финансовый 17 15" xfId="58724"/>
    <cellStyle name="Финансовый 17 15 2" xfId="58725"/>
    <cellStyle name="Финансовый 17 16" xfId="58726"/>
    <cellStyle name="Финансовый 17 16 2" xfId="58727"/>
    <cellStyle name="Финансовый 17 17" xfId="58728"/>
    <cellStyle name="Финансовый 17 17 2" xfId="58729"/>
    <cellStyle name="Финансовый 17 18" xfId="58730"/>
    <cellStyle name="Финансовый 17 18 2" xfId="58731"/>
    <cellStyle name="Финансовый 17 19" xfId="58732"/>
    <cellStyle name="Финансовый 17 19 2" xfId="58733"/>
    <cellStyle name="Финансовый 17 2" xfId="58734"/>
    <cellStyle name="Финансовый 17 2 2" xfId="58735"/>
    <cellStyle name="Финансовый 17 2 2 2" xfId="58736"/>
    <cellStyle name="Финансовый 17 2 3" xfId="58737"/>
    <cellStyle name="Финансовый 17 20" xfId="58738"/>
    <cellStyle name="Финансовый 17 20 2" xfId="58739"/>
    <cellStyle name="Финансовый 17 21" xfId="58740"/>
    <cellStyle name="Финансовый 17 21 2" xfId="58741"/>
    <cellStyle name="Финансовый 17 22" xfId="58742"/>
    <cellStyle name="Финансовый 17 22 2" xfId="58743"/>
    <cellStyle name="Финансовый 17 23" xfId="58744"/>
    <cellStyle name="Финансовый 17 23 2" xfId="58745"/>
    <cellStyle name="Финансовый 17 24" xfId="58746"/>
    <cellStyle name="Финансовый 17 24 2" xfId="58747"/>
    <cellStyle name="Финансовый 17 25" xfId="58748"/>
    <cellStyle name="Финансовый 17 25 2" xfId="58749"/>
    <cellStyle name="Финансовый 17 26" xfId="58750"/>
    <cellStyle name="Финансовый 17 26 2" xfId="58751"/>
    <cellStyle name="Финансовый 17 27" xfId="58752"/>
    <cellStyle name="Финансовый 17 27 2" xfId="58753"/>
    <cellStyle name="Финансовый 17 28" xfId="58754"/>
    <cellStyle name="Финансовый 17 28 2" xfId="58755"/>
    <cellStyle name="Финансовый 17 29" xfId="58756"/>
    <cellStyle name="Финансовый 17 29 2" xfId="58757"/>
    <cellStyle name="Финансовый 17 3" xfId="58758"/>
    <cellStyle name="Финансовый 17 3 2" xfId="58759"/>
    <cellStyle name="Финансовый 17 30" xfId="58760"/>
    <cellStyle name="Финансовый 17 30 2" xfId="58761"/>
    <cellStyle name="Финансовый 17 31" xfId="58762"/>
    <cellStyle name="Финансовый 17 31 2" xfId="58763"/>
    <cellStyle name="Финансовый 17 32" xfId="58764"/>
    <cellStyle name="Финансовый 17 32 2" xfId="58765"/>
    <cellStyle name="Финансовый 17 33" xfId="58766"/>
    <cellStyle name="Финансовый 17 4" xfId="58767"/>
    <cellStyle name="Финансовый 17 4 2" xfId="58768"/>
    <cellStyle name="Финансовый 17 5" xfId="58769"/>
    <cellStyle name="Финансовый 17 5 2" xfId="58770"/>
    <cellStyle name="Финансовый 17 6" xfId="58771"/>
    <cellStyle name="Финансовый 17 6 2" xfId="58772"/>
    <cellStyle name="Финансовый 17 7" xfId="58773"/>
    <cellStyle name="Финансовый 17 7 2" xfId="58774"/>
    <cellStyle name="Финансовый 17 8" xfId="58775"/>
    <cellStyle name="Финансовый 17 8 2" xfId="58776"/>
    <cellStyle name="Финансовый 17 9" xfId="58777"/>
    <cellStyle name="Финансовый 17 9 10" xfId="58778"/>
    <cellStyle name="Финансовый 17 9 10 2" xfId="58779"/>
    <cellStyle name="Финансовый 17 9 11" xfId="58780"/>
    <cellStyle name="Финансовый 17 9 11 2" xfId="58781"/>
    <cellStyle name="Финансовый 17 9 12" xfId="58782"/>
    <cellStyle name="Финансовый 17 9 12 2" xfId="58783"/>
    <cellStyle name="Финансовый 17 9 13" xfId="58784"/>
    <cellStyle name="Финансовый 17 9 13 2" xfId="58785"/>
    <cellStyle name="Финансовый 17 9 14" xfId="58786"/>
    <cellStyle name="Финансовый 17 9 14 2" xfId="58787"/>
    <cellStyle name="Финансовый 17 9 15" xfId="58788"/>
    <cellStyle name="Финансовый 17 9 15 2" xfId="58789"/>
    <cellStyle name="Финансовый 17 9 16" xfId="58790"/>
    <cellStyle name="Финансовый 17 9 16 2" xfId="58791"/>
    <cellStyle name="Финансовый 17 9 17" xfId="58792"/>
    <cellStyle name="Финансовый 17 9 17 2" xfId="58793"/>
    <cellStyle name="Финансовый 17 9 18" xfId="58794"/>
    <cellStyle name="Финансовый 17 9 18 2" xfId="58795"/>
    <cellStyle name="Финансовый 17 9 19" xfId="58796"/>
    <cellStyle name="Финансовый 17 9 19 2" xfId="58797"/>
    <cellStyle name="Финансовый 17 9 2" xfId="58798"/>
    <cellStyle name="Финансовый 17 9 2 2" xfId="58799"/>
    <cellStyle name="Финансовый 17 9 20" xfId="58800"/>
    <cellStyle name="Финансовый 17 9 20 2" xfId="58801"/>
    <cellStyle name="Финансовый 17 9 21" xfId="58802"/>
    <cellStyle name="Финансовый 17 9 21 2" xfId="58803"/>
    <cellStyle name="Финансовый 17 9 22" xfId="58804"/>
    <cellStyle name="Финансовый 17 9 22 2" xfId="58805"/>
    <cellStyle name="Финансовый 17 9 23" xfId="58806"/>
    <cellStyle name="Финансовый 17 9 23 2" xfId="58807"/>
    <cellStyle name="Финансовый 17 9 24" xfId="58808"/>
    <cellStyle name="Финансовый 17 9 3" xfId="58809"/>
    <cellStyle name="Финансовый 17 9 3 2" xfId="58810"/>
    <cellStyle name="Финансовый 17 9 4" xfId="58811"/>
    <cellStyle name="Финансовый 17 9 4 2" xfId="58812"/>
    <cellStyle name="Финансовый 17 9 5" xfId="58813"/>
    <cellStyle name="Финансовый 17 9 5 2" xfId="58814"/>
    <cellStyle name="Финансовый 17 9 6" xfId="58815"/>
    <cellStyle name="Финансовый 17 9 6 2" xfId="58816"/>
    <cellStyle name="Финансовый 17 9 7" xfId="58817"/>
    <cellStyle name="Финансовый 17 9 7 2" xfId="58818"/>
    <cellStyle name="Финансовый 17 9 8" xfId="58819"/>
    <cellStyle name="Финансовый 17 9 8 2" xfId="58820"/>
    <cellStyle name="Финансовый 17 9 9" xfId="58821"/>
    <cellStyle name="Финансовый 17 9 9 2" xfId="58822"/>
    <cellStyle name="Финансовый 18" xfId="58823"/>
    <cellStyle name="Финансовый 18 2" xfId="58824"/>
    <cellStyle name="Финансовый 19" xfId="58825"/>
    <cellStyle name="Финансовый 19 2" xfId="58826"/>
    <cellStyle name="Финансовый 2" xfId="10"/>
    <cellStyle name="Финансовый 2 10" xfId="58827"/>
    <cellStyle name="Финансовый 2 11" xfId="58828"/>
    <cellStyle name="Финансовый 2 12" xfId="58829"/>
    <cellStyle name="Финансовый 2 13" xfId="58830"/>
    <cellStyle name="Финансовый 2 14" xfId="58831"/>
    <cellStyle name="Финансовый 2 14 2" xfId="58832"/>
    <cellStyle name="Финансовый 2 15" xfId="58833"/>
    <cellStyle name="Финансовый 2 15 2" xfId="58834"/>
    <cellStyle name="Финансовый 2 16" xfId="58835"/>
    <cellStyle name="Финансовый 2 16 2" xfId="58836"/>
    <cellStyle name="Финансовый 2 17" xfId="58837"/>
    <cellStyle name="Финансовый 2 17 2" xfId="58838"/>
    <cellStyle name="Финансовый 2 18" xfId="58839"/>
    <cellStyle name="Финансовый 2 18 2" xfId="58840"/>
    <cellStyle name="Финансовый 2 19" xfId="58841"/>
    <cellStyle name="Финансовый 2 19 2" xfId="58842"/>
    <cellStyle name="Финансовый 2 2" xfId="2"/>
    <cellStyle name="Финансовый 2 2 10" xfId="58843"/>
    <cellStyle name="Финансовый 2 2 11" xfId="58844"/>
    <cellStyle name="Финансовый 2 2 12" xfId="58845"/>
    <cellStyle name="Финансовый 2 2 13" xfId="58846"/>
    <cellStyle name="Финансовый 2 2 14" xfId="58847"/>
    <cellStyle name="Финансовый 2 2 15" xfId="58848"/>
    <cellStyle name="Финансовый 2 2 16" xfId="58849"/>
    <cellStyle name="Финансовый 2 2 17" xfId="58850"/>
    <cellStyle name="Финансовый 2 2 18" xfId="58851"/>
    <cellStyle name="Финансовый 2 2 19" xfId="58852"/>
    <cellStyle name="Финансовый 2 2 2" xfId="9"/>
    <cellStyle name="Финансовый 2 2 2 2" xfId="60336"/>
    <cellStyle name="Финансовый 2 2 20" xfId="58853"/>
    <cellStyle name="Финансовый 2 2 21" xfId="58854"/>
    <cellStyle name="Финансовый 2 2 22" xfId="58855"/>
    <cellStyle name="Финансовый 2 2 23" xfId="58856"/>
    <cellStyle name="Финансовый 2 2 24" xfId="58857"/>
    <cellStyle name="Финансовый 2 2 3" xfId="58858"/>
    <cellStyle name="Финансовый 2 2 4" xfId="58859"/>
    <cellStyle name="Финансовый 2 2 5" xfId="58860"/>
    <cellStyle name="Финансовый 2 2 6" xfId="58861"/>
    <cellStyle name="Финансовый 2 2 7" xfId="58862"/>
    <cellStyle name="Финансовый 2 2 8" xfId="58863"/>
    <cellStyle name="Финансовый 2 2 9" xfId="58864"/>
    <cellStyle name="Финансовый 2 20" xfId="58865"/>
    <cellStyle name="Финансовый 2 20 2" xfId="58866"/>
    <cellStyle name="Финансовый 2 21" xfId="58867"/>
    <cellStyle name="Финансовый 2 21 2" xfId="58868"/>
    <cellStyle name="Финансовый 2 22" xfId="58869"/>
    <cellStyle name="Финансовый 2 22 2" xfId="58870"/>
    <cellStyle name="Финансовый 2 23" xfId="58871"/>
    <cellStyle name="Финансовый 2 23 2" xfId="58872"/>
    <cellStyle name="Финансовый 2 24" xfId="58873"/>
    <cellStyle name="Финансовый 2 24 2" xfId="58874"/>
    <cellStyle name="Финансовый 2 25" xfId="58875"/>
    <cellStyle name="Финансовый 2 25 2" xfId="58876"/>
    <cellStyle name="Финансовый 2 26" xfId="58877"/>
    <cellStyle name="Финансовый 2 26 2" xfId="58878"/>
    <cellStyle name="Финансовый 2 27" xfId="58879"/>
    <cellStyle name="Финансовый 2 27 2" xfId="58880"/>
    <cellStyle name="Финансовый 2 28" xfId="58881"/>
    <cellStyle name="Финансовый 2 28 2" xfId="58882"/>
    <cellStyle name="Финансовый 2 29" xfId="58883"/>
    <cellStyle name="Финансовый 2 29 2" xfId="58884"/>
    <cellStyle name="Финансовый 2 3" xfId="58885"/>
    <cellStyle name="Финансовый 2 3 10" xfId="58886"/>
    <cellStyle name="Финансовый 2 3 11" xfId="58887"/>
    <cellStyle name="Финансовый 2 3 12" xfId="58888"/>
    <cellStyle name="Финансовый 2 3 13" xfId="58889"/>
    <cellStyle name="Финансовый 2 3 14" xfId="58890"/>
    <cellStyle name="Финансовый 2 3 15" xfId="58891"/>
    <cellStyle name="Финансовый 2 3 16" xfId="58892"/>
    <cellStyle name="Финансовый 2 3 17" xfId="58893"/>
    <cellStyle name="Финансовый 2 3 18" xfId="58894"/>
    <cellStyle name="Финансовый 2 3 2" xfId="58895"/>
    <cellStyle name="Финансовый 2 3 3" xfId="58896"/>
    <cellStyle name="Финансовый 2 3 4" xfId="58897"/>
    <cellStyle name="Финансовый 2 3 5" xfId="58898"/>
    <cellStyle name="Финансовый 2 3 6" xfId="58899"/>
    <cellStyle name="Финансовый 2 3 7" xfId="58900"/>
    <cellStyle name="Финансовый 2 3 8" xfId="58901"/>
    <cellStyle name="Финансовый 2 3 9" xfId="58902"/>
    <cellStyle name="Финансовый 2 30" xfId="58903"/>
    <cellStyle name="Финансовый 2 31" xfId="58904"/>
    <cellStyle name="Финансовый 2 32" xfId="58905"/>
    <cellStyle name="Финансовый 2 33" xfId="58906"/>
    <cellStyle name="Финансовый 2 33 2" xfId="58907"/>
    <cellStyle name="Финансовый 2 34" xfId="58908"/>
    <cellStyle name="Финансовый 2 34 2" xfId="58909"/>
    <cellStyle name="Финансовый 2 35" xfId="58910"/>
    <cellStyle name="Финансовый 2 35 2" xfId="58911"/>
    <cellStyle name="Финансовый 2 36" xfId="58912"/>
    <cellStyle name="Финансовый 2 36 2" xfId="58913"/>
    <cellStyle name="Финансовый 2 37" xfId="58914"/>
    <cellStyle name="Финансовый 2 37 2" xfId="58915"/>
    <cellStyle name="Финансовый 2 38" xfId="58916"/>
    <cellStyle name="Финансовый 2 39" xfId="58917"/>
    <cellStyle name="Финансовый 2 4" xfId="58918"/>
    <cellStyle name="Финансовый 2 4 10" xfId="58919"/>
    <cellStyle name="Финансовый 2 4 11" xfId="58920"/>
    <cellStyle name="Финансовый 2 4 12" xfId="58921"/>
    <cellStyle name="Финансовый 2 4 13" xfId="58922"/>
    <cellStyle name="Финансовый 2 4 14" xfId="58923"/>
    <cellStyle name="Финансовый 2 4 15" xfId="58924"/>
    <cellStyle name="Финансовый 2 4 16" xfId="58925"/>
    <cellStyle name="Финансовый 2 4 17" xfId="58926"/>
    <cellStyle name="Финансовый 2 4 18" xfId="58927"/>
    <cellStyle name="Финансовый 2 4 2" xfId="58928"/>
    <cellStyle name="Финансовый 2 4 3" xfId="58929"/>
    <cellStyle name="Финансовый 2 4 4" xfId="58930"/>
    <cellStyle name="Финансовый 2 4 5" xfId="58931"/>
    <cellStyle name="Финансовый 2 4 6" xfId="58932"/>
    <cellStyle name="Финансовый 2 4 7" xfId="58933"/>
    <cellStyle name="Финансовый 2 4 8" xfId="58934"/>
    <cellStyle name="Финансовый 2 4 9" xfId="58935"/>
    <cellStyle name="Финансовый 2 40" xfId="58936"/>
    <cellStyle name="Финансовый 2 41" xfId="60337"/>
    <cellStyle name="Финансовый 2 5" xfId="58937"/>
    <cellStyle name="Финансовый 2 5 10" xfId="58938"/>
    <cellStyle name="Финансовый 2 5 11" xfId="58939"/>
    <cellStyle name="Финансовый 2 5 12" xfId="58940"/>
    <cellStyle name="Финансовый 2 5 13" xfId="58941"/>
    <cellStyle name="Финансовый 2 5 14" xfId="58942"/>
    <cellStyle name="Финансовый 2 5 15" xfId="58943"/>
    <cellStyle name="Финансовый 2 5 16" xfId="58944"/>
    <cellStyle name="Финансовый 2 5 17" xfId="58945"/>
    <cellStyle name="Финансовый 2 5 18" xfId="58946"/>
    <cellStyle name="Финансовый 2 5 2" xfId="58947"/>
    <cellStyle name="Финансовый 2 5 3" xfId="58948"/>
    <cellStyle name="Финансовый 2 5 4" xfId="58949"/>
    <cellStyle name="Финансовый 2 5 5" xfId="58950"/>
    <cellStyle name="Финансовый 2 5 6" xfId="58951"/>
    <cellStyle name="Финансовый 2 5 7" xfId="58952"/>
    <cellStyle name="Финансовый 2 5 8" xfId="58953"/>
    <cellStyle name="Финансовый 2 5 9" xfId="58954"/>
    <cellStyle name="Финансовый 2 6" xfId="58955"/>
    <cellStyle name="Финансовый 2 6 10" xfId="58956"/>
    <cellStyle name="Финансовый 2 6 11" xfId="58957"/>
    <cellStyle name="Финансовый 2 6 12" xfId="58958"/>
    <cellStyle name="Финансовый 2 6 13" xfId="58959"/>
    <cellStyle name="Финансовый 2 6 14" xfId="58960"/>
    <cellStyle name="Финансовый 2 6 15" xfId="58961"/>
    <cellStyle name="Финансовый 2 6 16" xfId="58962"/>
    <cellStyle name="Финансовый 2 6 17" xfId="58963"/>
    <cellStyle name="Финансовый 2 6 18" xfId="58964"/>
    <cellStyle name="Финансовый 2 6 2" xfId="58965"/>
    <cellStyle name="Финансовый 2 6 3" xfId="58966"/>
    <cellStyle name="Финансовый 2 6 4" xfId="58967"/>
    <cellStyle name="Финансовый 2 6 5" xfId="58968"/>
    <cellStyle name="Финансовый 2 6 6" xfId="58969"/>
    <cellStyle name="Финансовый 2 6 7" xfId="58970"/>
    <cellStyle name="Финансовый 2 6 8" xfId="58971"/>
    <cellStyle name="Финансовый 2 6 9" xfId="58972"/>
    <cellStyle name="Финансовый 2 7" xfId="58973"/>
    <cellStyle name="Финансовый 2 7 10" xfId="58974"/>
    <cellStyle name="Финансовый 2 7 11" xfId="58975"/>
    <cellStyle name="Финансовый 2 7 12" xfId="58976"/>
    <cellStyle name="Финансовый 2 7 13" xfId="58977"/>
    <cellStyle name="Финансовый 2 7 14" xfId="58978"/>
    <cellStyle name="Финансовый 2 7 15" xfId="58979"/>
    <cellStyle name="Финансовый 2 7 16" xfId="58980"/>
    <cellStyle name="Финансовый 2 7 17" xfId="58981"/>
    <cellStyle name="Финансовый 2 7 18" xfId="58982"/>
    <cellStyle name="Финансовый 2 7 19" xfId="58983"/>
    <cellStyle name="Финансовый 2 7 2" xfId="58984"/>
    <cellStyle name="Финансовый 2 7 3" xfId="58985"/>
    <cellStyle name="Финансовый 2 7 4" xfId="58986"/>
    <cellStyle name="Финансовый 2 7 5" xfId="58987"/>
    <cellStyle name="Финансовый 2 7 6" xfId="58988"/>
    <cellStyle name="Финансовый 2 7 7" xfId="58989"/>
    <cellStyle name="Финансовый 2 7 8" xfId="58990"/>
    <cellStyle name="Финансовый 2 7 9" xfId="58991"/>
    <cellStyle name="Финансовый 2 8" xfId="58992"/>
    <cellStyle name="Финансовый 2 9" xfId="58993"/>
    <cellStyle name="Финансовый 20" xfId="58994"/>
    <cellStyle name="Финансовый 20 2" xfId="58995"/>
    <cellStyle name="Финансовый 21" xfId="58996"/>
    <cellStyle name="Финансовый 21 2" xfId="58997"/>
    <cellStyle name="Финансовый 22" xfId="58998"/>
    <cellStyle name="Финансовый 22 2" xfId="58999"/>
    <cellStyle name="Финансовый 23" xfId="59000"/>
    <cellStyle name="Финансовый 23 2" xfId="59001"/>
    <cellStyle name="Финансовый 24" xfId="59002"/>
    <cellStyle name="Финансовый 24 2" xfId="59003"/>
    <cellStyle name="Финансовый 25" xfId="59004"/>
    <cellStyle name="Финансовый 25 2" xfId="59005"/>
    <cellStyle name="Финансовый 26" xfId="59006"/>
    <cellStyle name="Финансовый 26 2" xfId="59007"/>
    <cellStyle name="Финансовый 27" xfId="59008"/>
    <cellStyle name="Финансовый 27 2" xfId="59009"/>
    <cellStyle name="Финансовый 28" xfId="59010"/>
    <cellStyle name="Финансовый 28 2" xfId="59011"/>
    <cellStyle name="Финансовый 29" xfId="59012"/>
    <cellStyle name="Финансовый 29 2" xfId="59013"/>
    <cellStyle name="Финансовый 3" xfId="59014"/>
    <cellStyle name="Финансовый 3 2" xfId="59015"/>
    <cellStyle name="Финансовый 3 2 2" xfId="59016"/>
    <cellStyle name="Финансовый 3 2 2 2" xfId="59017"/>
    <cellStyle name="Финансовый 3 2 3" xfId="59018"/>
    <cellStyle name="Финансовый 3 3" xfId="59019"/>
    <cellStyle name="Финансовый 3 3 2" xfId="59020"/>
    <cellStyle name="Финансовый 3 4" xfId="59021"/>
    <cellStyle name="Финансовый 3 4 2" xfId="59022"/>
    <cellStyle name="Финансовый 3 5" xfId="59023"/>
    <cellStyle name="Финансовый 3 5 2" xfId="59024"/>
    <cellStyle name="Финансовый 3 6" xfId="59025"/>
    <cellStyle name="Финансовый 3 6 2" xfId="59026"/>
    <cellStyle name="Финансовый 3 7" xfId="59027"/>
    <cellStyle name="Финансовый 3 7 2" xfId="59028"/>
    <cellStyle name="Финансовый 3 8" xfId="59029"/>
    <cellStyle name="Финансовый 3 9" xfId="59030"/>
    <cellStyle name="Финансовый 30" xfId="59031"/>
    <cellStyle name="Финансовый 30 2" xfId="59032"/>
    <cellStyle name="Финансовый 31" xfId="59033"/>
    <cellStyle name="Финансовый 31 2" xfId="59034"/>
    <cellStyle name="Финансовый 32" xfId="59035"/>
    <cellStyle name="Финансовый 32 2" xfId="59036"/>
    <cellStyle name="Финансовый 33" xfId="59037"/>
    <cellStyle name="Финансовый 33 2" xfId="59038"/>
    <cellStyle name="Финансовый 34" xfId="59039"/>
    <cellStyle name="Финансовый 34 2" xfId="59040"/>
    <cellStyle name="Финансовый 35" xfId="59041"/>
    <cellStyle name="Финансовый 35 2" xfId="59042"/>
    <cellStyle name="Финансовый 36" xfId="59043"/>
    <cellStyle name="Финансовый 36 2" xfId="59044"/>
    <cellStyle name="Финансовый 37" xfId="59045"/>
    <cellStyle name="Финансовый 37 2" xfId="59046"/>
    <cellStyle name="Финансовый 38" xfId="59047"/>
    <cellStyle name="Финансовый 39" xfId="59048"/>
    <cellStyle name="Финансовый 4" xfId="59049"/>
    <cellStyle name="Финансовый 4 10" xfId="59050"/>
    <cellStyle name="Финансовый 4 10 2" xfId="59051"/>
    <cellStyle name="Финансовый 4 11" xfId="59052"/>
    <cellStyle name="Финансовый 4 11 2" xfId="59053"/>
    <cellStyle name="Финансовый 4 12" xfId="59054"/>
    <cellStyle name="Финансовый 4 12 2" xfId="59055"/>
    <cellStyle name="Финансовый 4 13" xfId="59056"/>
    <cellStyle name="Финансовый 4 13 2" xfId="59057"/>
    <cellStyle name="Финансовый 4 14" xfId="59058"/>
    <cellStyle name="Финансовый 4 14 2" xfId="59059"/>
    <cellStyle name="Финансовый 4 15" xfId="59060"/>
    <cellStyle name="Финансовый 4 15 2" xfId="59061"/>
    <cellStyle name="Финансовый 4 16" xfId="59062"/>
    <cellStyle name="Финансовый 4 16 2" xfId="59063"/>
    <cellStyle name="Финансовый 4 17" xfId="59064"/>
    <cellStyle name="Финансовый 4 17 2" xfId="59065"/>
    <cellStyle name="Финансовый 4 18" xfId="59066"/>
    <cellStyle name="Финансовый 4 18 2" xfId="59067"/>
    <cellStyle name="Финансовый 4 19" xfId="59068"/>
    <cellStyle name="Финансовый 4 19 2" xfId="59069"/>
    <cellStyle name="Финансовый 4 2" xfId="59070"/>
    <cellStyle name="Финансовый 4 2 2" xfId="59071"/>
    <cellStyle name="Финансовый 4 20" xfId="59072"/>
    <cellStyle name="Финансовый 4 20 2" xfId="59073"/>
    <cellStyle name="Финансовый 4 21" xfId="59074"/>
    <cellStyle name="Финансовый 4 21 2" xfId="59075"/>
    <cellStyle name="Финансовый 4 22" xfId="59076"/>
    <cellStyle name="Финансовый 4 22 2" xfId="59077"/>
    <cellStyle name="Финансовый 4 23" xfId="59078"/>
    <cellStyle name="Финансовый 4 23 2" xfId="59079"/>
    <cellStyle name="Финансовый 4 24" xfId="59080"/>
    <cellStyle name="Финансовый 4 24 2" xfId="59081"/>
    <cellStyle name="Финансовый 4 25" xfId="59082"/>
    <cellStyle name="Финансовый 4 26" xfId="59083"/>
    <cellStyle name="Финансовый 4 3" xfId="59084"/>
    <cellStyle name="Финансовый 4 3 2" xfId="59085"/>
    <cellStyle name="Финансовый 4 4" xfId="59086"/>
    <cellStyle name="Финансовый 4 4 2" xfId="59087"/>
    <cellStyle name="Финансовый 4 5" xfId="59088"/>
    <cellStyle name="Финансовый 4 5 2" xfId="59089"/>
    <cellStyle name="Финансовый 4 6" xfId="59090"/>
    <cellStyle name="Финансовый 4 6 2" xfId="59091"/>
    <cellStyle name="Финансовый 4 7" xfId="59092"/>
    <cellStyle name="Финансовый 4 7 2" xfId="59093"/>
    <cellStyle name="Финансовый 4 8" xfId="59094"/>
    <cellStyle name="Финансовый 4 8 2" xfId="59095"/>
    <cellStyle name="Финансовый 4 9" xfId="59096"/>
    <cellStyle name="Финансовый 4 9 2" xfId="59097"/>
    <cellStyle name="Финансовый 40" xfId="59098"/>
    <cellStyle name="Финансовый 41" xfId="59099"/>
    <cellStyle name="Финансовый 42" xfId="59100"/>
    <cellStyle name="Финансовый 43" xfId="59101"/>
    <cellStyle name="Финансовый 44" xfId="59102"/>
    <cellStyle name="Финансовый 45" xfId="59103"/>
    <cellStyle name="Финансовый 46" xfId="59104"/>
    <cellStyle name="Финансовый 47" xfId="59105"/>
    <cellStyle name="Финансовый 48" xfId="59106"/>
    <cellStyle name="Финансовый 49" xfId="59107"/>
    <cellStyle name="Финансовый 5" xfId="59108"/>
    <cellStyle name="Финансовый 5 10" xfId="59109"/>
    <cellStyle name="Финансовый 5 10 10" xfId="59110"/>
    <cellStyle name="Финансовый 5 10 10 2" xfId="59111"/>
    <cellStyle name="Финансовый 5 10 11" xfId="59112"/>
    <cellStyle name="Финансовый 5 10 11 2" xfId="59113"/>
    <cellStyle name="Финансовый 5 10 12" xfId="59114"/>
    <cellStyle name="Финансовый 5 10 12 2" xfId="59115"/>
    <cellStyle name="Финансовый 5 10 13" xfId="59116"/>
    <cellStyle name="Финансовый 5 10 13 2" xfId="59117"/>
    <cellStyle name="Финансовый 5 10 14" xfId="59118"/>
    <cellStyle name="Финансовый 5 10 14 2" xfId="59119"/>
    <cellStyle name="Финансовый 5 10 15" xfId="59120"/>
    <cellStyle name="Финансовый 5 10 15 2" xfId="59121"/>
    <cellStyle name="Финансовый 5 10 16" xfId="59122"/>
    <cellStyle name="Финансовый 5 10 16 2" xfId="59123"/>
    <cellStyle name="Финансовый 5 10 17" xfId="59124"/>
    <cellStyle name="Финансовый 5 10 17 2" xfId="59125"/>
    <cellStyle name="Финансовый 5 10 18" xfId="59126"/>
    <cellStyle name="Финансовый 5 10 18 2" xfId="59127"/>
    <cellStyle name="Финансовый 5 10 19" xfId="59128"/>
    <cellStyle name="Финансовый 5 10 19 2" xfId="59129"/>
    <cellStyle name="Финансовый 5 10 2" xfId="59130"/>
    <cellStyle name="Финансовый 5 10 2 2" xfId="59131"/>
    <cellStyle name="Финансовый 5 10 20" xfId="59132"/>
    <cellStyle name="Финансовый 5 10 20 2" xfId="59133"/>
    <cellStyle name="Финансовый 5 10 21" xfId="59134"/>
    <cellStyle name="Финансовый 5 10 21 2" xfId="59135"/>
    <cellStyle name="Финансовый 5 10 22" xfId="59136"/>
    <cellStyle name="Финансовый 5 10 22 2" xfId="59137"/>
    <cellStyle name="Финансовый 5 10 23" xfId="59138"/>
    <cellStyle name="Финансовый 5 10 23 2" xfId="59139"/>
    <cellStyle name="Финансовый 5 10 24" xfId="59140"/>
    <cellStyle name="Финансовый 5 10 3" xfId="59141"/>
    <cellStyle name="Финансовый 5 10 3 2" xfId="59142"/>
    <cellStyle name="Финансовый 5 10 4" xfId="59143"/>
    <cellStyle name="Финансовый 5 10 4 2" xfId="59144"/>
    <cellStyle name="Финансовый 5 10 5" xfId="59145"/>
    <cellStyle name="Финансовый 5 10 5 2" xfId="59146"/>
    <cellStyle name="Финансовый 5 10 6" xfId="59147"/>
    <cellStyle name="Финансовый 5 10 6 2" xfId="59148"/>
    <cellStyle name="Финансовый 5 10 7" xfId="59149"/>
    <cellStyle name="Финансовый 5 10 7 2" xfId="59150"/>
    <cellStyle name="Финансовый 5 10 8" xfId="59151"/>
    <cellStyle name="Финансовый 5 10 8 2" xfId="59152"/>
    <cellStyle name="Финансовый 5 10 9" xfId="59153"/>
    <cellStyle name="Финансовый 5 10 9 2" xfId="59154"/>
    <cellStyle name="Финансовый 5 11" xfId="59155"/>
    <cellStyle name="Финансовый 5 11 10" xfId="59156"/>
    <cellStyle name="Финансовый 5 11 10 2" xfId="59157"/>
    <cellStyle name="Финансовый 5 11 11" xfId="59158"/>
    <cellStyle name="Финансовый 5 11 11 2" xfId="59159"/>
    <cellStyle name="Финансовый 5 11 12" xfId="59160"/>
    <cellStyle name="Финансовый 5 11 12 2" xfId="59161"/>
    <cellStyle name="Финансовый 5 11 13" xfId="59162"/>
    <cellStyle name="Финансовый 5 11 13 2" xfId="59163"/>
    <cellStyle name="Финансовый 5 11 14" xfId="59164"/>
    <cellStyle name="Финансовый 5 11 14 2" xfId="59165"/>
    <cellStyle name="Финансовый 5 11 15" xfId="59166"/>
    <cellStyle name="Финансовый 5 11 15 2" xfId="59167"/>
    <cellStyle name="Финансовый 5 11 16" xfId="59168"/>
    <cellStyle name="Финансовый 5 11 16 2" xfId="59169"/>
    <cellStyle name="Финансовый 5 11 17" xfId="59170"/>
    <cellStyle name="Финансовый 5 11 17 2" xfId="59171"/>
    <cellStyle name="Финансовый 5 11 18" xfId="59172"/>
    <cellStyle name="Финансовый 5 11 18 2" xfId="59173"/>
    <cellStyle name="Финансовый 5 11 19" xfId="59174"/>
    <cellStyle name="Финансовый 5 11 2" xfId="59175"/>
    <cellStyle name="Финансовый 5 11 2 2" xfId="59176"/>
    <cellStyle name="Финансовый 5 11 3" xfId="59177"/>
    <cellStyle name="Финансовый 5 11 3 2" xfId="59178"/>
    <cellStyle name="Финансовый 5 11 4" xfId="59179"/>
    <cellStyle name="Финансовый 5 11 4 2" xfId="59180"/>
    <cellStyle name="Финансовый 5 11 5" xfId="59181"/>
    <cellStyle name="Финансовый 5 11 5 2" xfId="59182"/>
    <cellStyle name="Финансовый 5 11 6" xfId="59183"/>
    <cellStyle name="Финансовый 5 11 6 2" xfId="59184"/>
    <cellStyle name="Финансовый 5 11 7" xfId="59185"/>
    <cellStyle name="Финансовый 5 11 7 2" xfId="59186"/>
    <cellStyle name="Финансовый 5 11 8" xfId="59187"/>
    <cellStyle name="Финансовый 5 11 8 2" xfId="59188"/>
    <cellStyle name="Финансовый 5 11 9" xfId="59189"/>
    <cellStyle name="Финансовый 5 11 9 2" xfId="59190"/>
    <cellStyle name="Финансовый 5 12" xfId="59191"/>
    <cellStyle name="Финансовый 5 12 10" xfId="59192"/>
    <cellStyle name="Финансовый 5 12 10 2" xfId="59193"/>
    <cellStyle name="Финансовый 5 12 11" xfId="59194"/>
    <cellStyle name="Финансовый 5 12 11 2" xfId="59195"/>
    <cellStyle name="Финансовый 5 12 12" xfId="59196"/>
    <cellStyle name="Финансовый 5 12 12 2" xfId="59197"/>
    <cellStyle name="Финансовый 5 12 13" xfId="59198"/>
    <cellStyle name="Финансовый 5 12 13 2" xfId="59199"/>
    <cellStyle name="Финансовый 5 12 14" xfId="59200"/>
    <cellStyle name="Финансовый 5 12 14 2" xfId="59201"/>
    <cellStyle name="Финансовый 5 12 15" xfId="59202"/>
    <cellStyle name="Финансовый 5 12 15 2" xfId="59203"/>
    <cellStyle name="Финансовый 5 12 16" xfId="59204"/>
    <cellStyle name="Финансовый 5 12 16 2" xfId="59205"/>
    <cellStyle name="Финансовый 5 12 17" xfId="59206"/>
    <cellStyle name="Финансовый 5 12 17 2" xfId="59207"/>
    <cellStyle name="Финансовый 5 12 18" xfId="59208"/>
    <cellStyle name="Финансовый 5 12 18 2" xfId="59209"/>
    <cellStyle name="Финансовый 5 12 19" xfId="59210"/>
    <cellStyle name="Финансовый 5 12 2" xfId="59211"/>
    <cellStyle name="Финансовый 5 12 2 2" xfId="59212"/>
    <cellStyle name="Финансовый 5 12 3" xfId="59213"/>
    <cellStyle name="Финансовый 5 12 3 2" xfId="59214"/>
    <cellStyle name="Финансовый 5 12 4" xfId="59215"/>
    <cellStyle name="Финансовый 5 12 4 2" xfId="59216"/>
    <cellStyle name="Финансовый 5 12 5" xfId="59217"/>
    <cellStyle name="Финансовый 5 12 5 2" xfId="59218"/>
    <cellStyle name="Финансовый 5 12 6" xfId="59219"/>
    <cellStyle name="Финансовый 5 12 6 2" xfId="59220"/>
    <cellStyle name="Финансовый 5 12 7" xfId="59221"/>
    <cellStyle name="Финансовый 5 12 7 2" xfId="59222"/>
    <cellStyle name="Финансовый 5 12 8" xfId="59223"/>
    <cellStyle name="Финансовый 5 12 8 2" xfId="59224"/>
    <cellStyle name="Финансовый 5 12 9" xfId="59225"/>
    <cellStyle name="Финансовый 5 12 9 2" xfId="59226"/>
    <cellStyle name="Финансовый 5 13" xfId="59227"/>
    <cellStyle name="Финансовый 5 13 10" xfId="59228"/>
    <cellStyle name="Финансовый 5 13 10 2" xfId="59229"/>
    <cellStyle name="Финансовый 5 13 11" xfId="59230"/>
    <cellStyle name="Финансовый 5 13 11 2" xfId="59231"/>
    <cellStyle name="Финансовый 5 13 12" xfId="59232"/>
    <cellStyle name="Финансовый 5 13 12 2" xfId="59233"/>
    <cellStyle name="Финансовый 5 13 13" xfId="59234"/>
    <cellStyle name="Финансовый 5 13 13 2" xfId="59235"/>
    <cellStyle name="Финансовый 5 13 14" xfId="59236"/>
    <cellStyle name="Финансовый 5 13 14 2" xfId="59237"/>
    <cellStyle name="Финансовый 5 13 15" xfId="59238"/>
    <cellStyle name="Финансовый 5 13 15 2" xfId="59239"/>
    <cellStyle name="Финансовый 5 13 16" xfId="59240"/>
    <cellStyle name="Финансовый 5 13 16 2" xfId="59241"/>
    <cellStyle name="Финансовый 5 13 17" xfId="59242"/>
    <cellStyle name="Финансовый 5 13 17 2" xfId="59243"/>
    <cellStyle name="Финансовый 5 13 18" xfId="59244"/>
    <cellStyle name="Финансовый 5 13 18 2" xfId="59245"/>
    <cellStyle name="Финансовый 5 13 19" xfId="59246"/>
    <cellStyle name="Финансовый 5 13 2" xfId="59247"/>
    <cellStyle name="Финансовый 5 13 2 2" xfId="59248"/>
    <cellStyle name="Финансовый 5 13 3" xfId="59249"/>
    <cellStyle name="Финансовый 5 13 3 2" xfId="59250"/>
    <cellStyle name="Финансовый 5 13 4" xfId="59251"/>
    <cellStyle name="Финансовый 5 13 4 2" xfId="59252"/>
    <cellStyle name="Финансовый 5 13 5" xfId="59253"/>
    <cellStyle name="Финансовый 5 13 5 2" xfId="59254"/>
    <cellStyle name="Финансовый 5 13 6" xfId="59255"/>
    <cellStyle name="Финансовый 5 13 6 2" xfId="59256"/>
    <cellStyle name="Финансовый 5 13 7" xfId="59257"/>
    <cellStyle name="Финансовый 5 13 7 2" xfId="59258"/>
    <cellStyle name="Финансовый 5 13 8" xfId="59259"/>
    <cellStyle name="Финансовый 5 13 8 2" xfId="59260"/>
    <cellStyle name="Финансовый 5 13 9" xfId="59261"/>
    <cellStyle name="Финансовый 5 13 9 2" xfId="59262"/>
    <cellStyle name="Финансовый 5 14" xfId="59263"/>
    <cellStyle name="Финансовый 5 14 2" xfId="59264"/>
    <cellStyle name="Финансовый 5 15" xfId="59265"/>
    <cellStyle name="Финансовый 5 15 2" xfId="59266"/>
    <cellStyle name="Финансовый 5 16" xfId="59267"/>
    <cellStyle name="Финансовый 5 16 2" xfId="59268"/>
    <cellStyle name="Финансовый 5 17" xfId="59269"/>
    <cellStyle name="Финансовый 5 17 2" xfId="59270"/>
    <cellStyle name="Финансовый 5 18" xfId="59271"/>
    <cellStyle name="Финансовый 5 18 2" xfId="59272"/>
    <cellStyle name="Финансовый 5 19" xfId="59273"/>
    <cellStyle name="Финансовый 5 19 2" xfId="59274"/>
    <cellStyle name="Финансовый 5 2" xfId="59275"/>
    <cellStyle name="Финансовый 5 2 2" xfId="59276"/>
    <cellStyle name="Финансовый 5 2 2 10" xfId="59277"/>
    <cellStyle name="Финансовый 5 2 2 10 2" xfId="59278"/>
    <cellStyle name="Финансовый 5 2 2 11" xfId="59279"/>
    <cellStyle name="Финансовый 5 2 2 11 2" xfId="59280"/>
    <cellStyle name="Финансовый 5 2 2 12" xfId="59281"/>
    <cellStyle name="Финансовый 5 2 2 12 2" xfId="59282"/>
    <cellStyle name="Финансовый 5 2 2 13" xfId="59283"/>
    <cellStyle name="Финансовый 5 2 2 13 2" xfId="59284"/>
    <cellStyle name="Финансовый 5 2 2 14" xfId="59285"/>
    <cellStyle name="Финансовый 5 2 2 14 2" xfId="59286"/>
    <cellStyle name="Финансовый 5 2 2 15" xfId="59287"/>
    <cellStyle name="Финансовый 5 2 2 15 2" xfId="59288"/>
    <cellStyle name="Финансовый 5 2 2 16" xfId="59289"/>
    <cellStyle name="Финансовый 5 2 2 16 2" xfId="59290"/>
    <cellStyle name="Финансовый 5 2 2 17" xfId="59291"/>
    <cellStyle name="Финансовый 5 2 2 17 2" xfId="59292"/>
    <cellStyle name="Финансовый 5 2 2 18" xfId="59293"/>
    <cellStyle name="Финансовый 5 2 2 18 2" xfId="59294"/>
    <cellStyle name="Финансовый 5 2 2 19" xfId="59295"/>
    <cellStyle name="Финансовый 5 2 2 19 2" xfId="59296"/>
    <cellStyle name="Финансовый 5 2 2 2" xfId="59297"/>
    <cellStyle name="Финансовый 5 2 2 2 2" xfId="59298"/>
    <cellStyle name="Финансовый 5 2 2 20" xfId="59299"/>
    <cellStyle name="Финансовый 5 2 2 20 2" xfId="59300"/>
    <cellStyle name="Финансовый 5 2 2 21" xfId="59301"/>
    <cellStyle name="Финансовый 5 2 2 21 2" xfId="59302"/>
    <cellStyle name="Финансовый 5 2 2 22" xfId="59303"/>
    <cellStyle name="Финансовый 5 2 2 22 2" xfId="59304"/>
    <cellStyle name="Финансовый 5 2 2 23" xfId="59305"/>
    <cellStyle name="Финансовый 5 2 2 23 2" xfId="59306"/>
    <cellStyle name="Финансовый 5 2 2 24" xfId="59307"/>
    <cellStyle name="Финансовый 5 2 2 3" xfId="59308"/>
    <cellStyle name="Финансовый 5 2 2 3 2" xfId="59309"/>
    <cellStyle name="Финансовый 5 2 2 4" xfId="59310"/>
    <cellStyle name="Финансовый 5 2 2 4 2" xfId="59311"/>
    <cellStyle name="Финансовый 5 2 2 5" xfId="59312"/>
    <cellStyle name="Финансовый 5 2 2 5 2" xfId="59313"/>
    <cellStyle name="Финансовый 5 2 2 6" xfId="59314"/>
    <cellStyle name="Финансовый 5 2 2 6 2" xfId="59315"/>
    <cellStyle name="Финансовый 5 2 2 7" xfId="59316"/>
    <cellStyle name="Финансовый 5 2 2 7 2" xfId="59317"/>
    <cellStyle name="Финансовый 5 2 2 8" xfId="59318"/>
    <cellStyle name="Финансовый 5 2 2 8 2" xfId="59319"/>
    <cellStyle name="Финансовый 5 2 2 9" xfId="59320"/>
    <cellStyle name="Финансовый 5 2 2 9 2" xfId="59321"/>
    <cellStyle name="Финансовый 5 2 3" xfId="59322"/>
    <cellStyle name="Финансовый 5 2 3 2" xfId="59323"/>
    <cellStyle name="Финансовый 5 2 4" xfId="59324"/>
    <cellStyle name="Финансовый 5 20" xfId="59325"/>
    <cellStyle name="Финансовый 5 20 2" xfId="59326"/>
    <cellStyle name="Финансовый 5 21" xfId="59327"/>
    <cellStyle name="Финансовый 5 21 2" xfId="59328"/>
    <cellStyle name="Финансовый 5 22" xfId="59329"/>
    <cellStyle name="Финансовый 5 22 2" xfId="59330"/>
    <cellStyle name="Финансовый 5 23" xfId="59331"/>
    <cellStyle name="Финансовый 5 23 2" xfId="59332"/>
    <cellStyle name="Финансовый 5 24" xfId="59333"/>
    <cellStyle name="Финансовый 5 24 2" xfId="59334"/>
    <cellStyle name="Финансовый 5 25" xfId="59335"/>
    <cellStyle name="Финансовый 5 25 2" xfId="59336"/>
    <cellStyle name="Финансовый 5 26" xfId="59337"/>
    <cellStyle name="Финансовый 5 26 2" xfId="59338"/>
    <cellStyle name="Финансовый 5 27" xfId="59339"/>
    <cellStyle name="Финансовый 5 27 2" xfId="59340"/>
    <cellStyle name="Финансовый 5 28" xfId="59341"/>
    <cellStyle name="Финансовый 5 28 2" xfId="59342"/>
    <cellStyle name="Финансовый 5 29" xfId="59343"/>
    <cellStyle name="Финансовый 5 29 2" xfId="59344"/>
    <cellStyle name="Финансовый 5 3" xfId="59345"/>
    <cellStyle name="Финансовый 5 3 2" xfId="59346"/>
    <cellStyle name="Финансовый 5 3 2 2" xfId="59347"/>
    <cellStyle name="Финансовый 5 3 3" xfId="59348"/>
    <cellStyle name="Финансовый 5 30" xfId="59349"/>
    <cellStyle name="Финансовый 5 30 2" xfId="59350"/>
    <cellStyle name="Финансовый 5 31" xfId="59351"/>
    <cellStyle name="Финансовый 5 31 2" xfId="59352"/>
    <cellStyle name="Финансовый 5 32" xfId="59353"/>
    <cellStyle name="Финансовый 5 32 2" xfId="59354"/>
    <cellStyle name="Финансовый 5 33" xfId="59355"/>
    <cellStyle name="Финансовый 5 33 2" xfId="59356"/>
    <cellStyle name="Финансовый 5 34" xfId="59357"/>
    <cellStyle name="Финансовый 5 35" xfId="59358"/>
    <cellStyle name="Финансовый 5 4" xfId="59359"/>
    <cellStyle name="Финансовый 5 4 2" xfId="59360"/>
    <cellStyle name="Финансовый 5 5" xfId="59361"/>
    <cellStyle name="Финансовый 5 5 2" xfId="59362"/>
    <cellStyle name="Финансовый 5 6" xfId="59363"/>
    <cellStyle name="Финансовый 5 6 2" xfId="59364"/>
    <cellStyle name="Финансовый 5 7" xfId="59365"/>
    <cellStyle name="Финансовый 5 7 2" xfId="59366"/>
    <cellStyle name="Финансовый 5 8" xfId="59367"/>
    <cellStyle name="Финансовый 5 8 2" xfId="59368"/>
    <cellStyle name="Финансовый 5 9" xfId="59369"/>
    <cellStyle name="Финансовый 5 9 10" xfId="59370"/>
    <cellStyle name="Финансовый 5 9 10 2" xfId="59371"/>
    <cellStyle name="Финансовый 5 9 11" xfId="59372"/>
    <cellStyle name="Финансовый 5 9 11 2" xfId="59373"/>
    <cellStyle name="Финансовый 5 9 12" xfId="59374"/>
    <cellStyle name="Финансовый 5 9 12 2" xfId="59375"/>
    <cellStyle name="Финансовый 5 9 13" xfId="59376"/>
    <cellStyle name="Финансовый 5 9 13 2" xfId="59377"/>
    <cellStyle name="Финансовый 5 9 14" xfId="59378"/>
    <cellStyle name="Финансовый 5 9 14 2" xfId="59379"/>
    <cellStyle name="Финансовый 5 9 15" xfId="59380"/>
    <cellStyle name="Финансовый 5 9 15 2" xfId="59381"/>
    <cellStyle name="Финансовый 5 9 16" xfId="59382"/>
    <cellStyle name="Финансовый 5 9 16 2" xfId="59383"/>
    <cellStyle name="Финансовый 5 9 17" xfId="59384"/>
    <cellStyle name="Финансовый 5 9 17 2" xfId="59385"/>
    <cellStyle name="Финансовый 5 9 18" xfId="59386"/>
    <cellStyle name="Финансовый 5 9 18 2" xfId="59387"/>
    <cellStyle name="Финансовый 5 9 19" xfId="59388"/>
    <cellStyle name="Финансовый 5 9 19 2" xfId="59389"/>
    <cellStyle name="Финансовый 5 9 2" xfId="59390"/>
    <cellStyle name="Финансовый 5 9 2 2" xfId="59391"/>
    <cellStyle name="Финансовый 5 9 20" xfId="59392"/>
    <cellStyle name="Финансовый 5 9 20 2" xfId="59393"/>
    <cellStyle name="Финансовый 5 9 21" xfId="59394"/>
    <cellStyle name="Финансовый 5 9 21 2" xfId="59395"/>
    <cellStyle name="Финансовый 5 9 22" xfId="59396"/>
    <cellStyle name="Финансовый 5 9 22 2" xfId="59397"/>
    <cellStyle name="Финансовый 5 9 23" xfId="59398"/>
    <cellStyle name="Финансовый 5 9 23 2" xfId="59399"/>
    <cellStyle name="Финансовый 5 9 24" xfId="59400"/>
    <cellStyle name="Финансовый 5 9 3" xfId="59401"/>
    <cellStyle name="Финансовый 5 9 3 2" xfId="59402"/>
    <cellStyle name="Финансовый 5 9 4" xfId="59403"/>
    <cellStyle name="Финансовый 5 9 4 2" xfId="59404"/>
    <cellStyle name="Финансовый 5 9 5" xfId="59405"/>
    <cellStyle name="Финансовый 5 9 5 2" xfId="59406"/>
    <cellStyle name="Финансовый 5 9 6" xfId="59407"/>
    <cellStyle name="Финансовый 5 9 6 2" xfId="59408"/>
    <cellStyle name="Финансовый 5 9 7" xfId="59409"/>
    <cellStyle name="Финансовый 5 9 7 2" xfId="59410"/>
    <cellStyle name="Финансовый 5 9 8" xfId="59411"/>
    <cellStyle name="Финансовый 5 9 8 2" xfId="59412"/>
    <cellStyle name="Финансовый 5 9 9" xfId="59413"/>
    <cellStyle name="Финансовый 5 9 9 2" xfId="59414"/>
    <cellStyle name="Финансовый 50" xfId="59415"/>
    <cellStyle name="Финансовый 51" xfId="59416"/>
    <cellStyle name="Финансовый 52" xfId="59417"/>
    <cellStyle name="Финансовый 53" xfId="59418"/>
    <cellStyle name="Финансовый 54" xfId="59419"/>
    <cellStyle name="Финансовый 55" xfId="59420"/>
    <cellStyle name="Финансовый 56" xfId="59421"/>
    <cellStyle name="Финансовый 57" xfId="59422"/>
    <cellStyle name="Финансовый 58" xfId="59423"/>
    <cellStyle name="Финансовый 59" xfId="59424"/>
    <cellStyle name="Финансовый 6" xfId="59425"/>
    <cellStyle name="Финансовый 6 10" xfId="59426"/>
    <cellStyle name="Финансовый 6 10 10" xfId="59427"/>
    <cellStyle name="Финансовый 6 10 10 2" xfId="59428"/>
    <cellStyle name="Финансовый 6 10 11" xfId="59429"/>
    <cellStyle name="Финансовый 6 10 11 2" xfId="59430"/>
    <cellStyle name="Финансовый 6 10 12" xfId="59431"/>
    <cellStyle name="Финансовый 6 10 12 2" xfId="59432"/>
    <cellStyle name="Финансовый 6 10 13" xfId="59433"/>
    <cellStyle name="Финансовый 6 10 13 2" xfId="59434"/>
    <cellStyle name="Финансовый 6 10 14" xfId="59435"/>
    <cellStyle name="Финансовый 6 10 14 2" xfId="59436"/>
    <cellStyle name="Финансовый 6 10 15" xfId="59437"/>
    <cellStyle name="Финансовый 6 10 15 2" xfId="59438"/>
    <cellStyle name="Финансовый 6 10 16" xfId="59439"/>
    <cellStyle name="Финансовый 6 10 16 2" xfId="59440"/>
    <cellStyle name="Финансовый 6 10 17" xfId="59441"/>
    <cellStyle name="Финансовый 6 10 17 2" xfId="59442"/>
    <cellStyle name="Финансовый 6 10 18" xfId="59443"/>
    <cellStyle name="Финансовый 6 10 18 2" xfId="59444"/>
    <cellStyle name="Финансовый 6 10 19" xfId="59445"/>
    <cellStyle name="Финансовый 6 10 19 2" xfId="59446"/>
    <cellStyle name="Финансовый 6 10 2" xfId="59447"/>
    <cellStyle name="Финансовый 6 10 2 2" xfId="59448"/>
    <cellStyle name="Финансовый 6 10 20" xfId="59449"/>
    <cellStyle name="Финансовый 6 10 20 2" xfId="59450"/>
    <cellStyle name="Финансовый 6 10 21" xfId="59451"/>
    <cellStyle name="Финансовый 6 10 21 2" xfId="59452"/>
    <cellStyle name="Финансовый 6 10 22" xfId="59453"/>
    <cellStyle name="Финансовый 6 10 22 2" xfId="59454"/>
    <cellStyle name="Финансовый 6 10 23" xfId="59455"/>
    <cellStyle name="Финансовый 6 10 23 2" xfId="59456"/>
    <cellStyle name="Финансовый 6 10 24" xfId="59457"/>
    <cellStyle name="Финансовый 6 10 3" xfId="59458"/>
    <cellStyle name="Финансовый 6 10 3 2" xfId="59459"/>
    <cellStyle name="Финансовый 6 10 4" xfId="59460"/>
    <cellStyle name="Финансовый 6 10 4 2" xfId="59461"/>
    <cellStyle name="Финансовый 6 10 5" xfId="59462"/>
    <cellStyle name="Финансовый 6 10 5 2" xfId="59463"/>
    <cellStyle name="Финансовый 6 10 6" xfId="59464"/>
    <cellStyle name="Финансовый 6 10 6 2" xfId="59465"/>
    <cellStyle name="Финансовый 6 10 7" xfId="59466"/>
    <cellStyle name="Финансовый 6 10 7 2" xfId="59467"/>
    <cellStyle name="Финансовый 6 10 8" xfId="59468"/>
    <cellStyle name="Финансовый 6 10 8 2" xfId="59469"/>
    <cellStyle name="Финансовый 6 10 9" xfId="59470"/>
    <cellStyle name="Финансовый 6 10 9 2" xfId="59471"/>
    <cellStyle name="Финансовый 6 11" xfId="59472"/>
    <cellStyle name="Финансовый 6 11 10" xfId="59473"/>
    <cellStyle name="Финансовый 6 11 10 2" xfId="59474"/>
    <cellStyle name="Финансовый 6 11 11" xfId="59475"/>
    <cellStyle name="Финансовый 6 11 11 2" xfId="59476"/>
    <cellStyle name="Финансовый 6 11 12" xfId="59477"/>
    <cellStyle name="Финансовый 6 11 12 2" xfId="59478"/>
    <cellStyle name="Финансовый 6 11 13" xfId="59479"/>
    <cellStyle name="Финансовый 6 11 13 2" xfId="59480"/>
    <cellStyle name="Финансовый 6 11 14" xfId="59481"/>
    <cellStyle name="Финансовый 6 11 14 2" xfId="59482"/>
    <cellStyle name="Финансовый 6 11 15" xfId="59483"/>
    <cellStyle name="Финансовый 6 11 15 2" xfId="59484"/>
    <cellStyle name="Финансовый 6 11 16" xfId="59485"/>
    <cellStyle name="Финансовый 6 11 16 2" xfId="59486"/>
    <cellStyle name="Финансовый 6 11 17" xfId="59487"/>
    <cellStyle name="Финансовый 6 11 17 2" xfId="59488"/>
    <cellStyle name="Финансовый 6 11 18" xfId="59489"/>
    <cellStyle name="Финансовый 6 11 18 2" xfId="59490"/>
    <cellStyle name="Финансовый 6 11 19" xfId="59491"/>
    <cellStyle name="Финансовый 6 11 2" xfId="59492"/>
    <cellStyle name="Финансовый 6 11 2 2" xfId="59493"/>
    <cellStyle name="Финансовый 6 11 3" xfId="59494"/>
    <cellStyle name="Финансовый 6 11 3 2" xfId="59495"/>
    <cellStyle name="Финансовый 6 11 4" xfId="59496"/>
    <cellStyle name="Финансовый 6 11 4 2" xfId="59497"/>
    <cellStyle name="Финансовый 6 11 5" xfId="59498"/>
    <cellStyle name="Финансовый 6 11 5 2" xfId="59499"/>
    <cellStyle name="Финансовый 6 11 6" xfId="59500"/>
    <cellStyle name="Финансовый 6 11 6 2" xfId="59501"/>
    <cellStyle name="Финансовый 6 11 7" xfId="59502"/>
    <cellStyle name="Финансовый 6 11 7 2" xfId="59503"/>
    <cellStyle name="Финансовый 6 11 8" xfId="59504"/>
    <cellStyle name="Финансовый 6 11 8 2" xfId="59505"/>
    <cellStyle name="Финансовый 6 11 9" xfId="59506"/>
    <cellStyle name="Финансовый 6 11 9 2" xfId="59507"/>
    <cellStyle name="Финансовый 6 12" xfId="59508"/>
    <cellStyle name="Финансовый 6 12 10" xfId="59509"/>
    <cellStyle name="Финансовый 6 12 10 2" xfId="59510"/>
    <cellStyle name="Финансовый 6 12 11" xfId="59511"/>
    <cellStyle name="Финансовый 6 12 11 2" xfId="59512"/>
    <cellStyle name="Финансовый 6 12 12" xfId="59513"/>
    <cellStyle name="Финансовый 6 12 12 2" xfId="59514"/>
    <cellStyle name="Финансовый 6 12 13" xfId="59515"/>
    <cellStyle name="Финансовый 6 12 13 2" xfId="59516"/>
    <cellStyle name="Финансовый 6 12 14" xfId="59517"/>
    <cellStyle name="Финансовый 6 12 14 2" xfId="59518"/>
    <cellStyle name="Финансовый 6 12 15" xfId="59519"/>
    <cellStyle name="Финансовый 6 12 15 2" xfId="59520"/>
    <cellStyle name="Финансовый 6 12 16" xfId="59521"/>
    <cellStyle name="Финансовый 6 12 16 2" xfId="59522"/>
    <cellStyle name="Финансовый 6 12 17" xfId="59523"/>
    <cellStyle name="Финансовый 6 12 17 2" xfId="59524"/>
    <cellStyle name="Финансовый 6 12 18" xfId="59525"/>
    <cellStyle name="Финансовый 6 12 18 2" xfId="59526"/>
    <cellStyle name="Финансовый 6 12 19" xfId="59527"/>
    <cellStyle name="Финансовый 6 12 2" xfId="59528"/>
    <cellStyle name="Финансовый 6 12 2 2" xfId="59529"/>
    <cellStyle name="Финансовый 6 12 3" xfId="59530"/>
    <cellStyle name="Финансовый 6 12 3 2" xfId="59531"/>
    <cellStyle name="Финансовый 6 12 4" xfId="59532"/>
    <cellStyle name="Финансовый 6 12 4 2" xfId="59533"/>
    <cellStyle name="Финансовый 6 12 5" xfId="59534"/>
    <cellStyle name="Финансовый 6 12 5 2" xfId="59535"/>
    <cellStyle name="Финансовый 6 12 6" xfId="59536"/>
    <cellStyle name="Финансовый 6 12 6 2" xfId="59537"/>
    <cellStyle name="Финансовый 6 12 7" xfId="59538"/>
    <cellStyle name="Финансовый 6 12 7 2" xfId="59539"/>
    <cellStyle name="Финансовый 6 12 8" xfId="59540"/>
    <cellStyle name="Финансовый 6 12 8 2" xfId="59541"/>
    <cellStyle name="Финансовый 6 12 9" xfId="59542"/>
    <cellStyle name="Финансовый 6 12 9 2" xfId="59543"/>
    <cellStyle name="Финансовый 6 13" xfId="59544"/>
    <cellStyle name="Финансовый 6 13 10" xfId="59545"/>
    <cellStyle name="Финансовый 6 13 10 2" xfId="59546"/>
    <cellStyle name="Финансовый 6 13 11" xfId="59547"/>
    <cellStyle name="Финансовый 6 13 11 2" xfId="59548"/>
    <cellStyle name="Финансовый 6 13 12" xfId="59549"/>
    <cellStyle name="Финансовый 6 13 12 2" xfId="59550"/>
    <cellStyle name="Финансовый 6 13 13" xfId="59551"/>
    <cellStyle name="Финансовый 6 13 13 2" xfId="59552"/>
    <cellStyle name="Финансовый 6 13 14" xfId="59553"/>
    <cellStyle name="Финансовый 6 13 14 2" xfId="59554"/>
    <cellStyle name="Финансовый 6 13 15" xfId="59555"/>
    <cellStyle name="Финансовый 6 13 15 2" xfId="59556"/>
    <cellStyle name="Финансовый 6 13 16" xfId="59557"/>
    <cellStyle name="Финансовый 6 13 16 2" xfId="59558"/>
    <cellStyle name="Финансовый 6 13 17" xfId="59559"/>
    <cellStyle name="Финансовый 6 13 17 2" xfId="59560"/>
    <cellStyle name="Финансовый 6 13 18" xfId="59561"/>
    <cellStyle name="Финансовый 6 13 18 2" xfId="59562"/>
    <cellStyle name="Финансовый 6 13 19" xfId="59563"/>
    <cellStyle name="Финансовый 6 13 2" xfId="59564"/>
    <cellStyle name="Финансовый 6 13 2 2" xfId="59565"/>
    <cellStyle name="Финансовый 6 13 3" xfId="59566"/>
    <cellStyle name="Финансовый 6 13 3 2" xfId="59567"/>
    <cellStyle name="Финансовый 6 13 4" xfId="59568"/>
    <cellStyle name="Финансовый 6 13 4 2" xfId="59569"/>
    <cellStyle name="Финансовый 6 13 5" xfId="59570"/>
    <cellStyle name="Финансовый 6 13 5 2" xfId="59571"/>
    <cellStyle name="Финансовый 6 13 6" xfId="59572"/>
    <cellStyle name="Финансовый 6 13 6 2" xfId="59573"/>
    <cellStyle name="Финансовый 6 13 7" xfId="59574"/>
    <cellStyle name="Финансовый 6 13 7 2" xfId="59575"/>
    <cellStyle name="Финансовый 6 13 8" xfId="59576"/>
    <cellStyle name="Финансовый 6 13 8 2" xfId="59577"/>
    <cellStyle name="Финансовый 6 13 9" xfId="59578"/>
    <cellStyle name="Финансовый 6 13 9 2" xfId="59579"/>
    <cellStyle name="Финансовый 6 14" xfId="59580"/>
    <cellStyle name="Финансовый 6 14 2" xfId="59581"/>
    <cellStyle name="Финансовый 6 15" xfId="59582"/>
    <cellStyle name="Финансовый 6 15 2" xfId="59583"/>
    <cellStyle name="Финансовый 6 16" xfId="59584"/>
    <cellStyle name="Финансовый 6 16 2" xfId="59585"/>
    <cellStyle name="Финансовый 6 17" xfId="59586"/>
    <cellStyle name="Финансовый 6 17 2" xfId="59587"/>
    <cellStyle name="Финансовый 6 18" xfId="59588"/>
    <cellStyle name="Финансовый 6 18 2" xfId="59589"/>
    <cellStyle name="Финансовый 6 19" xfId="59590"/>
    <cellStyle name="Финансовый 6 19 2" xfId="59591"/>
    <cellStyle name="Финансовый 6 2" xfId="59592"/>
    <cellStyle name="Финансовый 6 2 2" xfId="59593"/>
    <cellStyle name="Финансовый 6 2 2 2" xfId="59594"/>
    <cellStyle name="Финансовый 6 2 3" xfId="59595"/>
    <cellStyle name="Финансовый 6 2 4" xfId="59596"/>
    <cellStyle name="Финансовый 6 20" xfId="59597"/>
    <cellStyle name="Финансовый 6 20 2" xfId="59598"/>
    <cellStyle name="Финансовый 6 21" xfId="59599"/>
    <cellStyle name="Финансовый 6 21 2" xfId="59600"/>
    <cellStyle name="Финансовый 6 22" xfId="59601"/>
    <cellStyle name="Финансовый 6 22 2" xfId="59602"/>
    <cellStyle name="Финансовый 6 23" xfId="59603"/>
    <cellStyle name="Финансовый 6 23 2" xfId="59604"/>
    <cellStyle name="Финансовый 6 24" xfId="59605"/>
    <cellStyle name="Финансовый 6 24 2" xfId="59606"/>
    <cellStyle name="Финансовый 6 25" xfId="59607"/>
    <cellStyle name="Финансовый 6 25 2" xfId="59608"/>
    <cellStyle name="Финансовый 6 26" xfId="59609"/>
    <cellStyle name="Финансовый 6 26 2" xfId="59610"/>
    <cellStyle name="Финансовый 6 27" xfId="59611"/>
    <cellStyle name="Финансовый 6 27 2" xfId="59612"/>
    <cellStyle name="Финансовый 6 28" xfId="59613"/>
    <cellStyle name="Финансовый 6 28 2" xfId="59614"/>
    <cellStyle name="Финансовый 6 29" xfId="59615"/>
    <cellStyle name="Финансовый 6 29 2" xfId="59616"/>
    <cellStyle name="Финансовый 6 3" xfId="59617"/>
    <cellStyle name="Финансовый 6 3 2" xfId="59618"/>
    <cellStyle name="Финансовый 6 30" xfId="59619"/>
    <cellStyle name="Финансовый 6 30 2" xfId="59620"/>
    <cellStyle name="Финансовый 6 31" xfId="59621"/>
    <cellStyle name="Финансовый 6 31 2" xfId="59622"/>
    <cellStyle name="Финансовый 6 32" xfId="59623"/>
    <cellStyle name="Финансовый 6 32 2" xfId="59624"/>
    <cellStyle name="Финансовый 6 33" xfId="59625"/>
    <cellStyle name="Финансовый 6 34" xfId="59626"/>
    <cellStyle name="Финансовый 6 4" xfId="59627"/>
    <cellStyle name="Финансовый 6 4 2" xfId="59628"/>
    <cellStyle name="Финансовый 6 5" xfId="59629"/>
    <cellStyle name="Финансовый 6 5 2" xfId="59630"/>
    <cellStyle name="Финансовый 6 6" xfId="59631"/>
    <cellStyle name="Финансовый 6 6 2" xfId="59632"/>
    <cellStyle name="Финансовый 6 7" xfId="59633"/>
    <cellStyle name="Финансовый 6 7 2" xfId="59634"/>
    <cellStyle name="Финансовый 6 8" xfId="59635"/>
    <cellStyle name="Финансовый 6 8 2" xfId="59636"/>
    <cellStyle name="Финансовый 6 9" xfId="59637"/>
    <cellStyle name="Финансовый 6 9 10" xfId="59638"/>
    <cellStyle name="Финансовый 6 9 10 2" xfId="59639"/>
    <cellStyle name="Финансовый 6 9 11" xfId="59640"/>
    <cellStyle name="Финансовый 6 9 11 2" xfId="59641"/>
    <cellStyle name="Финансовый 6 9 12" xfId="59642"/>
    <cellStyle name="Финансовый 6 9 12 2" xfId="59643"/>
    <cellStyle name="Финансовый 6 9 13" xfId="59644"/>
    <cellStyle name="Финансовый 6 9 13 2" xfId="59645"/>
    <cellStyle name="Финансовый 6 9 14" xfId="59646"/>
    <cellStyle name="Финансовый 6 9 14 2" xfId="59647"/>
    <cellStyle name="Финансовый 6 9 15" xfId="59648"/>
    <cellStyle name="Финансовый 6 9 15 2" xfId="59649"/>
    <cellStyle name="Финансовый 6 9 16" xfId="59650"/>
    <cellStyle name="Финансовый 6 9 16 2" xfId="59651"/>
    <cellStyle name="Финансовый 6 9 17" xfId="59652"/>
    <cellStyle name="Финансовый 6 9 17 2" xfId="59653"/>
    <cellStyle name="Финансовый 6 9 18" xfId="59654"/>
    <cellStyle name="Финансовый 6 9 18 2" xfId="59655"/>
    <cellStyle name="Финансовый 6 9 19" xfId="59656"/>
    <cellStyle name="Финансовый 6 9 19 2" xfId="59657"/>
    <cellStyle name="Финансовый 6 9 2" xfId="59658"/>
    <cellStyle name="Финансовый 6 9 2 2" xfId="59659"/>
    <cellStyle name="Финансовый 6 9 20" xfId="59660"/>
    <cellStyle name="Финансовый 6 9 20 2" xfId="59661"/>
    <cellStyle name="Финансовый 6 9 21" xfId="59662"/>
    <cellStyle name="Финансовый 6 9 21 2" xfId="59663"/>
    <cellStyle name="Финансовый 6 9 22" xfId="59664"/>
    <cellStyle name="Финансовый 6 9 22 2" xfId="59665"/>
    <cellStyle name="Финансовый 6 9 23" xfId="59666"/>
    <cellStyle name="Финансовый 6 9 23 2" xfId="59667"/>
    <cellStyle name="Финансовый 6 9 24" xfId="59668"/>
    <cellStyle name="Финансовый 6 9 3" xfId="59669"/>
    <cellStyle name="Финансовый 6 9 3 2" xfId="59670"/>
    <cellStyle name="Финансовый 6 9 4" xfId="59671"/>
    <cellStyle name="Финансовый 6 9 4 2" xfId="59672"/>
    <cellStyle name="Финансовый 6 9 5" xfId="59673"/>
    <cellStyle name="Финансовый 6 9 5 2" xfId="59674"/>
    <cellStyle name="Финансовый 6 9 6" xfId="59675"/>
    <cellStyle name="Финансовый 6 9 6 2" xfId="59676"/>
    <cellStyle name="Финансовый 6 9 7" xfId="59677"/>
    <cellStyle name="Финансовый 6 9 7 2" xfId="59678"/>
    <cellStyle name="Финансовый 6 9 8" xfId="59679"/>
    <cellStyle name="Финансовый 6 9 8 2" xfId="59680"/>
    <cellStyle name="Финансовый 6 9 9" xfId="59681"/>
    <cellStyle name="Финансовый 6 9 9 2" xfId="59682"/>
    <cellStyle name="Финансовый 60" xfId="59683"/>
    <cellStyle name="Финансовый 61" xfId="59684"/>
    <cellStyle name="Финансовый 62" xfId="59685"/>
    <cellStyle name="Финансовый 63" xfId="59686"/>
    <cellStyle name="Финансовый 64" xfId="59687"/>
    <cellStyle name="Финансовый 7" xfId="59688"/>
    <cellStyle name="Финансовый 7 2" xfId="59689"/>
    <cellStyle name="Финансовый 7 2 2" xfId="59690"/>
    <cellStyle name="Финансовый 7 29 9" xfId="59691"/>
    <cellStyle name="Финансовый 7 29 9 10" xfId="59692"/>
    <cellStyle name="Финансовый 7 29 9 10 10" xfId="59693"/>
    <cellStyle name="Финансовый 7 29 9 10 10 2" xfId="59694"/>
    <cellStyle name="Финансовый 7 29 9 10 11" xfId="59695"/>
    <cellStyle name="Финансовый 7 29 9 10 11 2" xfId="59696"/>
    <cellStyle name="Финансовый 7 29 9 10 12" xfId="59697"/>
    <cellStyle name="Финансовый 7 29 9 10 12 2" xfId="59698"/>
    <cellStyle name="Финансовый 7 29 9 10 13" xfId="59699"/>
    <cellStyle name="Финансовый 7 29 9 10 13 2" xfId="59700"/>
    <cellStyle name="Финансовый 7 29 9 10 14" xfId="59701"/>
    <cellStyle name="Финансовый 7 29 9 10 14 2" xfId="59702"/>
    <cellStyle name="Финансовый 7 29 9 10 15" xfId="59703"/>
    <cellStyle name="Финансовый 7 29 9 10 15 2" xfId="59704"/>
    <cellStyle name="Финансовый 7 29 9 10 16" xfId="59705"/>
    <cellStyle name="Финансовый 7 29 9 10 16 2" xfId="59706"/>
    <cellStyle name="Финансовый 7 29 9 10 17" xfId="59707"/>
    <cellStyle name="Финансовый 7 29 9 10 17 2" xfId="59708"/>
    <cellStyle name="Финансовый 7 29 9 10 18" xfId="59709"/>
    <cellStyle name="Финансовый 7 29 9 10 18 2" xfId="59710"/>
    <cellStyle name="Финансовый 7 29 9 10 19" xfId="59711"/>
    <cellStyle name="Финансовый 7 29 9 10 19 2" xfId="59712"/>
    <cellStyle name="Финансовый 7 29 9 10 2" xfId="59713"/>
    <cellStyle name="Финансовый 7 29 9 10 2 2" xfId="59714"/>
    <cellStyle name="Финансовый 7 29 9 10 20" xfId="59715"/>
    <cellStyle name="Финансовый 7 29 9 10 20 2" xfId="59716"/>
    <cellStyle name="Финансовый 7 29 9 10 21" xfId="59717"/>
    <cellStyle name="Финансовый 7 29 9 10 21 2" xfId="59718"/>
    <cellStyle name="Финансовый 7 29 9 10 22" xfId="59719"/>
    <cellStyle name="Финансовый 7 29 9 10 22 2" xfId="59720"/>
    <cellStyle name="Финансовый 7 29 9 10 23" xfId="59721"/>
    <cellStyle name="Финансовый 7 29 9 10 23 2" xfId="59722"/>
    <cellStyle name="Финансовый 7 29 9 10 24" xfId="59723"/>
    <cellStyle name="Финансовый 7 29 9 10 3" xfId="59724"/>
    <cellStyle name="Финансовый 7 29 9 10 3 2" xfId="59725"/>
    <cellStyle name="Финансовый 7 29 9 10 4" xfId="59726"/>
    <cellStyle name="Финансовый 7 29 9 10 4 2" xfId="59727"/>
    <cellStyle name="Финансовый 7 29 9 10 5" xfId="59728"/>
    <cellStyle name="Финансовый 7 29 9 10 5 2" xfId="59729"/>
    <cellStyle name="Финансовый 7 29 9 10 6" xfId="59730"/>
    <cellStyle name="Финансовый 7 29 9 10 6 2" xfId="59731"/>
    <cellStyle name="Финансовый 7 29 9 10 7" xfId="59732"/>
    <cellStyle name="Финансовый 7 29 9 10 7 2" xfId="59733"/>
    <cellStyle name="Финансовый 7 29 9 10 8" xfId="59734"/>
    <cellStyle name="Финансовый 7 29 9 10 8 2" xfId="59735"/>
    <cellStyle name="Финансовый 7 29 9 10 9" xfId="59736"/>
    <cellStyle name="Финансовый 7 29 9 10 9 2" xfId="59737"/>
    <cellStyle name="Финансовый 7 29 9 11" xfId="59738"/>
    <cellStyle name="Финансовый 7 29 9 11 10" xfId="59739"/>
    <cellStyle name="Финансовый 7 29 9 11 10 2" xfId="59740"/>
    <cellStyle name="Финансовый 7 29 9 11 11" xfId="59741"/>
    <cellStyle name="Финансовый 7 29 9 11 11 2" xfId="59742"/>
    <cellStyle name="Финансовый 7 29 9 11 12" xfId="59743"/>
    <cellStyle name="Финансовый 7 29 9 11 12 2" xfId="59744"/>
    <cellStyle name="Финансовый 7 29 9 11 13" xfId="59745"/>
    <cellStyle name="Финансовый 7 29 9 11 13 2" xfId="59746"/>
    <cellStyle name="Финансовый 7 29 9 11 14" xfId="59747"/>
    <cellStyle name="Финансовый 7 29 9 11 14 2" xfId="59748"/>
    <cellStyle name="Финансовый 7 29 9 11 15" xfId="59749"/>
    <cellStyle name="Финансовый 7 29 9 11 15 2" xfId="59750"/>
    <cellStyle name="Финансовый 7 29 9 11 16" xfId="59751"/>
    <cellStyle name="Финансовый 7 29 9 11 16 2" xfId="59752"/>
    <cellStyle name="Финансовый 7 29 9 11 17" xfId="59753"/>
    <cellStyle name="Финансовый 7 29 9 11 17 2" xfId="59754"/>
    <cellStyle name="Финансовый 7 29 9 11 18" xfId="59755"/>
    <cellStyle name="Финансовый 7 29 9 11 18 2" xfId="59756"/>
    <cellStyle name="Финансовый 7 29 9 11 19" xfId="59757"/>
    <cellStyle name="Финансовый 7 29 9 11 2" xfId="59758"/>
    <cellStyle name="Финансовый 7 29 9 11 2 2" xfId="59759"/>
    <cellStyle name="Финансовый 7 29 9 11 3" xfId="59760"/>
    <cellStyle name="Финансовый 7 29 9 11 3 2" xfId="59761"/>
    <cellStyle name="Финансовый 7 29 9 11 4" xfId="59762"/>
    <cellStyle name="Финансовый 7 29 9 11 4 2" xfId="59763"/>
    <cellStyle name="Финансовый 7 29 9 11 5" xfId="59764"/>
    <cellStyle name="Финансовый 7 29 9 11 5 2" xfId="59765"/>
    <cellStyle name="Финансовый 7 29 9 11 6" xfId="59766"/>
    <cellStyle name="Финансовый 7 29 9 11 6 2" xfId="59767"/>
    <cellStyle name="Финансовый 7 29 9 11 7" xfId="59768"/>
    <cellStyle name="Финансовый 7 29 9 11 7 2" xfId="59769"/>
    <cellStyle name="Финансовый 7 29 9 11 8" xfId="59770"/>
    <cellStyle name="Финансовый 7 29 9 11 8 2" xfId="59771"/>
    <cellStyle name="Финансовый 7 29 9 11 9" xfId="59772"/>
    <cellStyle name="Финансовый 7 29 9 11 9 2" xfId="59773"/>
    <cellStyle name="Финансовый 7 29 9 12" xfId="59774"/>
    <cellStyle name="Финансовый 7 29 9 12 10" xfId="59775"/>
    <cellStyle name="Финансовый 7 29 9 12 10 2" xfId="59776"/>
    <cellStyle name="Финансовый 7 29 9 12 11" xfId="59777"/>
    <cellStyle name="Финансовый 7 29 9 12 11 2" xfId="59778"/>
    <cellStyle name="Финансовый 7 29 9 12 12" xfId="59779"/>
    <cellStyle name="Финансовый 7 29 9 12 12 2" xfId="59780"/>
    <cellStyle name="Финансовый 7 29 9 12 13" xfId="59781"/>
    <cellStyle name="Финансовый 7 29 9 12 13 2" xfId="59782"/>
    <cellStyle name="Финансовый 7 29 9 12 14" xfId="59783"/>
    <cellStyle name="Финансовый 7 29 9 12 14 2" xfId="59784"/>
    <cellStyle name="Финансовый 7 29 9 12 15" xfId="59785"/>
    <cellStyle name="Финансовый 7 29 9 12 15 2" xfId="59786"/>
    <cellStyle name="Финансовый 7 29 9 12 16" xfId="59787"/>
    <cellStyle name="Финансовый 7 29 9 12 16 2" xfId="59788"/>
    <cellStyle name="Финансовый 7 29 9 12 17" xfId="59789"/>
    <cellStyle name="Финансовый 7 29 9 12 17 2" xfId="59790"/>
    <cellStyle name="Финансовый 7 29 9 12 18" xfId="59791"/>
    <cellStyle name="Финансовый 7 29 9 12 18 2" xfId="59792"/>
    <cellStyle name="Финансовый 7 29 9 12 19" xfId="59793"/>
    <cellStyle name="Финансовый 7 29 9 12 2" xfId="59794"/>
    <cellStyle name="Финансовый 7 29 9 12 2 2" xfId="59795"/>
    <cellStyle name="Финансовый 7 29 9 12 3" xfId="59796"/>
    <cellStyle name="Финансовый 7 29 9 12 3 2" xfId="59797"/>
    <cellStyle name="Финансовый 7 29 9 12 4" xfId="59798"/>
    <cellStyle name="Финансовый 7 29 9 12 4 2" xfId="59799"/>
    <cellStyle name="Финансовый 7 29 9 12 5" xfId="59800"/>
    <cellStyle name="Финансовый 7 29 9 12 5 2" xfId="59801"/>
    <cellStyle name="Финансовый 7 29 9 12 6" xfId="59802"/>
    <cellStyle name="Финансовый 7 29 9 12 6 2" xfId="59803"/>
    <cellStyle name="Финансовый 7 29 9 12 7" xfId="59804"/>
    <cellStyle name="Финансовый 7 29 9 12 7 2" xfId="59805"/>
    <cellStyle name="Финансовый 7 29 9 12 8" xfId="59806"/>
    <cellStyle name="Финансовый 7 29 9 12 8 2" xfId="59807"/>
    <cellStyle name="Финансовый 7 29 9 12 9" xfId="59808"/>
    <cellStyle name="Финансовый 7 29 9 12 9 2" xfId="59809"/>
    <cellStyle name="Финансовый 7 29 9 13" xfId="59810"/>
    <cellStyle name="Финансовый 7 29 9 13 10" xfId="59811"/>
    <cellStyle name="Финансовый 7 29 9 13 10 2" xfId="59812"/>
    <cellStyle name="Финансовый 7 29 9 13 11" xfId="59813"/>
    <cellStyle name="Финансовый 7 29 9 13 11 2" xfId="59814"/>
    <cellStyle name="Финансовый 7 29 9 13 12" xfId="59815"/>
    <cellStyle name="Финансовый 7 29 9 13 12 2" xfId="59816"/>
    <cellStyle name="Финансовый 7 29 9 13 13" xfId="59817"/>
    <cellStyle name="Финансовый 7 29 9 13 13 2" xfId="59818"/>
    <cellStyle name="Финансовый 7 29 9 13 14" xfId="59819"/>
    <cellStyle name="Финансовый 7 29 9 13 14 2" xfId="59820"/>
    <cellStyle name="Финансовый 7 29 9 13 15" xfId="59821"/>
    <cellStyle name="Финансовый 7 29 9 13 15 2" xfId="59822"/>
    <cellStyle name="Финансовый 7 29 9 13 16" xfId="59823"/>
    <cellStyle name="Финансовый 7 29 9 13 16 2" xfId="59824"/>
    <cellStyle name="Финансовый 7 29 9 13 17" xfId="59825"/>
    <cellStyle name="Финансовый 7 29 9 13 17 2" xfId="59826"/>
    <cellStyle name="Финансовый 7 29 9 13 18" xfId="59827"/>
    <cellStyle name="Финансовый 7 29 9 13 18 2" xfId="59828"/>
    <cellStyle name="Финансовый 7 29 9 13 19" xfId="59829"/>
    <cellStyle name="Финансовый 7 29 9 13 2" xfId="59830"/>
    <cellStyle name="Финансовый 7 29 9 13 2 2" xfId="59831"/>
    <cellStyle name="Финансовый 7 29 9 13 3" xfId="59832"/>
    <cellStyle name="Финансовый 7 29 9 13 3 2" xfId="59833"/>
    <cellStyle name="Финансовый 7 29 9 13 4" xfId="59834"/>
    <cellStyle name="Финансовый 7 29 9 13 4 2" xfId="59835"/>
    <cellStyle name="Финансовый 7 29 9 13 5" xfId="59836"/>
    <cellStyle name="Финансовый 7 29 9 13 5 2" xfId="59837"/>
    <cellStyle name="Финансовый 7 29 9 13 6" xfId="59838"/>
    <cellStyle name="Финансовый 7 29 9 13 6 2" xfId="59839"/>
    <cellStyle name="Финансовый 7 29 9 13 7" xfId="59840"/>
    <cellStyle name="Финансовый 7 29 9 13 7 2" xfId="59841"/>
    <cellStyle name="Финансовый 7 29 9 13 8" xfId="59842"/>
    <cellStyle name="Финансовый 7 29 9 13 8 2" xfId="59843"/>
    <cellStyle name="Финансовый 7 29 9 13 9" xfId="59844"/>
    <cellStyle name="Финансовый 7 29 9 13 9 2" xfId="59845"/>
    <cellStyle name="Финансовый 7 29 9 14" xfId="59846"/>
    <cellStyle name="Финансовый 7 29 9 14 2" xfId="59847"/>
    <cellStyle name="Финансовый 7 29 9 15" xfId="59848"/>
    <cellStyle name="Финансовый 7 29 9 15 2" xfId="59849"/>
    <cellStyle name="Финансовый 7 29 9 16" xfId="59850"/>
    <cellStyle name="Финансовый 7 29 9 16 2" xfId="59851"/>
    <cellStyle name="Финансовый 7 29 9 17" xfId="59852"/>
    <cellStyle name="Финансовый 7 29 9 17 2" xfId="59853"/>
    <cellStyle name="Финансовый 7 29 9 18" xfId="59854"/>
    <cellStyle name="Финансовый 7 29 9 18 2" xfId="59855"/>
    <cellStyle name="Финансовый 7 29 9 19" xfId="59856"/>
    <cellStyle name="Финансовый 7 29 9 19 2" xfId="59857"/>
    <cellStyle name="Финансовый 7 29 9 2" xfId="59858"/>
    <cellStyle name="Финансовый 7 29 9 2 2" xfId="59859"/>
    <cellStyle name="Финансовый 7 29 9 2 2 2" xfId="59860"/>
    <cellStyle name="Финансовый 7 29 9 2 3" xfId="59861"/>
    <cellStyle name="Финансовый 7 29 9 20" xfId="59862"/>
    <cellStyle name="Финансовый 7 29 9 20 2" xfId="59863"/>
    <cellStyle name="Финансовый 7 29 9 21" xfId="59864"/>
    <cellStyle name="Финансовый 7 29 9 21 2" xfId="59865"/>
    <cellStyle name="Финансовый 7 29 9 22" xfId="59866"/>
    <cellStyle name="Финансовый 7 29 9 22 2" xfId="59867"/>
    <cellStyle name="Финансовый 7 29 9 23" xfId="59868"/>
    <cellStyle name="Финансовый 7 29 9 23 2" xfId="59869"/>
    <cellStyle name="Финансовый 7 29 9 24" xfId="59870"/>
    <cellStyle name="Финансовый 7 29 9 24 2" xfId="59871"/>
    <cellStyle name="Финансовый 7 29 9 25" xfId="59872"/>
    <cellStyle name="Финансовый 7 29 9 25 2" xfId="59873"/>
    <cellStyle name="Финансовый 7 29 9 26" xfId="59874"/>
    <cellStyle name="Финансовый 7 29 9 26 2" xfId="59875"/>
    <cellStyle name="Финансовый 7 29 9 27" xfId="59876"/>
    <cellStyle name="Финансовый 7 29 9 27 2" xfId="59877"/>
    <cellStyle name="Финансовый 7 29 9 28" xfId="59878"/>
    <cellStyle name="Финансовый 7 29 9 28 2" xfId="59879"/>
    <cellStyle name="Финансовый 7 29 9 29" xfId="59880"/>
    <cellStyle name="Финансовый 7 29 9 29 2" xfId="59881"/>
    <cellStyle name="Финансовый 7 29 9 3" xfId="59882"/>
    <cellStyle name="Финансовый 7 29 9 3 2" xfId="59883"/>
    <cellStyle name="Финансовый 7 29 9 30" xfId="59884"/>
    <cellStyle name="Финансовый 7 29 9 30 2" xfId="59885"/>
    <cellStyle name="Финансовый 7 29 9 31" xfId="59886"/>
    <cellStyle name="Финансовый 7 29 9 31 2" xfId="59887"/>
    <cellStyle name="Финансовый 7 29 9 32" xfId="59888"/>
    <cellStyle name="Финансовый 7 29 9 32 2" xfId="59889"/>
    <cellStyle name="Финансовый 7 29 9 33" xfId="59890"/>
    <cellStyle name="Финансовый 7 29 9 4" xfId="59891"/>
    <cellStyle name="Финансовый 7 29 9 4 2" xfId="59892"/>
    <cellStyle name="Финансовый 7 29 9 5" xfId="59893"/>
    <cellStyle name="Финансовый 7 29 9 5 2" xfId="59894"/>
    <cellStyle name="Финансовый 7 29 9 6" xfId="59895"/>
    <cellStyle name="Финансовый 7 29 9 6 2" xfId="59896"/>
    <cellStyle name="Финансовый 7 29 9 7" xfId="59897"/>
    <cellStyle name="Финансовый 7 29 9 7 2" xfId="59898"/>
    <cellStyle name="Финансовый 7 29 9 8" xfId="59899"/>
    <cellStyle name="Финансовый 7 29 9 8 2" xfId="59900"/>
    <cellStyle name="Финансовый 7 29 9 9" xfId="59901"/>
    <cellStyle name="Финансовый 7 29 9 9 10" xfId="59902"/>
    <cellStyle name="Финансовый 7 29 9 9 10 2" xfId="59903"/>
    <cellStyle name="Финансовый 7 29 9 9 11" xfId="59904"/>
    <cellStyle name="Финансовый 7 29 9 9 11 2" xfId="59905"/>
    <cellStyle name="Финансовый 7 29 9 9 12" xfId="59906"/>
    <cellStyle name="Финансовый 7 29 9 9 12 2" xfId="59907"/>
    <cellStyle name="Финансовый 7 29 9 9 13" xfId="59908"/>
    <cellStyle name="Финансовый 7 29 9 9 13 2" xfId="59909"/>
    <cellStyle name="Финансовый 7 29 9 9 14" xfId="59910"/>
    <cellStyle name="Финансовый 7 29 9 9 14 2" xfId="59911"/>
    <cellStyle name="Финансовый 7 29 9 9 15" xfId="59912"/>
    <cellStyle name="Финансовый 7 29 9 9 15 2" xfId="59913"/>
    <cellStyle name="Финансовый 7 29 9 9 16" xfId="59914"/>
    <cellStyle name="Финансовый 7 29 9 9 16 2" xfId="59915"/>
    <cellStyle name="Финансовый 7 29 9 9 17" xfId="59916"/>
    <cellStyle name="Финансовый 7 29 9 9 17 2" xfId="59917"/>
    <cellStyle name="Финансовый 7 29 9 9 18" xfId="59918"/>
    <cellStyle name="Финансовый 7 29 9 9 18 2" xfId="59919"/>
    <cellStyle name="Финансовый 7 29 9 9 19" xfId="59920"/>
    <cellStyle name="Финансовый 7 29 9 9 19 2" xfId="59921"/>
    <cellStyle name="Финансовый 7 29 9 9 2" xfId="59922"/>
    <cellStyle name="Финансовый 7 29 9 9 2 2" xfId="59923"/>
    <cellStyle name="Финансовый 7 29 9 9 20" xfId="59924"/>
    <cellStyle name="Финансовый 7 29 9 9 20 2" xfId="59925"/>
    <cellStyle name="Финансовый 7 29 9 9 21" xfId="59926"/>
    <cellStyle name="Финансовый 7 29 9 9 21 2" xfId="59927"/>
    <cellStyle name="Финансовый 7 29 9 9 22" xfId="59928"/>
    <cellStyle name="Финансовый 7 29 9 9 22 2" xfId="59929"/>
    <cellStyle name="Финансовый 7 29 9 9 23" xfId="59930"/>
    <cellStyle name="Финансовый 7 29 9 9 23 2" xfId="59931"/>
    <cellStyle name="Финансовый 7 29 9 9 24" xfId="59932"/>
    <cellStyle name="Финансовый 7 29 9 9 3" xfId="59933"/>
    <cellStyle name="Финансовый 7 29 9 9 3 2" xfId="59934"/>
    <cellStyle name="Финансовый 7 29 9 9 4" xfId="59935"/>
    <cellStyle name="Финансовый 7 29 9 9 4 2" xfId="59936"/>
    <cellStyle name="Финансовый 7 29 9 9 5" xfId="59937"/>
    <cellStyle name="Финансовый 7 29 9 9 5 2" xfId="59938"/>
    <cellStyle name="Финансовый 7 29 9 9 6" xfId="59939"/>
    <cellStyle name="Финансовый 7 29 9 9 6 2" xfId="59940"/>
    <cellStyle name="Финансовый 7 29 9 9 7" xfId="59941"/>
    <cellStyle name="Финансовый 7 29 9 9 7 2" xfId="59942"/>
    <cellStyle name="Финансовый 7 29 9 9 8" xfId="59943"/>
    <cellStyle name="Финансовый 7 29 9 9 8 2" xfId="59944"/>
    <cellStyle name="Финансовый 7 29 9 9 9" xfId="59945"/>
    <cellStyle name="Финансовый 7 29 9 9 9 2" xfId="59946"/>
    <cellStyle name="Финансовый 7 3" xfId="59947"/>
    <cellStyle name="Финансовый 8" xfId="59948"/>
    <cellStyle name="Финансовый 8 2" xfId="59949"/>
    <cellStyle name="Финансовый 9" xfId="59950"/>
    <cellStyle name="Финансовый 9 2" xfId="59951"/>
    <cellStyle name="Финансовый 9 29 9" xfId="59952"/>
    <cellStyle name="Финансовый 9 29 9 10" xfId="59953"/>
    <cellStyle name="Финансовый 9 29 9 10 10" xfId="59954"/>
    <cellStyle name="Финансовый 9 29 9 10 10 2" xfId="59955"/>
    <cellStyle name="Финансовый 9 29 9 10 11" xfId="59956"/>
    <cellStyle name="Финансовый 9 29 9 10 11 2" xfId="59957"/>
    <cellStyle name="Финансовый 9 29 9 10 12" xfId="59958"/>
    <cellStyle name="Финансовый 9 29 9 10 12 2" xfId="59959"/>
    <cellStyle name="Финансовый 9 29 9 10 13" xfId="59960"/>
    <cellStyle name="Финансовый 9 29 9 10 13 2" xfId="59961"/>
    <cellStyle name="Финансовый 9 29 9 10 14" xfId="59962"/>
    <cellStyle name="Финансовый 9 29 9 10 14 2" xfId="59963"/>
    <cellStyle name="Финансовый 9 29 9 10 15" xfId="59964"/>
    <cellStyle name="Финансовый 9 29 9 10 15 2" xfId="59965"/>
    <cellStyle name="Финансовый 9 29 9 10 16" xfId="59966"/>
    <cellStyle name="Финансовый 9 29 9 10 16 2" xfId="59967"/>
    <cellStyle name="Финансовый 9 29 9 10 17" xfId="59968"/>
    <cellStyle name="Финансовый 9 29 9 10 17 2" xfId="59969"/>
    <cellStyle name="Финансовый 9 29 9 10 18" xfId="59970"/>
    <cellStyle name="Финансовый 9 29 9 10 18 2" xfId="59971"/>
    <cellStyle name="Финансовый 9 29 9 10 19" xfId="59972"/>
    <cellStyle name="Финансовый 9 29 9 10 19 2" xfId="59973"/>
    <cellStyle name="Финансовый 9 29 9 10 2" xfId="59974"/>
    <cellStyle name="Финансовый 9 29 9 10 2 2" xfId="59975"/>
    <cellStyle name="Финансовый 9 29 9 10 20" xfId="59976"/>
    <cellStyle name="Финансовый 9 29 9 10 20 2" xfId="59977"/>
    <cellStyle name="Финансовый 9 29 9 10 21" xfId="59978"/>
    <cellStyle name="Финансовый 9 29 9 10 21 2" xfId="59979"/>
    <cellStyle name="Финансовый 9 29 9 10 22" xfId="59980"/>
    <cellStyle name="Финансовый 9 29 9 10 22 2" xfId="59981"/>
    <cellStyle name="Финансовый 9 29 9 10 23" xfId="59982"/>
    <cellStyle name="Финансовый 9 29 9 10 23 2" xfId="59983"/>
    <cellStyle name="Финансовый 9 29 9 10 24" xfId="59984"/>
    <cellStyle name="Финансовый 9 29 9 10 3" xfId="59985"/>
    <cellStyle name="Финансовый 9 29 9 10 3 2" xfId="59986"/>
    <cellStyle name="Финансовый 9 29 9 10 4" xfId="59987"/>
    <cellStyle name="Финансовый 9 29 9 10 4 2" xfId="59988"/>
    <cellStyle name="Финансовый 9 29 9 10 5" xfId="59989"/>
    <cellStyle name="Финансовый 9 29 9 10 5 2" xfId="59990"/>
    <cellStyle name="Финансовый 9 29 9 10 6" xfId="59991"/>
    <cellStyle name="Финансовый 9 29 9 10 6 2" xfId="59992"/>
    <cellStyle name="Финансовый 9 29 9 10 7" xfId="59993"/>
    <cellStyle name="Финансовый 9 29 9 10 7 2" xfId="59994"/>
    <cellStyle name="Финансовый 9 29 9 10 8" xfId="59995"/>
    <cellStyle name="Финансовый 9 29 9 10 8 2" xfId="59996"/>
    <cellStyle name="Финансовый 9 29 9 10 9" xfId="59997"/>
    <cellStyle name="Финансовый 9 29 9 10 9 2" xfId="59998"/>
    <cellStyle name="Финансовый 9 29 9 11" xfId="59999"/>
    <cellStyle name="Финансовый 9 29 9 11 10" xfId="60000"/>
    <cellStyle name="Финансовый 9 29 9 11 10 2" xfId="60001"/>
    <cellStyle name="Финансовый 9 29 9 11 11" xfId="60002"/>
    <cellStyle name="Финансовый 9 29 9 11 11 2" xfId="60003"/>
    <cellStyle name="Финансовый 9 29 9 11 12" xfId="60004"/>
    <cellStyle name="Финансовый 9 29 9 11 12 2" xfId="60005"/>
    <cellStyle name="Финансовый 9 29 9 11 13" xfId="60006"/>
    <cellStyle name="Финансовый 9 29 9 11 13 2" xfId="60007"/>
    <cellStyle name="Финансовый 9 29 9 11 14" xfId="60008"/>
    <cellStyle name="Финансовый 9 29 9 11 14 2" xfId="60009"/>
    <cellStyle name="Финансовый 9 29 9 11 15" xfId="60010"/>
    <cellStyle name="Финансовый 9 29 9 11 15 2" xfId="60011"/>
    <cellStyle name="Финансовый 9 29 9 11 16" xfId="60012"/>
    <cellStyle name="Финансовый 9 29 9 11 16 2" xfId="60013"/>
    <cellStyle name="Финансовый 9 29 9 11 17" xfId="60014"/>
    <cellStyle name="Финансовый 9 29 9 11 17 2" xfId="60015"/>
    <cellStyle name="Финансовый 9 29 9 11 18" xfId="60016"/>
    <cellStyle name="Финансовый 9 29 9 11 18 2" xfId="60017"/>
    <cellStyle name="Финансовый 9 29 9 11 19" xfId="60018"/>
    <cellStyle name="Финансовый 9 29 9 11 2" xfId="60019"/>
    <cellStyle name="Финансовый 9 29 9 11 2 2" xfId="60020"/>
    <cellStyle name="Финансовый 9 29 9 11 3" xfId="60021"/>
    <cellStyle name="Финансовый 9 29 9 11 3 2" xfId="60022"/>
    <cellStyle name="Финансовый 9 29 9 11 4" xfId="60023"/>
    <cellStyle name="Финансовый 9 29 9 11 4 2" xfId="60024"/>
    <cellStyle name="Финансовый 9 29 9 11 5" xfId="60025"/>
    <cellStyle name="Финансовый 9 29 9 11 5 2" xfId="60026"/>
    <cellStyle name="Финансовый 9 29 9 11 6" xfId="60027"/>
    <cellStyle name="Финансовый 9 29 9 11 6 2" xfId="60028"/>
    <cellStyle name="Финансовый 9 29 9 11 7" xfId="60029"/>
    <cellStyle name="Финансовый 9 29 9 11 7 2" xfId="60030"/>
    <cellStyle name="Финансовый 9 29 9 11 8" xfId="60031"/>
    <cellStyle name="Финансовый 9 29 9 11 8 2" xfId="60032"/>
    <cellStyle name="Финансовый 9 29 9 11 9" xfId="60033"/>
    <cellStyle name="Финансовый 9 29 9 11 9 2" xfId="60034"/>
    <cellStyle name="Финансовый 9 29 9 12" xfId="60035"/>
    <cellStyle name="Финансовый 9 29 9 12 10" xfId="60036"/>
    <cellStyle name="Финансовый 9 29 9 12 10 2" xfId="60037"/>
    <cellStyle name="Финансовый 9 29 9 12 11" xfId="60038"/>
    <cellStyle name="Финансовый 9 29 9 12 11 2" xfId="60039"/>
    <cellStyle name="Финансовый 9 29 9 12 12" xfId="60040"/>
    <cellStyle name="Финансовый 9 29 9 12 12 2" xfId="60041"/>
    <cellStyle name="Финансовый 9 29 9 12 13" xfId="60042"/>
    <cellStyle name="Финансовый 9 29 9 12 13 2" xfId="60043"/>
    <cellStyle name="Финансовый 9 29 9 12 14" xfId="60044"/>
    <cellStyle name="Финансовый 9 29 9 12 14 2" xfId="60045"/>
    <cellStyle name="Финансовый 9 29 9 12 15" xfId="60046"/>
    <cellStyle name="Финансовый 9 29 9 12 15 2" xfId="60047"/>
    <cellStyle name="Финансовый 9 29 9 12 16" xfId="60048"/>
    <cellStyle name="Финансовый 9 29 9 12 16 2" xfId="60049"/>
    <cellStyle name="Финансовый 9 29 9 12 17" xfId="60050"/>
    <cellStyle name="Финансовый 9 29 9 12 17 2" xfId="60051"/>
    <cellStyle name="Финансовый 9 29 9 12 18" xfId="60052"/>
    <cellStyle name="Финансовый 9 29 9 12 18 2" xfId="60053"/>
    <cellStyle name="Финансовый 9 29 9 12 19" xfId="60054"/>
    <cellStyle name="Финансовый 9 29 9 12 2" xfId="60055"/>
    <cellStyle name="Финансовый 9 29 9 12 2 2" xfId="60056"/>
    <cellStyle name="Финансовый 9 29 9 12 3" xfId="60057"/>
    <cellStyle name="Финансовый 9 29 9 12 3 2" xfId="60058"/>
    <cellStyle name="Финансовый 9 29 9 12 4" xfId="60059"/>
    <cellStyle name="Финансовый 9 29 9 12 4 2" xfId="60060"/>
    <cellStyle name="Финансовый 9 29 9 12 5" xfId="60061"/>
    <cellStyle name="Финансовый 9 29 9 12 5 2" xfId="60062"/>
    <cellStyle name="Финансовый 9 29 9 12 6" xfId="60063"/>
    <cellStyle name="Финансовый 9 29 9 12 6 2" xfId="60064"/>
    <cellStyle name="Финансовый 9 29 9 12 7" xfId="60065"/>
    <cellStyle name="Финансовый 9 29 9 12 7 2" xfId="60066"/>
    <cellStyle name="Финансовый 9 29 9 12 8" xfId="60067"/>
    <cellStyle name="Финансовый 9 29 9 12 8 2" xfId="60068"/>
    <cellStyle name="Финансовый 9 29 9 12 9" xfId="60069"/>
    <cellStyle name="Финансовый 9 29 9 12 9 2" xfId="60070"/>
    <cellStyle name="Финансовый 9 29 9 13" xfId="60071"/>
    <cellStyle name="Финансовый 9 29 9 13 10" xfId="60072"/>
    <cellStyle name="Финансовый 9 29 9 13 10 2" xfId="60073"/>
    <cellStyle name="Финансовый 9 29 9 13 11" xfId="60074"/>
    <cellStyle name="Финансовый 9 29 9 13 11 2" xfId="60075"/>
    <cellStyle name="Финансовый 9 29 9 13 12" xfId="60076"/>
    <cellStyle name="Финансовый 9 29 9 13 12 2" xfId="60077"/>
    <cellStyle name="Финансовый 9 29 9 13 13" xfId="60078"/>
    <cellStyle name="Финансовый 9 29 9 13 13 2" xfId="60079"/>
    <cellStyle name="Финансовый 9 29 9 13 14" xfId="60080"/>
    <cellStyle name="Финансовый 9 29 9 13 14 2" xfId="60081"/>
    <cellStyle name="Финансовый 9 29 9 13 15" xfId="60082"/>
    <cellStyle name="Финансовый 9 29 9 13 15 2" xfId="60083"/>
    <cellStyle name="Финансовый 9 29 9 13 16" xfId="60084"/>
    <cellStyle name="Финансовый 9 29 9 13 16 2" xfId="60085"/>
    <cellStyle name="Финансовый 9 29 9 13 17" xfId="60086"/>
    <cellStyle name="Финансовый 9 29 9 13 17 2" xfId="60087"/>
    <cellStyle name="Финансовый 9 29 9 13 18" xfId="60088"/>
    <cellStyle name="Финансовый 9 29 9 13 18 2" xfId="60089"/>
    <cellStyle name="Финансовый 9 29 9 13 19" xfId="60090"/>
    <cellStyle name="Финансовый 9 29 9 13 2" xfId="60091"/>
    <cellStyle name="Финансовый 9 29 9 13 2 2" xfId="60092"/>
    <cellStyle name="Финансовый 9 29 9 13 3" xfId="60093"/>
    <cellStyle name="Финансовый 9 29 9 13 3 2" xfId="60094"/>
    <cellStyle name="Финансовый 9 29 9 13 4" xfId="60095"/>
    <cellStyle name="Финансовый 9 29 9 13 4 2" xfId="60096"/>
    <cellStyle name="Финансовый 9 29 9 13 5" xfId="60097"/>
    <cellStyle name="Финансовый 9 29 9 13 5 2" xfId="60098"/>
    <cellStyle name="Финансовый 9 29 9 13 6" xfId="60099"/>
    <cellStyle name="Финансовый 9 29 9 13 6 2" xfId="60100"/>
    <cellStyle name="Финансовый 9 29 9 13 7" xfId="60101"/>
    <cellStyle name="Финансовый 9 29 9 13 7 2" xfId="60102"/>
    <cellStyle name="Финансовый 9 29 9 13 8" xfId="60103"/>
    <cellStyle name="Финансовый 9 29 9 13 8 2" xfId="60104"/>
    <cellStyle name="Финансовый 9 29 9 13 9" xfId="60105"/>
    <cellStyle name="Финансовый 9 29 9 13 9 2" xfId="60106"/>
    <cellStyle name="Финансовый 9 29 9 14" xfId="60107"/>
    <cellStyle name="Финансовый 9 29 9 14 2" xfId="60108"/>
    <cellStyle name="Финансовый 9 29 9 15" xfId="60109"/>
    <cellStyle name="Финансовый 9 29 9 15 2" xfId="60110"/>
    <cellStyle name="Финансовый 9 29 9 16" xfId="60111"/>
    <cellStyle name="Финансовый 9 29 9 16 2" xfId="60112"/>
    <cellStyle name="Финансовый 9 29 9 17" xfId="60113"/>
    <cellStyle name="Финансовый 9 29 9 17 2" xfId="60114"/>
    <cellStyle name="Финансовый 9 29 9 18" xfId="60115"/>
    <cellStyle name="Финансовый 9 29 9 18 2" xfId="60116"/>
    <cellStyle name="Финансовый 9 29 9 19" xfId="60117"/>
    <cellStyle name="Финансовый 9 29 9 19 2" xfId="60118"/>
    <cellStyle name="Финансовый 9 29 9 2" xfId="60119"/>
    <cellStyle name="Финансовый 9 29 9 2 2" xfId="60120"/>
    <cellStyle name="Финансовый 9 29 9 2 2 2" xfId="60121"/>
    <cellStyle name="Финансовый 9 29 9 2 3" xfId="60122"/>
    <cellStyle name="Финансовый 9 29 9 20" xfId="60123"/>
    <cellStyle name="Финансовый 9 29 9 20 2" xfId="60124"/>
    <cellStyle name="Финансовый 9 29 9 21" xfId="60125"/>
    <cellStyle name="Финансовый 9 29 9 21 2" xfId="60126"/>
    <cellStyle name="Финансовый 9 29 9 22" xfId="60127"/>
    <cellStyle name="Финансовый 9 29 9 22 2" xfId="60128"/>
    <cellStyle name="Финансовый 9 29 9 23" xfId="60129"/>
    <cellStyle name="Финансовый 9 29 9 23 2" xfId="60130"/>
    <cellStyle name="Финансовый 9 29 9 24" xfId="60131"/>
    <cellStyle name="Финансовый 9 29 9 24 2" xfId="60132"/>
    <cellStyle name="Финансовый 9 29 9 25" xfId="60133"/>
    <cellStyle name="Финансовый 9 29 9 25 2" xfId="60134"/>
    <cellStyle name="Финансовый 9 29 9 26" xfId="60135"/>
    <cellStyle name="Финансовый 9 29 9 26 2" xfId="60136"/>
    <cellStyle name="Финансовый 9 29 9 27" xfId="60137"/>
    <cellStyle name="Финансовый 9 29 9 27 2" xfId="60138"/>
    <cellStyle name="Финансовый 9 29 9 28" xfId="60139"/>
    <cellStyle name="Финансовый 9 29 9 28 2" xfId="60140"/>
    <cellStyle name="Финансовый 9 29 9 29" xfId="60141"/>
    <cellStyle name="Финансовый 9 29 9 29 2" xfId="60142"/>
    <cellStyle name="Финансовый 9 29 9 3" xfId="60143"/>
    <cellStyle name="Финансовый 9 29 9 3 2" xfId="60144"/>
    <cellStyle name="Финансовый 9 29 9 30" xfId="60145"/>
    <cellStyle name="Финансовый 9 29 9 30 2" xfId="60146"/>
    <cellStyle name="Финансовый 9 29 9 31" xfId="60147"/>
    <cellStyle name="Финансовый 9 29 9 31 2" xfId="60148"/>
    <cellStyle name="Финансовый 9 29 9 32" xfId="60149"/>
    <cellStyle name="Финансовый 9 29 9 32 2" xfId="60150"/>
    <cellStyle name="Финансовый 9 29 9 33" xfId="60151"/>
    <cellStyle name="Финансовый 9 29 9 4" xfId="60152"/>
    <cellStyle name="Финансовый 9 29 9 4 2" xfId="60153"/>
    <cellStyle name="Финансовый 9 29 9 5" xfId="60154"/>
    <cellStyle name="Финансовый 9 29 9 5 2" xfId="60155"/>
    <cellStyle name="Финансовый 9 29 9 6" xfId="60156"/>
    <cellStyle name="Финансовый 9 29 9 6 2" xfId="60157"/>
    <cellStyle name="Финансовый 9 29 9 7" xfId="60158"/>
    <cellStyle name="Финансовый 9 29 9 7 2" xfId="60159"/>
    <cellStyle name="Финансовый 9 29 9 8" xfId="60160"/>
    <cellStyle name="Финансовый 9 29 9 8 2" xfId="60161"/>
    <cellStyle name="Финансовый 9 29 9 9" xfId="60162"/>
    <cellStyle name="Финансовый 9 29 9 9 10" xfId="60163"/>
    <cellStyle name="Финансовый 9 29 9 9 10 2" xfId="60164"/>
    <cellStyle name="Финансовый 9 29 9 9 11" xfId="60165"/>
    <cellStyle name="Финансовый 9 29 9 9 11 2" xfId="60166"/>
    <cellStyle name="Финансовый 9 29 9 9 12" xfId="60167"/>
    <cellStyle name="Финансовый 9 29 9 9 12 2" xfId="60168"/>
    <cellStyle name="Финансовый 9 29 9 9 13" xfId="60169"/>
    <cellStyle name="Финансовый 9 29 9 9 13 2" xfId="60170"/>
    <cellStyle name="Финансовый 9 29 9 9 14" xfId="60171"/>
    <cellStyle name="Финансовый 9 29 9 9 14 2" xfId="60172"/>
    <cellStyle name="Финансовый 9 29 9 9 15" xfId="60173"/>
    <cellStyle name="Финансовый 9 29 9 9 15 2" xfId="60174"/>
    <cellStyle name="Финансовый 9 29 9 9 16" xfId="60175"/>
    <cellStyle name="Финансовый 9 29 9 9 16 2" xfId="60176"/>
    <cellStyle name="Финансовый 9 29 9 9 17" xfId="60177"/>
    <cellStyle name="Финансовый 9 29 9 9 17 2" xfId="60178"/>
    <cellStyle name="Финансовый 9 29 9 9 18" xfId="60179"/>
    <cellStyle name="Финансовый 9 29 9 9 18 2" xfId="60180"/>
    <cellStyle name="Финансовый 9 29 9 9 19" xfId="60181"/>
    <cellStyle name="Финансовый 9 29 9 9 19 2" xfId="60182"/>
    <cellStyle name="Финансовый 9 29 9 9 2" xfId="60183"/>
    <cellStyle name="Финансовый 9 29 9 9 2 2" xfId="60184"/>
    <cellStyle name="Финансовый 9 29 9 9 20" xfId="60185"/>
    <cellStyle name="Финансовый 9 29 9 9 20 2" xfId="60186"/>
    <cellStyle name="Финансовый 9 29 9 9 21" xfId="60187"/>
    <cellStyle name="Финансовый 9 29 9 9 21 2" xfId="60188"/>
    <cellStyle name="Финансовый 9 29 9 9 22" xfId="60189"/>
    <cellStyle name="Финансовый 9 29 9 9 22 2" xfId="60190"/>
    <cellStyle name="Финансовый 9 29 9 9 23" xfId="60191"/>
    <cellStyle name="Финансовый 9 29 9 9 23 2" xfId="60192"/>
    <cellStyle name="Финансовый 9 29 9 9 24" xfId="60193"/>
    <cellStyle name="Финансовый 9 29 9 9 3" xfId="60194"/>
    <cellStyle name="Финансовый 9 29 9 9 3 2" xfId="60195"/>
    <cellStyle name="Финансовый 9 29 9 9 4" xfId="60196"/>
    <cellStyle name="Финансовый 9 29 9 9 4 2" xfId="60197"/>
    <cellStyle name="Финансовый 9 29 9 9 5" xfId="60198"/>
    <cellStyle name="Финансовый 9 29 9 9 5 2" xfId="60199"/>
    <cellStyle name="Финансовый 9 29 9 9 6" xfId="60200"/>
    <cellStyle name="Финансовый 9 29 9 9 6 2" xfId="60201"/>
    <cellStyle name="Финансовый 9 29 9 9 7" xfId="60202"/>
    <cellStyle name="Финансовый 9 29 9 9 7 2" xfId="60203"/>
    <cellStyle name="Финансовый 9 29 9 9 8" xfId="60204"/>
    <cellStyle name="Финансовый 9 29 9 9 8 2" xfId="60205"/>
    <cellStyle name="Финансовый 9 29 9 9 9" xfId="60206"/>
    <cellStyle name="Финансовый 9 29 9 9 9 2" xfId="60207"/>
    <cellStyle name="Формула" xfId="60208"/>
    <cellStyle name="ФормулаВБ" xfId="60209"/>
    <cellStyle name="ФормулаНаКонтроль" xfId="60210"/>
    <cellStyle name="Хороший 2" xfId="60211"/>
    <cellStyle name="Хороший 2 10" xfId="60212"/>
    <cellStyle name="Хороший 2 10 2" xfId="60213"/>
    <cellStyle name="Хороший 2 11" xfId="60214"/>
    <cellStyle name="Хороший 2 11 2" xfId="60215"/>
    <cellStyle name="Хороший 2 12" xfId="60216"/>
    <cellStyle name="Хороший 2 12 2" xfId="60217"/>
    <cellStyle name="Хороший 2 13" xfId="60218"/>
    <cellStyle name="Хороший 2 13 2" xfId="60219"/>
    <cellStyle name="Хороший 2 14" xfId="60220"/>
    <cellStyle name="Хороший 2 14 2" xfId="60221"/>
    <cellStyle name="Хороший 2 15" xfId="60222"/>
    <cellStyle name="Хороший 2 15 2" xfId="60223"/>
    <cellStyle name="Хороший 2 16" xfId="60224"/>
    <cellStyle name="Хороший 2 16 2" xfId="60225"/>
    <cellStyle name="Хороший 2 17" xfId="60226"/>
    <cellStyle name="Хороший 2 17 2" xfId="60227"/>
    <cellStyle name="Хороший 2 18" xfId="60228"/>
    <cellStyle name="Хороший 2 18 2" xfId="60229"/>
    <cellStyle name="Хороший 2 19" xfId="60230"/>
    <cellStyle name="Хороший 2 19 2" xfId="60231"/>
    <cellStyle name="Хороший 2 2" xfId="60232"/>
    <cellStyle name="Хороший 2 2 2" xfId="60233"/>
    <cellStyle name="Хороший 2 20" xfId="60234"/>
    <cellStyle name="Хороший 2 20 2" xfId="60235"/>
    <cellStyle name="Хороший 2 21" xfId="60236"/>
    <cellStyle name="Хороший 2 21 2" xfId="60237"/>
    <cellStyle name="Хороший 2 22" xfId="60238"/>
    <cellStyle name="Хороший 2 22 2" xfId="60239"/>
    <cellStyle name="Хороший 2 23" xfId="60240"/>
    <cellStyle name="Хороший 2 23 2" xfId="60241"/>
    <cellStyle name="Хороший 2 24" xfId="60242"/>
    <cellStyle name="Хороший 2 3" xfId="60243"/>
    <cellStyle name="Хороший 2 3 2" xfId="60244"/>
    <cellStyle name="Хороший 2 4" xfId="60245"/>
    <cellStyle name="Хороший 2 4 2" xfId="60246"/>
    <cellStyle name="Хороший 2 5" xfId="60247"/>
    <cellStyle name="Хороший 2 5 2" xfId="60248"/>
    <cellStyle name="Хороший 2 6" xfId="60249"/>
    <cellStyle name="Хороший 2 6 2" xfId="60250"/>
    <cellStyle name="Хороший 2 7" xfId="60251"/>
    <cellStyle name="Хороший 2 7 2" xfId="60252"/>
    <cellStyle name="Хороший 2 8" xfId="60253"/>
    <cellStyle name="Хороший 2 8 2" xfId="60254"/>
    <cellStyle name="Хороший 2 9" xfId="60255"/>
    <cellStyle name="Хороший 2 9 2" xfId="60256"/>
    <cellStyle name="Хороший 3" xfId="60257"/>
    <cellStyle name="Хороший 3 10" xfId="60258"/>
    <cellStyle name="Хороший 3 10 2" xfId="60259"/>
    <cellStyle name="Хороший 3 11" xfId="60260"/>
    <cellStyle name="Хороший 3 11 2" xfId="60261"/>
    <cellStyle name="Хороший 3 12" xfId="60262"/>
    <cellStyle name="Хороший 3 12 2" xfId="60263"/>
    <cellStyle name="Хороший 3 13" xfId="60264"/>
    <cellStyle name="Хороший 3 13 2" xfId="60265"/>
    <cellStyle name="Хороший 3 14" xfId="60266"/>
    <cellStyle name="Хороший 3 14 2" xfId="60267"/>
    <cellStyle name="Хороший 3 15" xfId="60268"/>
    <cellStyle name="Хороший 3 15 2" xfId="60269"/>
    <cellStyle name="Хороший 3 16" xfId="60270"/>
    <cellStyle name="Хороший 3 16 2" xfId="60271"/>
    <cellStyle name="Хороший 3 17" xfId="60272"/>
    <cellStyle name="Хороший 3 17 2" xfId="60273"/>
    <cellStyle name="Хороший 3 18" xfId="60274"/>
    <cellStyle name="Хороший 3 18 2" xfId="60275"/>
    <cellStyle name="Хороший 3 19" xfId="60276"/>
    <cellStyle name="Хороший 3 19 2" xfId="60277"/>
    <cellStyle name="Хороший 3 2" xfId="60278"/>
    <cellStyle name="Хороший 3 2 2" xfId="60279"/>
    <cellStyle name="Хороший 3 20" xfId="60280"/>
    <cellStyle name="Хороший 3 20 2" xfId="60281"/>
    <cellStyle name="Хороший 3 21" xfId="60282"/>
    <cellStyle name="Хороший 3 21 2" xfId="60283"/>
    <cellStyle name="Хороший 3 22" xfId="60284"/>
    <cellStyle name="Хороший 3 22 2" xfId="60285"/>
    <cellStyle name="Хороший 3 23" xfId="60286"/>
    <cellStyle name="Хороший 3 23 2" xfId="60287"/>
    <cellStyle name="Хороший 3 24" xfId="60288"/>
    <cellStyle name="Хороший 3 3" xfId="60289"/>
    <cellStyle name="Хороший 3 3 2" xfId="60290"/>
    <cellStyle name="Хороший 3 4" xfId="60291"/>
    <cellStyle name="Хороший 3 4 2" xfId="60292"/>
    <cellStyle name="Хороший 3 5" xfId="60293"/>
    <cellStyle name="Хороший 3 5 2" xfId="60294"/>
    <cellStyle name="Хороший 3 6" xfId="60295"/>
    <cellStyle name="Хороший 3 6 2" xfId="60296"/>
    <cellStyle name="Хороший 3 7" xfId="60297"/>
    <cellStyle name="Хороший 3 7 2" xfId="60298"/>
    <cellStyle name="Хороший 3 8" xfId="60299"/>
    <cellStyle name="Хороший 3 8 2" xfId="60300"/>
    <cellStyle name="Хороший 3 9" xfId="60301"/>
    <cellStyle name="Хороший 3 9 2" xfId="60302"/>
    <cellStyle name="Хороший 4" xfId="60303"/>
    <cellStyle name="Хороший 4 2" xfId="60304"/>
    <cellStyle name="Хороший 5" xfId="60305"/>
    <cellStyle name="Хороший 5 2" xfId="60306"/>
    <cellStyle name="Хороший 6" xfId="60307"/>
    <cellStyle name="Хороший 6 2" xfId="60308"/>
    <cellStyle name="Хороший 7" xfId="60309"/>
    <cellStyle name="Џђћ–…ќ’ќ›‰" xfId="60310"/>
    <cellStyle name="Шапка таблицы" xfId="60311"/>
    <cellStyle name="Шапка таблицы 2" xfId="60312"/>
  </cellStyles>
  <dxfs count="0"/>
  <tableStyles count="0" defaultTableStyle="TableStyleMedium9" defaultPivotStyle="PivotStyleLight16"/>
  <colors>
    <mruColors>
      <color rgb="FFFF66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opLeftCell="A6" zoomScale="115" zoomScaleNormal="115" workbookViewId="0">
      <selection activeCell="C18" sqref="C18"/>
    </sheetView>
  </sheetViews>
  <sheetFormatPr defaultColWidth="8.85546875" defaultRowHeight="12.75"/>
  <cols>
    <col min="1" max="1" width="4.42578125" style="93" customWidth="1"/>
    <col min="2" max="2" width="28.140625" style="93" customWidth="1"/>
    <col min="3" max="3" width="11.85546875" style="93" customWidth="1"/>
    <col min="4" max="6" width="14" style="93" customWidth="1"/>
    <col min="7" max="241" width="8.85546875" style="93"/>
    <col min="242" max="242" width="4.42578125" style="93" customWidth="1"/>
    <col min="243" max="243" width="28.140625" style="93" customWidth="1"/>
    <col min="244" max="244" width="11.7109375" style="93" customWidth="1"/>
    <col min="245" max="245" width="11.85546875" style="93" customWidth="1"/>
    <col min="246" max="249" width="11" style="93" customWidth="1"/>
    <col min="250" max="250" width="12.7109375" style="93" customWidth="1"/>
    <col min="251" max="251" width="9.85546875" style="93" customWidth="1"/>
    <col min="252" max="252" width="14" style="93" customWidth="1"/>
    <col min="253" max="253" width="12" style="93" customWidth="1"/>
    <col min="254" max="254" width="11.7109375" style="93" customWidth="1"/>
    <col min="255" max="255" width="10.85546875" style="93" customWidth="1"/>
    <col min="256" max="257" width="11.42578125" style="93" customWidth="1"/>
    <col min="258" max="258" width="10.28515625" style="93" bestFit="1" customWidth="1"/>
    <col min="259" max="259" width="12.140625" style="93" customWidth="1"/>
    <col min="260" max="260" width="12.28515625" style="93" customWidth="1"/>
    <col min="261" max="261" width="17.140625" style="93" customWidth="1"/>
    <col min="262" max="262" width="23" style="93" customWidth="1"/>
    <col min="263" max="497" width="8.85546875" style="93"/>
    <col min="498" max="498" width="4.42578125" style="93" customWidth="1"/>
    <col min="499" max="499" width="28.140625" style="93" customWidth="1"/>
    <col min="500" max="500" width="11.7109375" style="93" customWidth="1"/>
    <col min="501" max="501" width="11.85546875" style="93" customWidth="1"/>
    <col min="502" max="505" width="11" style="93" customWidth="1"/>
    <col min="506" max="506" width="12.7109375" style="93" customWidth="1"/>
    <col min="507" max="507" width="9.85546875" style="93" customWidth="1"/>
    <col min="508" max="508" width="14" style="93" customWidth="1"/>
    <col min="509" max="509" width="12" style="93" customWidth="1"/>
    <col min="510" max="510" width="11.7109375" style="93" customWidth="1"/>
    <col min="511" max="511" width="10.85546875" style="93" customWidth="1"/>
    <col min="512" max="513" width="11.42578125" style="93" customWidth="1"/>
    <col min="514" max="514" width="10.28515625" style="93" bestFit="1" customWidth="1"/>
    <col min="515" max="515" width="12.140625" style="93" customWidth="1"/>
    <col min="516" max="516" width="12.28515625" style="93" customWidth="1"/>
    <col min="517" max="517" width="17.140625" style="93" customWidth="1"/>
    <col min="518" max="518" width="23" style="93" customWidth="1"/>
    <col min="519" max="753" width="8.85546875" style="93"/>
    <col min="754" max="754" width="4.42578125" style="93" customWidth="1"/>
    <col min="755" max="755" width="28.140625" style="93" customWidth="1"/>
    <col min="756" max="756" width="11.7109375" style="93" customWidth="1"/>
    <col min="757" max="757" width="11.85546875" style="93" customWidth="1"/>
    <col min="758" max="761" width="11" style="93" customWidth="1"/>
    <col min="762" max="762" width="12.7109375" style="93" customWidth="1"/>
    <col min="763" max="763" width="9.85546875" style="93" customWidth="1"/>
    <col min="764" max="764" width="14" style="93" customWidth="1"/>
    <col min="765" max="765" width="12" style="93" customWidth="1"/>
    <col min="766" max="766" width="11.7109375" style="93" customWidth="1"/>
    <col min="767" max="767" width="10.85546875" style="93" customWidth="1"/>
    <col min="768" max="769" width="11.42578125" style="93" customWidth="1"/>
    <col min="770" max="770" width="10.28515625" style="93" bestFit="1" customWidth="1"/>
    <col min="771" max="771" width="12.140625" style="93" customWidth="1"/>
    <col min="772" max="772" width="12.28515625" style="93" customWidth="1"/>
    <col min="773" max="773" width="17.140625" style="93" customWidth="1"/>
    <col min="774" max="774" width="23" style="93" customWidth="1"/>
    <col min="775" max="1009" width="8.85546875" style="93"/>
    <col min="1010" max="1010" width="4.42578125" style="93" customWidth="1"/>
    <col min="1011" max="1011" width="28.140625" style="93" customWidth="1"/>
    <col min="1012" max="1012" width="11.7109375" style="93" customWidth="1"/>
    <col min="1013" max="1013" width="11.85546875" style="93" customWidth="1"/>
    <col min="1014" max="1017" width="11" style="93" customWidth="1"/>
    <col min="1018" max="1018" width="12.7109375" style="93" customWidth="1"/>
    <col min="1019" max="1019" width="9.85546875" style="93" customWidth="1"/>
    <col min="1020" max="1020" width="14" style="93" customWidth="1"/>
    <col min="1021" max="1021" width="12" style="93" customWidth="1"/>
    <col min="1022" max="1022" width="11.7109375" style="93" customWidth="1"/>
    <col min="1023" max="1023" width="10.85546875" style="93" customWidth="1"/>
    <col min="1024" max="1025" width="11.42578125" style="93" customWidth="1"/>
    <col min="1026" max="1026" width="10.28515625" style="93" bestFit="1" customWidth="1"/>
    <col min="1027" max="1027" width="12.140625" style="93" customWidth="1"/>
    <col min="1028" max="1028" width="12.28515625" style="93" customWidth="1"/>
    <col min="1029" max="1029" width="17.140625" style="93" customWidth="1"/>
    <col min="1030" max="1030" width="23" style="93" customWidth="1"/>
    <col min="1031" max="1265" width="8.85546875" style="93"/>
    <col min="1266" max="1266" width="4.42578125" style="93" customWidth="1"/>
    <col min="1267" max="1267" width="28.140625" style="93" customWidth="1"/>
    <col min="1268" max="1268" width="11.7109375" style="93" customWidth="1"/>
    <col min="1269" max="1269" width="11.85546875" style="93" customWidth="1"/>
    <col min="1270" max="1273" width="11" style="93" customWidth="1"/>
    <col min="1274" max="1274" width="12.7109375" style="93" customWidth="1"/>
    <col min="1275" max="1275" width="9.85546875" style="93" customWidth="1"/>
    <col min="1276" max="1276" width="14" style="93" customWidth="1"/>
    <col min="1277" max="1277" width="12" style="93" customWidth="1"/>
    <col min="1278" max="1278" width="11.7109375" style="93" customWidth="1"/>
    <col min="1279" max="1279" width="10.85546875" style="93" customWidth="1"/>
    <col min="1280" max="1281" width="11.42578125" style="93" customWidth="1"/>
    <col min="1282" max="1282" width="10.28515625" style="93" bestFit="1" customWidth="1"/>
    <col min="1283" max="1283" width="12.140625" style="93" customWidth="1"/>
    <col min="1284" max="1284" width="12.28515625" style="93" customWidth="1"/>
    <col min="1285" max="1285" width="17.140625" style="93" customWidth="1"/>
    <col min="1286" max="1286" width="23" style="93" customWidth="1"/>
    <col min="1287" max="1521" width="8.85546875" style="93"/>
    <col min="1522" max="1522" width="4.42578125" style="93" customWidth="1"/>
    <col min="1523" max="1523" width="28.140625" style="93" customWidth="1"/>
    <col min="1524" max="1524" width="11.7109375" style="93" customWidth="1"/>
    <col min="1525" max="1525" width="11.85546875" style="93" customWidth="1"/>
    <col min="1526" max="1529" width="11" style="93" customWidth="1"/>
    <col min="1530" max="1530" width="12.7109375" style="93" customWidth="1"/>
    <col min="1531" max="1531" width="9.85546875" style="93" customWidth="1"/>
    <col min="1532" max="1532" width="14" style="93" customWidth="1"/>
    <col min="1533" max="1533" width="12" style="93" customWidth="1"/>
    <col min="1534" max="1534" width="11.7109375" style="93" customWidth="1"/>
    <col min="1535" max="1535" width="10.85546875" style="93" customWidth="1"/>
    <col min="1536" max="1537" width="11.42578125" style="93" customWidth="1"/>
    <col min="1538" max="1538" width="10.28515625" style="93" bestFit="1" customWidth="1"/>
    <col min="1539" max="1539" width="12.140625" style="93" customWidth="1"/>
    <col min="1540" max="1540" width="12.28515625" style="93" customWidth="1"/>
    <col min="1541" max="1541" width="17.140625" style="93" customWidth="1"/>
    <col min="1542" max="1542" width="23" style="93" customWidth="1"/>
    <col min="1543" max="1777" width="8.85546875" style="93"/>
    <col min="1778" max="1778" width="4.42578125" style="93" customWidth="1"/>
    <col min="1779" max="1779" width="28.140625" style="93" customWidth="1"/>
    <col min="1780" max="1780" width="11.7109375" style="93" customWidth="1"/>
    <col min="1781" max="1781" width="11.85546875" style="93" customWidth="1"/>
    <col min="1782" max="1785" width="11" style="93" customWidth="1"/>
    <col min="1786" max="1786" width="12.7109375" style="93" customWidth="1"/>
    <col min="1787" max="1787" width="9.85546875" style="93" customWidth="1"/>
    <col min="1788" max="1788" width="14" style="93" customWidth="1"/>
    <col min="1789" max="1789" width="12" style="93" customWidth="1"/>
    <col min="1790" max="1790" width="11.7109375" style="93" customWidth="1"/>
    <col min="1791" max="1791" width="10.85546875" style="93" customWidth="1"/>
    <col min="1792" max="1793" width="11.42578125" style="93" customWidth="1"/>
    <col min="1794" max="1794" width="10.28515625" style="93" bestFit="1" customWidth="1"/>
    <col min="1795" max="1795" width="12.140625" style="93" customWidth="1"/>
    <col min="1796" max="1796" width="12.28515625" style="93" customWidth="1"/>
    <col min="1797" max="1797" width="17.140625" style="93" customWidth="1"/>
    <col min="1798" max="1798" width="23" style="93" customWidth="1"/>
    <col min="1799" max="2033" width="8.85546875" style="93"/>
    <col min="2034" max="2034" width="4.42578125" style="93" customWidth="1"/>
    <col min="2035" max="2035" width="28.140625" style="93" customWidth="1"/>
    <col min="2036" max="2036" width="11.7109375" style="93" customWidth="1"/>
    <col min="2037" max="2037" width="11.85546875" style="93" customWidth="1"/>
    <col min="2038" max="2041" width="11" style="93" customWidth="1"/>
    <col min="2042" max="2042" width="12.7109375" style="93" customWidth="1"/>
    <col min="2043" max="2043" width="9.85546875" style="93" customWidth="1"/>
    <col min="2044" max="2044" width="14" style="93" customWidth="1"/>
    <col min="2045" max="2045" width="12" style="93" customWidth="1"/>
    <col min="2046" max="2046" width="11.7109375" style="93" customWidth="1"/>
    <col min="2047" max="2047" width="10.85546875" style="93" customWidth="1"/>
    <col min="2048" max="2049" width="11.42578125" style="93" customWidth="1"/>
    <col min="2050" max="2050" width="10.28515625" style="93" bestFit="1" customWidth="1"/>
    <col min="2051" max="2051" width="12.140625" style="93" customWidth="1"/>
    <col min="2052" max="2052" width="12.28515625" style="93" customWidth="1"/>
    <col min="2053" max="2053" width="17.140625" style="93" customWidth="1"/>
    <col min="2054" max="2054" width="23" style="93" customWidth="1"/>
    <col min="2055" max="2289" width="8.85546875" style="93"/>
    <col min="2290" max="2290" width="4.42578125" style="93" customWidth="1"/>
    <col min="2291" max="2291" width="28.140625" style="93" customWidth="1"/>
    <col min="2292" max="2292" width="11.7109375" style="93" customWidth="1"/>
    <col min="2293" max="2293" width="11.85546875" style="93" customWidth="1"/>
    <col min="2294" max="2297" width="11" style="93" customWidth="1"/>
    <col min="2298" max="2298" width="12.7109375" style="93" customWidth="1"/>
    <col min="2299" max="2299" width="9.85546875" style="93" customWidth="1"/>
    <col min="2300" max="2300" width="14" style="93" customWidth="1"/>
    <col min="2301" max="2301" width="12" style="93" customWidth="1"/>
    <col min="2302" max="2302" width="11.7109375" style="93" customWidth="1"/>
    <col min="2303" max="2303" width="10.85546875" style="93" customWidth="1"/>
    <col min="2304" max="2305" width="11.42578125" style="93" customWidth="1"/>
    <col min="2306" max="2306" width="10.28515625" style="93" bestFit="1" customWidth="1"/>
    <col min="2307" max="2307" width="12.140625" style="93" customWidth="1"/>
    <col min="2308" max="2308" width="12.28515625" style="93" customWidth="1"/>
    <col min="2309" max="2309" width="17.140625" style="93" customWidth="1"/>
    <col min="2310" max="2310" width="23" style="93" customWidth="1"/>
    <col min="2311" max="2545" width="8.85546875" style="93"/>
    <col min="2546" max="2546" width="4.42578125" style="93" customWidth="1"/>
    <col min="2547" max="2547" width="28.140625" style="93" customWidth="1"/>
    <col min="2548" max="2548" width="11.7109375" style="93" customWidth="1"/>
    <col min="2549" max="2549" width="11.85546875" style="93" customWidth="1"/>
    <col min="2550" max="2553" width="11" style="93" customWidth="1"/>
    <col min="2554" max="2554" width="12.7109375" style="93" customWidth="1"/>
    <col min="2555" max="2555" width="9.85546875" style="93" customWidth="1"/>
    <col min="2556" max="2556" width="14" style="93" customWidth="1"/>
    <col min="2557" max="2557" width="12" style="93" customWidth="1"/>
    <col min="2558" max="2558" width="11.7109375" style="93" customWidth="1"/>
    <col min="2559" max="2559" width="10.85546875" style="93" customWidth="1"/>
    <col min="2560" max="2561" width="11.42578125" style="93" customWidth="1"/>
    <col min="2562" max="2562" width="10.28515625" style="93" bestFit="1" customWidth="1"/>
    <col min="2563" max="2563" width="12.140625" style="93" customWidth="1"/>
    <col min="2564" max="2564" width="12.28515625" style="93" customWidth="1"/>
    <col min="2565" max="2565" width="17.140625" style="93" customWidth="1"/>
    <col min="2566" max="2566" width="23" style="93" customWidth="1"/>
    <col min="2567" max="2801" width="8.85546875" style="93"/>
    <col min="2802" max="2802" width="4.42578125" style="93" customWidth="1"/>
    <col min="2803" max="2803" width="28.140625" style="93" customWidth="1"/>
    <col min="2804" max="2804" width="11.7109375" style="93" customWidth="1"/>
    <col min="2805" max="2805" width="11.85546875" style="93" customWidth="1"/>
    <col min="2806" max="2809" width="11" style="93" customWidth="1"/>
    <col min="2810" max="2810" width="12.7109375" style="93" customWidth="1"/>
    <col min="2811" max="2811" width="9.85546875" style="93" customWidth="1"/>
    <col min="2812" max="2812" width="14" style="93" customWidth="1"/>
    <col min="2813" max="2813" width="12" style="93" customWidth="1"/>
    <col min="2814" max="2814" width="11.7109375" style="93" customWidth="1"/>
    <col min="2815" max="2815" width="10.85546875" style="93" customWidth="1"/>
    <col min="2816" max="2817" width="11.42578125" style="93" customWidth="1"/>
    <col min="2818" max="2818" width="10.28515625" style="93" bestFit="1" customWidth="1"/>
    <col min="2819" max="2819" width="12.140625" style="93" customWidth="1"/>
    <col min="2820" max="2820" width="12.28515625" style="93" customWidth="1"/>
    <col min="2821" max="2821" width="17.140625" style="93" customWidth="1"/>
    <col min="2822" max="2822" width="23" style="93" customWidth="1"/>
    <col min="2823" max="3057" width="8.85546875" style="93"/>
    <col min="3058" max="3058" width="4.42578125" style="93" customWidth="1"/>
    <col min="3059" max="3059" width="28.140625" style="93" customWidth="1"/>
    <col min="3060" max="3060" width="11.7109375" style="93" customWidth="1"/>
    <col min="3061" max="3061" width="11.85546875" style="93" customWidth="1"/>
    <col min="3062" max="3065" width="11" style="93" customWidth="1"/>
    <col min="3066" max="3066" width="12.7109375" style="93" customWidth="1"/>
    <col min="3067" max="3067" width="9.85546875" style="93" customWidth="1"/>
    <col min="3068" max="3068" width="14" style="93" customWidth="1"/>
    <col min="3069" max="3069" width="12" style="93" customWidth="1"/>
    <col min="3070" max="3070" width="11.7109375" style="93" customWidth="1"/>
    <col min="3071" max="3071" width="10.85546875" style="93" customWidth="1"/>
    <col min="3072" max="3073" width="11.42578125" style="93" customWidth="1"/>
    <col min="3074" max="3074" width="10.28515625" style="93" bestFit="1" customWidth="1"/>
    <col min="3075" max="3075" width="12.140625" style="93" customWidth="1"/>
    <col min="3076" max="3076" width="12.28515625" style="93" customWidth="1"/>
    <col min="3077" max="3077" width="17.140625" style="93" customWidth="1"/>
    <col min="3078" max="3078" width="23" style="93" customWidth="1"/>
    <col min="3079" max="3313" width="8.85546875" style="93"/>
    <col min="3314" max="3314" width="4.42578125" style="93" customWidth="1"/>
    <col min="3315" max="3315" width="28.140625" style="93" customWidth="1"/>
    <col min="3316" max="3316" width="11.7109375" style="93" customWidth="1"/>
    <col min="3317" max="3317" width="11.85546875" style="93" customWidth="1"/>
    <col min="3318" max="3321" width="11" style="93" customWidth="1"/>
    <col min="3322" max="3322" width="12.7109375" style="93" customWidth="1"/>
    <col min="3323" max="3323" width="9.85546875" style="93" customWidth="1"/>
    <col min="3324" max="3324" width="14" style="93" customWidth="1"/>
    <col min="3325" max="3325" width="12" style="93" customWidth="1"/>
    <col min="3326" max="3326" width="11.7109375" style="93" customWidth="1"/>
    <col min="3327" max="3327" width="10.85546875" style="93" customWidth="1"/>
    <col min="3328" max="3329" width="11.42578125" style="93" customWidth="1"/>
    <col min="3330" max="3330" width="10.28515625" style="93" bestFit="1" customWidth="1"/>
    <col min="3331" max="3331" width="12.140625" style="93" customWidth="1"/>
    <col min="3332" max="3332" width="12.28515625" style="93" customWidth="1"/>
    <col min="3333" max="3333" width="17.140625" style="93" customWidth="1"/>
    <col min="3334" max="3334" width="23" style="93" customWidth="1"/>
    <col min="3335" max="3569" width="8.85546875" style="93"/>
    <col min="3570" max="3570" width="4.42578125" style="93" customWidth="1"/>
    <col min="3571" max="3571" width="28.140625" style="93" customWidth="1"/>
    <col min="3572" max="3572" width="11.7109375" style="93" customWidth="1"/>
    <col min="3573" max="3573" width="11.85546875" style="93" customWidth="1"/>
    <col min="3574" max="3577" width="11" style="93" customWidth="1"/>
    <col min="3578" max="3578" width="12.7109375" style="93" customWidth="1"/>
    <col min="3579" max="3579" width="9.85546875" style="93" customWidth="1"/>
    <col min="3580" max="3580" width="14" style="93" customWidth="1"/>
    <col min="3581" max="3581" width="12" style="93" customWidth="1"/>
    <col min="3582" max="3582" width="11.7109375" style="93" customWidth="1"/>
    <col min="3583" max="3583" width="10.85546875" style="93" customWidth="1"/>
    <col min="3584" max="3585" width="11.42578125" style="93" customWidth="1"/>
    <col min="3586" max="3586" width="10.28515625" style="93" bestFit="1" customWidth="1"/>
    <col min="3587" max="3587" width="12.140625" style="93" customWidth="1"/>
    <col min="3588" max="3588" width="12.28515625" style="93" customWidth="1"/>
    <col min="3589" max="3589" width="17.140625" style="93" customWidth="1"/>
    <col min="3590" max="3590" width="23" style="93" customWidth="1"/>
    <col min="3591" max="3825" width="8.85546875" style="93"/>
    <col min="3826" max="3826" width="4.42578125" style="93" customWidth="1"/>
    <col min="3827" max="3827" width="28.140625" style="93" customWidth="1"/>
    <col min="3828" max="3828" width="11.7109375" style="93" customWidth="1"/>
    <col min="3829" max="3829" width="11.85546875" style="93" customWidth="1"/>
    <col min="3830" max="3833" width="11" style="93" customWidth="1"/>
    <col min="3834" max="3834" width="12.7109375" style="93" customWidth="1"/>
    <col min="3835" max="3835" width="9.85546875" style="93" customWidth="1"/>
    <col min="3836" max="3836" width="14" style="93" customWidth="1"/>
    <col min="3837" max="3837" width="12" style="93" customWidth="1"/>
    <col min="3838" max="3838" width="11.7109375" style="93" customWidth="1"/>
    <col min="3839" max="3839" width="10.85546875" style="93" customWidth="1"/>
    <col min="3840" max="3841" width="11.42578125" style="93" customWidth="1"/>
    <col min="3842" max="3842" width="10.28515625" style="93" bestFit="1" customWidth="1"/>
    <col min="3843" max="3843" width="12.140625" style="93" customWidth="1"/>
    <col min="3844" max="3844" width="12.28515625" style="93" customWidth="1"/>
    <col min="3845" max="3845" width="17.140625" style="93" customWidth="1"/>
    <col min="3846" max="3846" width="23" style="93" customWidth="1"/>
    <col min="3847" max="4081" width="8.85546875" style="93"/>
    <col min="4082" max="4082" width="4.42578125" style="93" customWidth="1"/>
    <col min="4083" max="4083" width="28.140625" style="93" customWidth="1"/>
    <col min="4084" max="4084" width="11.7109375" style="93" customWidth="1"/>
    <col min="4085" max="4085" width="11.85546875" style="93" customWidth="1"/>
    <col min="4086" max="4089" width="11" style="93" customWidth="1"/>
    <col min="4090" max="4090" width="12.7109375" style="93" customWidth="1"/>
    <col min="4091" max="4091" width="9.85546875" style="93" customWidth="1"/>
    <col min="4092" max="4092" width="14" style="93" customWidth="1"/>
    <col min="4093" max="4093" width="12" style="93" customWidth="1"/>
    <col min="4094" max="4094" width="11.7109375" style="93" customWidth="1"/>
    <col min="4095" max="4095" width="10.85546875" style="93" customWidth="1"/>
    <col min="4096" max="4097" width="11.42578125" style="93" customWidth="1"/>
    <col min="4098" max="4098" width="10.28515625" style="93" bestFit="1" customWidth="1"/>
    <col min="4099" max="4099" width="12.140625" style="93" customWidth="1"/>
    <col min="4100" max="4100" width="12.28515625" style="93" customWidth="1"/>
    <col min="4101" max="4101" width="17.140625" style="93" customWidth="1"/>
    <col min="4102" max="4102" width="23" style="93" customWidth="1"/>
    <col min="4103" max="4337" width="8.85546875" style="93"/>
    <col min="4338" max="4338" width="4.42578125" style="93" customWidth="1"/>
    <col min="4339" max="4339" width="28.140625" style="93" customWidth="1"/>
    <col min="4340" max="4340" width="11.7109375" style="93" customWidth="1"/>
    <col min="4341" max="4341" width="11.85546875" style="93" customWidth="1"/>
    <col min="4342" max="4345" width="11" style="93" customWidth="1"/>
    <col min="4346" max="4346" width="12.7109375" style="93" customWidth="1"/>
    <col min="4347" max="4347" width="9.85546875" style="93" customWidth="1"/>
    <col min="4348" max="4348" width="14" style="93" customWidth="1"/>
    <col min="4349" max="4349" width="12" style="93" customWidth="1"/>
    <col min="4350" max="4350" width="11.7109375" style="93" customWidth="1"/>
    <col min="4351" max="4351" width="10.85546875" style="93" customWidth="1"/>
    <col min="4352" max="4353" width="11.42578125" style="93" customWidth="1"/>
    <col min="4354" max="4354" width="10.28515625" style="93" bestFit="1" customWidth="1"/>
    <col min="4355" max="4355" width="12.140625" style="93" customWidth="1"/>
    <col min="4356" max="4356" width="12.28515625" style="93" customWidth="1"/>
    <col min="4357" max="4357" width="17.140625" style="93" customWidth="1"/>
    <col min="4358" max="4358" width="23" style="93" customWidth="1"/>
    <col min="4359" max="4593" width="8.85546875" style="93"/>
    <col min="4594" max="4594" width="4.42578125" style="93" customWidth="1"/>
    <col min="4595" max="4595" width="28.140625" style="93" customWidth="1"/>
    <col min="4596" max="4596" width="11.7109375" style="93" customWidth="1"/>
    <col min="4597" max="4597" width="11.85546875" style="93" customWidth="1"/>
    <col min="4598" max="4601" width="11" style="93" customWidth="1"/>
    <col min="4602" max="4602" width="12.7109375" style="93" customWidth="1"/>
    <col min="4603" max="4603" width="9.85546875" style="93" customWidth="1"/>
    <col min="4604" max="4604" width="14" style="93" customWidth="1"/>
    <col min="4605" max="4605" width="12" style="93" customWidth="1"/>
    <col min="4606" max="4606" width="11.7109375" style="93" customWidth="1"/>
    <col min="4607" max="4607" width="10.85546875" style="93" customWidth="1"/>
    <col min="4608" max="4609" width="11.42578125" style="93" customWidth="1"/>
    <col min="4610" max="4610" width="10.28515625" style="93" bestFit="1" customWidth="1"/>
    <col min="4611" max="4611" width="12.140625" style="93" customWidth="1"/>
    <col min="4612" max="4612" width="12.28515625" style="93" customWidth="1"/>
    <col min="4613" max="4613" width="17.140625" style="93" customWidth="1"/>
    <col min="4614" max="4614" width="23" style="93" customWidth="1"/>
    <col min="4615" max="4849" width="8.85546875" style="93"/>
    <col min="4850" max="4850" width="4.42578125" style="93" customWidth="1"/>
    <col min="4851" max="4851" width="28.140625" style="93" customWidth="1"/>
    <col min="4852" max="4852" width="11.7109375" style="93" customWidth="1"/>
    <col min="4853" max="4853" width="11.85546875" style="93" customWidth="1"/>
    <col min="4854" max="4857" width="11" style="93" customWidth="1"/>
    <col min="4858" max="4858" width="12.7109375" style="93" customWidth="1"/>
    <col min="4859" max="4859" width="9.85546875" style="93" customWidth="1"/>
    <col min="4860" max="4860" width="14" style="93" customWidth="1"/>
    <col min="4861" max="4861" width="12" style="93" customWidth="1"/>
    <col min="4862" max="4862" width="11.7109375" style="93" customWidth="1"/>
    <col min="4863" max="4863" width="10.85546875" style="93" customWidth="1"/>
    <col min="4864" max="4865" width="11.42578125" style="93" customWidth="1"/>
    <col min="4866" max="4866" width="10.28515625" style="93" bestFit="1" customWidth="1"/>
    <col min="4867" max="4867" width="12.140625" style="93" customWidth="1"/>
    <col min="4868" max="4868" width="12.28515625" style="93" customWidth="1"/>
    <col min="4869" max="4869" width="17.140625" style="93" customWidth="1"/>
    <col min="4870" max="4870" width="23" style="93" customWidth="1"/>
    <col min="4871" max="5105" width="8.85546875" style="93"/>
    <col min="5106" max="5106" width="4.42578125" style="93" customWidth="1"/>
    <col min="5107" max="5107" width="28.140625" style="93" customWidth="1"/>
    <col min="5108" max="5108" width="11.7109375" style="93" customWidth="1"/>
    <col min="5109" max="5109" width="11.85546875" style="93" customWidth="1"/>
    <col min="5110" max="5113" width="11" style="93" customWidth="1"/>
    <col min="5114" max="5114" width="12.7109375" style="93" customWidth="1"/>
    <col min="5115" max="5115" width="9.85546875" style="93" customWidth="1"/>
    <col min="5116" max="5116" width="14" style="93" customWidth="1"/>
    <col min="5117" max="5117" width="12" style="93" customWidth="1"/>
    <col min="5118" max="5118" width="11.7109375" style="93" customWidth="1"/>
    <col min="5119" max="5119" width="10.85546875" style="93" customWidth="1"/>
    <col min="5120" max="5121" width="11.42578125" style="93" customWidth="1"/>
    <col min="5122" max="5122" width="10.28515625" style="93" bestFit="1" customWidth="1"/>
    <col min="5123" max="5123" width="12.140625" style="93" customWidth="1"/>
    <col min="5124" max="5124" width="12.28515625" style="93" customWidth="1"/>
    <col min="5125" max="5125" width="17.140625" style="93" customWidth="1"/>
    <col min="5126" max="5126" width="23" style="93" customWidth="1"/>
    <col min="5127" max="5361" width="8.85546875" style="93"/>
    <col min="5362" max="5362" width="4.42578125" style="93" customWidth="1"/>
    <col min="5363" max="5363" width="28.140625" style="93" customWidth="1"/>
    <col min="5364" max="5364" width="11.7109375" style="93" customWidth="1"/>
    <col min="5365" max="5365" width="11.85546875" style="93" customWidth="1"/>
    <col min="5366" max="5369" width="11" style="93" customWidth="1"/>
    <col min="5370" max="5370" width="12.7109375" style="93" customWidth="1"/>
    <col min="5371" max="5371" width="9.85546875" style="93" customWidth="1"/>
    <col min="5372" max="5372" width="14" style="93" customWidth="1"/>
    <col min="5373" max="5373" width="12" style="93" customWidth="1"/>
    <col min="5374" max="5374" width="11.7109375" style="93" customWidth="1"/>
    <col min="5375" max="5375" width="10.85546875" style="93" customWidth="1"/>
    <col min="5376" max="5377" width="11.42578125" style="93" customWidth="1"/>
    <col min="5378" max="5378" width="10.28515625" style="93" bestFit="1" customWidth="1"/>
    <col min="5379" max="5379" width="12.140625" style="93" customWidth="1"/>
    <col min="5380" max="5380" width="12.28515625" style="93" customWidth="1"/>
    <col min="5381" max="5381" width="17.140625" style="93" customWidth="1"/>
    <col min="5382" max="5382" width="23" style="93" customWidth="1"/>
    <col min="5383" max="5617" width="8.85546875" style="93"/>
    <col min="5618" max="5618" width="4.42578125" style="93" customWidth="1"/>
    <col min="5619" max="5619" width="28.140625" style="93" customWidth="1"/>
    <col min="5620" max="5620" width="11.7109375" style="93" customWidth="1"/>
    <col min="5621" max="5621" width="11.85546875" style="93" customWidth="1"/>
    <col min="5622" max="5625" width="11" style="93" customWidth="1"/>
    <col min="5626" max="5626" width="12.7109375" style="93" customWidth="1"/>
    <col min="5627" max="5627" width="9.85546875" style="93" customWidth="1"/>
    <col min="5628" max="5628" width="14" style="93" customWidth="1"/>
    <col min="5629" max="5629" width="12" style="93" customWidth="1"/>
    <col min="5630" max="5630" width="11.7109375" style="93" customWidth="1"/>
    <col min="5631" max="5631" width="10.85546875" style="93" customWidth="1"/>
    <col min="5632" max="5633" width="11.42578125" style="93" customWidth="1"/>
    <col min="5634" max="5634" width="10.28515625" style="93" bestFit="1" customWidth="1"/>
    <col min="5635" max="5635" width="12.140625" style="93" customWidth="1"/>
    <col min="5636" max="5636" width="12.28515625" style="93" customWidth="1"/>
    <col min="5637" max="5637" width="17.140625" style="93" customWidth="1"/>
    <col min="5638" max="5638" width="23" style="93" customWidth="1"/>
    <col min="5639" max="5873" width="8.85546875" style="93"/>
    <col min="5874" max="5874" width="4.42578125" style="93" customWidth="1"/>
    <col min="5875" max="5875" width="28.140625" style="93" customWidth="1"/>
    <col min="5876" max="5876" width="11.7109375" style="93" customWidth="1"/>
    <col min="5877" max="5877" width="11.85546875" style="93" customWidth="1"/>
    <col min="5878" max="5881" width="11" style="93" customWidth="1"/>
    <col min="5882" max="5882" width="12.7109375" style="93" customWidth="1"/>
    <col min="5883" max="5883" width="9.85546875" style="93" customWidth="1"/>
    <col min="5884" max="5884" width="14" style="93" customWidth="1"/>
    <col min="5885" max="5885" width="12" style="93" customWidth="1"/>
    <col min="5886" max="5886" width="11.7109375" style="93" customWidth="1"/>
    <col min="5887" max="5887" width="10.85546875" style="93" customWidth="1"/>
    <col min="5888" max="5889" width="11.42578125" style="93" customWidth="1"/>
    <col min="5890" max="5890" width="10.28515625" style="93" bestFit="1" customWidth="1"/>
    <col min="5891" max="5891" width="12.140625" style="93" customWidth="1"/>
    <col min="5892" max="5892" width="12.28515625" style="93" customWidth="1"/>
    <col min="5893" max="5893" width="17.140625" style="93" customWidth="1"/>
    <col min="5894" max="5894" width="23" style="93" customWidth="1"/>
    <col min="5895" max="6129" width="8.85546875" style="93"/>
    <col min="6130" max="6130" width="4.42578125" style="93" customWidth="1"/>
    <col min="6131" max="6131" width="28.140625" style="93" customWidth="1"/>
    <col min="6132" max="6132" width="11.7109375" style="93" customWidth="1"/>
    <col min="6133" max="6133" width="11.85546875" style="93" customWidth="1"/>
    <col min="6134" max="6137" width="11" style="93" customWidth="1"/>
    <col min="6138" max="6138" width="12.7109375" style="93" customWidth="1"/>
    <col min="6139" max="6139" width="9.85546875" style="93" customWidth="1"/>
    <col min="6140" max="6140" width="14" style="93" customWidth="1"/>
    <col min="6141" max="6141" width="12" style="93" customWidth="1"/>
    <col min="6142" max="6142" width="11.7109375" style="93" customWidth="1"/>
    <col min="6143" max="6143" width="10.85546875" style="93" customWidth="1"/>
    <col min="6144" max="6145" width="11.42578125" style="93" customWidth="1"/>
    <col min="6146" max="6146" width="10.28515625" style="93" bestFit="1" customWidth="1"/>
    <col min="6147" max="6147" width="12.140625" style="93" customWidth="1"/>
    <col min="6148" max="6148" width="12.28515625" style="93" customWidth="1"/>
    <col min="6149" max="6149" width="17.140625" style="93" customWidth="1"/>
    <col min="6150" max="6150" width="23" style="93" customWidth="1"/>
    <col min="6151" max="6385" width="8.85546875" style="93"/>
    <col min="6386" max="6386" width="4.42578125" style="93" customWidth="1"/>
    <col min="6387" max="6387" width="28.140625" style="93" customWidth="1"/>
    <col min="6388" max="6388" width="11.7109375" style="93" customWidth="1"/>
    <col min="6389" max="6389" width="11.85546875" style="93" customWidth="1"/>
    <col min="6390" max="6393" width="11" style="93" customWidth="1"/>
    <col min="6394" max="6394" width="12.7109375" style="93" customWidth="1"/>
    <col min="6395" max="6395" width="9.85546875" style="93" customWidth="1"/>
    <col min="6396" max="6396" width="14" style="93" customWidth="1"/>
    <col min="6397" max="6397" width="12" style="93" customWidth="1"/>
    <col min="6398" max="6398" width="11.7109375" style="93" customWidth="1"/>
    <col min="6399" max="6399" width="10.85546875" style="93" customWidth="1"/>
    <col min="6400" max="6401" width="11.42578125" style="93" customWidth="1"/>
    <col min="6402" max="6402" width="10.28515625" style="93" bestFit="1" customWidth="1"/>
    <col min="6403" max="6403" width="12.140625" style="93" customWidth="1"/>
    <col min="6404" max="6404" width="12.28515625" style="93" customWidth="1"/>
    <col min="6405" max="6405" width="17.140625" style="93" customWidth="1"/>
    <col min="6406" max="6406" width="23" style="93" customWidth="1"/>
    <col min="6407" max="6641" width="8.85546875" style="93"/>
    <col min="6642" max="6642" width="4.42578125" style="93" customWidth="1"/>
    <col min="6643" max="6643" width="28.140625" style="93" customWidth="1"/>
    <col min="6644" max="6644" width="11.7109375" style="93" customWidth="1"/>
    <col min="6645" max="6645" width="11.85546875" style="93" customWidth="1"/>
    <col min="6646" max="6649" width="11" style="93" customWidth="1"/>
    <col min="6650" max="6650" width="12.7109375" style="93" customWidth="1"/>
    <col min="6651" max="6651" width="9.85546875" style="93" customWidth="1"/>
    <col min="6652" max="6652" width="14" style="93" customWidth="1"/>
    <col min="6653" max="6653" width="12" style="93" customWidth="1"/>
    <col min="6654" max="6654" width="11.7109375" style="93" customWidth="1"/>
    <col min="6655" max="6655" width="10.85546875" style="93" customWidth="1"/>
    <col min="6656" max="6657" width="11.42578125" style="93" customWidth="1"/>
    <col min="6658" max="6658" width="10.28515625" style="93" bestFit="1" customWidth="1"/>
    <col min="6659" max="6659" width="12.140625" style="93" customWidth="1"/>
    <col min="6660" max="6660" width="12.28515625" style="93" customWidth="1"/>
    <col min="6661" max="6661" width="17.140625" style="93" customWidth="1"/>
    <col min="6662" max="6662" width="23" style="93" customWidth="1"/>
    <col min="6663" max="6897" width="8.85546875" style="93"/>
    <col min="6898" max="6898" width="4.42578125" style="93" customWidth="1"/>
    <col min="6899" max="6899" width="28.140625" style="93" customWidth="1"/>
    <col min="6900" max="6900" width="11.7109375" style="93" customWidth="1"/>
    <col min="6901" max="6901" width="11.85546875" style="93" customWidth="1"/>
    <col min="6902" max="6905" width="11" style="93" customWidth="1"/>
    <col min="6906" max="6906" width="12.7109375" style="93" customWidth="1"/>
    <col min="6907" max="6907" width="9.85546875" style="93" customWidth="1"/>
    <col min="6908" max="6908" width="14" style="93" customWidth="1"/>
    <col min="6909" max="6909" width="12" style="93" customWidth="1"/>
    <col min="6910" max="6910" width="11.7109375" style="93" customWidth="1"/>
    <col min="6911" max="6911" width="10.85546875" style="93" customWidth="1"/>
    <col min="6912" max="6913" width="11.42578125" style="93" customWidth="1"/>
    <col min="6914" max="6914" width="10.28515625" style="93" bestFit="1" customWidth="1"/>
    <col min="6915" max="6915" width="12.140625" style="93" customWidth="1"/>
    <col min="6916" max="6916" width="12.28515625" style="93" customWidth="1"/>
    <col min="6917" max="6917" width="17.140625" style="93" customWidth="1"/>
    <col min="6918" max="6918" width="23" style="93" customWidth="1"/>
    <col min="6919" max="7153" width="8.85546875" style="93"/>
    <col min="7154" max="7154" width="4.42578125" style="93" customWidth="1"/>
    <col min="7155" max="7155" width="28.140625" style="93" customWidth="1"/>
    <col min="7156" max="7156" width="11.7109375" style="93" customWidth="1"/>
    <col min="7157" max="7157" width="11.85546875" style="93" customWidth="1"/>
    <col min="7158" max="7161" width="11" style="93" customWidth="1"/>
    <col min="7162" max="7162" width="12.7109375" style="93" customWidth="1"/>
    <col min="7163" max="7163" width="9.85546875" style="93" customWidth="1"/>
    <col min="7164" max="7164" width="14" style="93" customWidth="1"/>
    <col min="7165" max="7165" width="12" style="93" customWidth="1"/>
    <col min="7166" max="7166" width="11.7109375" style="93" customWidth="1"/>
    <col min="7167" max="7167" width="10.85546875" style="93" customWidth="1"/>
    <col min="7168" max="7169" width="11.42578125" style="93" customWidth="1"/>
    <col min="7170" max="7170" width="10.28515625" style="93" bestFit="1" customWidth="1"/>
    <col min="7171" max="7171" width="12.140625" style="93" customWidth="1"/>
    <col min="7172" max="7172" width="12.28515625" style="93" customWidth="1"/>
    <col min="7173" max="7173" width="17.140625" style="93" customWidth="1"/>
    <col min="7174" max="7174" width="23" style="93" customWidth="1"/>
    <col min="7175" max="7409" width="8.85546875" style="93"/>
    <col min="7410" max="7410" width="4.42578125" style="93" customWidth="1"/>
    <col min="7411" max="7411" width="28.140625" style="93" customWidth="1"/>
    <col min="7412" max="7412" width="11.7109375" style="93" customWidth="1"/>
    <col min="7413" max="7413" width="11.85546875" style="93" customWidth="1"/>
    <col min="7414" max="7417" width="11" style="93" customWidth="1"/>
    <col min="7418" max="7418" width="12.7109375" style="93" customWidth="1"/>
    <col min="7419" max="7419" width="9.85546875" style="93" customWidth="1"/>
    <col min="7420" max="7420" width="14" style="93" customWidth="1"/>
    <col min="7421" max="7421" width="12" style="93" customWidth="1"/>
    <col min="7422" max="7422" width="11.7109375" style="93" customWidth="1"/>
    <col min="7423" max="7423" width="10.85546875" style="93" customWidth="1"/>
    <col min="7424" max="7425" width="11.42578125" style="93" customWidth="1"/>
    <col min="7426" max="7426" width="10.28515625" style="93" bestFit="1" customWidth="1"/>
    <col min="7427" max="7427" width="12.140625" style="93" customWidth="1"/>
    <col min="7428" max="7428" width="12.28515625" style="93" customWidth="1"/>
    <col min="7429" max="7429" width="17.140625" style="93" customWidth="1"/>
    <col min="7430" max="7430" width="23" style="93" customWidth="1"/>
    <col min="7431" max="7665" width="8.85546875" style="93"/>
    <col min="7666" max="7666" width="4.42578125" style="93" customWidth="1"/>
    <col min="7667" max="7667" width="28.140625" style="93" customWidth="1"/>
    <col min="7668" max="7668" width="11.7109375" style="93" customWidth="1"/>
    <col min="7669" max="7669" width="11.85546875" style="93" customWidth="1"/>
    <col min="7670" max="7673" width="11" style="93" customWidth="1"/>
    <col min="7674" max="7674" width="12.7109375" style="93" customWidth="1"/>
    <col min="7675" max="7675" width="9.85546875" style="93" customWidth="1"/>
    <col min="7676" max="7676" width="14" style="93" customWidth="1"/>
    <col min="7677" max="7677" width="12" style="93" customWidth="1"/>
    <col min="7678" max="7678" width="11.7109375" style="93" customWidth="1"/>
    <col min="7679" max="7679" width="10.85546875" style="93" customWidth="1"/>
    <col min="7680" max="7681" width="11.42578125" style="93" customWidth="1"/>
    <col min="7682" max="7682" width="10.28515625" style="93" bestFit="1" customWidth="1"/>
    <col min="7683" max="7683" width="12.140625" style="93" customWidth="1"/>
    <col min="7684" max="7684" width="12.28515625" style="93" customWidth="1"/>
    <col min="7685" max="7685" width="17.140625" style="93" customWidth="1"/>
    <col min="7686" max="7686" width="23" style="93" customWidth="1"/>
    <col min="7687" max="7921" width="8.85546875" style="93"/>
    <col min="7922" max="7922" width="4.42578125" style="93" customWidth="1"/>
    <col min="7923" max="7923" width="28.140625" style="93" customWidth="1"/>
    <col min="7924" max="7924" width="11.7109375" style="93" customWidth="1"/>
    <col min="7925" max="7925" width="11.85546875" style="93" customWidth="1"/>
    <col min="7926" max="7929" width="11" style="93" customWidth="1"/>
    <col min="7930" max="7930" width="12.7109375" style="93" customWidth="1"/>
    <col min="7931" max="7931" width="9.85546875" style="93" customWidth="1"/>
    <col min="7932" max="7932" width="14" style="93" customWidth="1"/>
    <col min="7933" max="7933" width="12" style="93" customWidth="1"/>
    <col min="7934" max="7934" width="11.7109375" style="93" customWidth="1"/>
    <col min="7935" max="7935" width="10.85546875" style="93" customWidth="1"/>
    <col min="7936" max="7937" width="11.42578125" style="93" customWidth="1"/>
    <col min="7938" max="7938" width="10.28515625" style="93" bestFit="1" customWidth="1"/>
    <col min="7939" max="7939" width="12.140625" style="93" customWidth="1"/>
    <col min="7940" max="7940" width="12.28515625" style="93" customWidth="1"/>
    <col min="7941" max="7941" width="17.140625" style="93" customWidth="1"/>
    <col min="7942" max="7942" width="23" style="93" customWidth="1"/>
    <col min="7943" max="8177" width="8.85546875" style="93"/>
    <col min="8178" max="8178" width="4.42578125" style="93" customWidth="1"/>
    <col min="8179" max="8179" width="28.140625" style="93" customWidth="1"/>
    <col min="8180" max="8180" width="11.7109375" style="93" customWidth="1"/>
    <col min="8181" max="8181" width="11.85546875" style="93" customWidth="1"/>
    <col min="8182" max="8185" width="11" style="93" customWidth="1"/>
    <col min="8186" max="8186" width="12.7109375" style="93" customWidth="1"/>
    <col min="8187" max="8187" width="9.85546875" style="93" customWidth="1"/>
    <col min="8188" max="8188" width="14" style="93" customWidth="1"/>
    <col min="8189" max="8189" width="12" style="93" customWidth="1"/>
    <col min="8190" max="8190" width="11.7109375" style="93" customWidth="1"/>
    <col min="8191" max="8191" width="10.85546875" style="93" customWidth="1"/>
    <col min="8192" max="8193" width="11.42578125" style="93" customWidth="1"/>
    <col min="8194" max="8194" width="10.28515625" style="93" bestFit="1" customWidth="1"/>
    <col min="8195" max="8195" width="12.140625" style="93" customWidth="1"/>
    <col min="8196" max="8196" width="12.28515625" style="93" customWidth="1"/>
    <col min="8197" max="8197" width="17.140625" style="93" customWidth="1"/>
    <col min="8198" max="8198" width="23" style="93" customWidth="1"/>
    <col min="8199" max="8433" width="8.85546875" style="93"/>
    <col min="8434" max="8434" width="4.42578125" style="93" customWidth="1"/>
    <col min="8435" max="8435" width="28.140625" style="93" customWidth="1"/>
    <col min="8436" max="8436" width="11.7109375" style="93" customWidth="1"/>
    <col min="8437" max="8437" width="11.85546875" style="93" customWidth="1"/>
    <col min="8438" max="8441" width="11" style="93" customWidth="1"/>
    <col min="8442" max="8442" width="12.7109375" style="93" customWidth="1"/>
    <col min="8443" max="8443" width="9.85546875" style="93" customWidth="1"/>
    <col min="8444" max="8444" width="14" style="93" customWidth="1"/>
    <col min="8445" max="8445" width="12" style="93" customWidth="1"/>
    <col min="8446" max="8446" width="11.7109375" style="93" customWidth="1"/>
    <col min="8447" max="8447" width="10.85546875" style="93" customWidth="1"/>
    <col min="8448" max="8449" width="11.42578125" style="93" customWidth="1"/>
    <col min="8450" max="8450" width="10.28515625" style="93" bestFit="1" customWidth="1"/>
    <col min="8451" max="8451" width="12.140625" style="93" customWidth="1"/>
    <col min="8452" max="8452" width="12.28515625" style="93" customWidth="1"/>
    <col min="8453" max="8453" width="17.140625" style="93" customWidth="1"/>
    <col min="8454" max="8454" width="23" style="93" customWidth="1"/>
    <col min="8455" max="8689" width="8.85546875" style="93"/>
    <col min="8690" max="8690" width="4.42578125" style="93" customWidth="1"/>
    <col min="8691" max="8691" width="28.140625" style="93" customWidth="1"/>
    <col min="8692" max="8692" width="11.7109375" style="93" customWidth="1"/>
    <col min="8693" max="8693" width="11.85546875" style="93" customWidth="1"/>
    <col min="8694" max="8697" width="11" style="93" customWidth="1"/>
    <col min="8698" max="8698" width="12.7109375" style="93" customWidth="1"/>
    <col min="8699" max="8699" width="9.85546875" style="93" customWidth="1"/>
    <col min="8700" max="8700" width="14" style="93" customWidth="1"/>
    <col min="8701" max="8701" width="12" style="93" customWidth="1"/>
    <col min="8702" max="8702" width="11.7109375" style="93" customWidth="1"/>
    <col min="8703" max="8703" width="10.85546875" style="93" customWidth="1"/>
    <col min="8704" max="8705" width="11.42578125" style="93" customWidth="1"/>
    <col min="8706" max="8706" width="10.28515625" style="93" bestFit="1" customWidth="1"/>
    <col min="8707" max="8707" width="12.140625" style="93" customWidth="1"/>
    <col min="8708" max="8708" width="12.28515625" style="93" customWidth="1"/>
    <col min="8709" max="8709" width="17.140625" style="93" customWidth="1"/>
    <col min="8710" max="8710" width="23" style="93" customWidth="1"/>
    <col min="8711" max="8945" width="8.85546875" style="93"/>
    <col min="8946" max="8946" width="4.42578125" style="93" customWidth="1"/>
    <col min="8947" max="8947" width="28.140625" style="93" customWidth="1"/>
    <col min="8948" max="8948" width="11.7109375" style="93" customWidth="1"/>
    <col min="8949" max="8949" width="11.85546875" style="93" customWidth="1"/>
    <col min="8950" max="8953" width="11" style="93" customWidth="1"/>
    <col min="8954" max="8954" width="12.7109375" style="93" customWidth="1"/>
    <col min="8955" max="8955" width="9.85546875" style="93" customWidth="1"/>
    <col min="8956" max="8956" width="14" style="93" customWidth="1"/>
    <col min="8957" max="8957" width="12" style="93" customWidth="1"/>
    <col min="8958" max="8958" width="11.7109375" style="93" customWidth="1"/>
    <col min="8959" max="8959" width="10.85546875" style="93" customWidth="1"/>
    <col min="8960" max="8961" width="11.42578125" style="93" customWidth="1"/>
    <col min="8962" max="8962" width="10.28515625" style="93" bestFit="1" customWidth="1"/>
    <col min="8963" max="8963" width="12.140625" style="93" customWidth="1"/>
    <col min="8964" max="8964" width="12.28515625" style="93" customWidth="1"/>
    <col min="8965" max="8965" width="17.140625" style="93" customWidth="1"/>
    <col min="8966" max="8966" width="23" style="93" customWidth="1"/>
    <col min="8967" max="9201" width="8.85546875" style="93"/>
    <col min="9202" max="9202" width="4.42578125" style="93" customWidth="1"/>
    <col min="9203" max="9203" width="28.140625" style="93" customWidth="1"/>
    <col min="9204" max="9204" width="11.7109375" style="93" customWidth="1"/>
    <col min="9205" max="9205" width="11.85546875" style="93" customWidth="1"/>
    <col min="9206" max="9209" width="11" style="93" customWidth="1"/>
    <col min="9210" max="9210" width="12.7109375" style="93" customWidth="1"/>
    <col min="9211" max="9211" width="9.85546875" style="93" customWidth="1"/>
    <col min="9212" max="9212" width="14" style="93" customWidth="1"/>
    <col min="9213" max="9213" width="12" style="93" customWidth="1"/>
    <col min="9214" max="9214" width="11.7109375" style="93" customWidth="1"/>
    <col min="9215" max="9215" width="10.85546875" style="93" customWidth="1"/>
    <col min="9216" max="9217" width="11.42578125" style="93" customWidth="1"/>
    <col min="9218" max="9218" width="10.28515625" style="93" bestFit="1" customWidth="1"/>
    <col min="9219" max="9219" width="12.140625" style="93" customWidth="1"/>
    <col min="9220" max="9220" width="12.28515625" style="93" customWidth="1"/>
    <col min="9221" max="9221" width="17.140625" style="93" customWidth="1"/>
    <col min="9222" max="9222" width="23" style="93" customWidth="1"/>
    <col min="9223" max="9457" width="8.85546875" style="93"/>
    <col min="9458" max="9458" width="4.42578125" style="93" customWidth="1"/>
    <col min="9459" max="9459" width="28.140625" style="93" customWidth="1"/>
    <col min="9460" max="9460" width="11.7109375" style="93" customWidth="1"/>
    <col min="9461" max="9461" width="11.85546875" style="93" customWidth="1"/>
    <col min="9462" max="9465" width="11" style="93" customWidth="1"/>
    <col min="9466" max="9466" width="12.7109375" style="93" customWidth="1"/>
    <col min="9467" max="9467" width="9.85546875" style="93" customWidth="1"/>
    <col min="9468" max="9468" width="14" style="93" customWidth="1"/>
    <col min="9469" max="9469" width="12" style="93" customWidth="1"/>
    <col min="9470" max="9470" width="11.7109375" style="93" customWidth="1"/>
    <col min="9471" max="9471" width="10.85546875" style="93" customWidth="1"/>
    <col min="9472" max="9473" width="11.42578125" style="93" customWidth="1"/>
    <col min="9474" max="9474" width="10.28515625" style="93" bestFit="1" customWidth="1"/>
    <col min="9475" max="9475" width="12.140625" style="93" customWidth="1"/>
    <col min="9476" max="9476" width="12.28515625" style="93" customWidth="1"/>
    <col min="9477" max="9477" width="17.140625" style="93" customWidth="1"/>
    <col min="9478" max="9478" width="23" style="93" customWidth="1"/>
    <col min="9479" max="9713" width="8.85546875" style="93"/>
    <col min="9714" max="9714" width="4.42578125" style="93" customWidth="1"/>
    <col min="9715" max="9715" width="28.140625" style="93" customWidth="1"/>
    <col min="9716" max="9716" width="11.7109375" style="93" customWidth="1"/>
    <col min="9717" max="9717" width="11.85546875" style="93" customWidth="1"/>
    <col min="9718" max="9721" width="11" style="93" customWidth="1"/>
    <col min="9722" max="9722" width="12.7109375" style="93" customWidth="1"/>
    <col min="9723" max="9723" width="9.85546875" style="93" customWidth="1"/>
    <col min="9724" max="9724" width="14" style="93" customWidth="1"/>
    <col min="9725" max="9725" width="12" style="93" customWidth="1"/>
    <col min="9726" max="9726" width="11.7109375" style="93" customWidth="1"/>
    <col min="9727" max="9727" width="10.85546875" style="93" customWidth="1"/>
    <col min="9728" max="9729" width="11.42578125" style="93" customWidth="1"/>
    <col min="9730" max="9730" width="10.28515625" style="93" bestFit="1" customWidth="1"/>
    <col min="9731" max="9731" width="12.140625" style="93" customWidth="1"/>
    <col min="9732" max="9732" width="12.28515625" style="93" customWidth="1"/>
    <col min="9733" max="9733" width="17.140625" style="93" customWidth="1"/>
    <col min="9734" max="9734" width="23" style="93" customWidth="1"/>
    <col min="9735" max="9969" width="8.85546875" style="93"/>
    <col min="9970" max="9970" width="4.42578125" style="93" customWidth="1"/>
    <col min="9971" max="9971" width="28.140625" style="93" customWidth="1"/>
    <col min="9972" max="9972" width="11.7109375" style="93" customWidth="1"/>
    <col min="9973" max="9973" width="11.85546875" style="93" customWidth="1"/>
    <col min="9974" max="9977" width="11" style="93" customWidth="1"/>
    <col min="9978" max="9978" width="12.7109375" style="93" customWidth="1"/>
    <col min="9979" max="9979" width="9.85546875" style="93" customWidth="1"/>
    <col min="9980" max="9980" width="14" style="93" customWidth="1"/>
    <col min="9981" max="9981" width="12" style="93" customWidth="1"/>
    <col min="9982" max="9982" width="11.7109375" style="93" customWidth="1"/>
    <col min="9983" max="9983" width="10.85546875" style="93" customWidth="1"/>
    <col min="9984" max="9985" width="11.42578125" style="93" customWidth="1"/>
    <col min="9986" max="9986" width="10.28515625" style="93" bestFit="1" customWidth="1"/>
    <col min="9987" max="9987" width="12.140625" style="93" customWidth="1"/>
    <col min="9988" max="9988" width="12.28515625" style="93" customWidth="1"/>
    <col min="9989" max="9989" width="17.140625" style="93" customWidth="1"/>
    <col min="9990" max="9990" width="23" style="93" customWidth="1"/>
    <col min="9991" max="10225" width="8.85546875" style="93"/>
    <col min="10226" max="10226" width="4.42578125" style="93" customWidth="1"/>
    <col min="10227" max="10227" width="28.140625" style="93" customWidth="1"/>
    <col min="10228" max="10228" width="11.7109375" style="93" customWidth="1"/>
    <col min="10229" max="10229" width="11.85546875" style="93" customWidth="1"/>
    <col min="10230" max="10233" width="11" style="93" customWidth="1"/>
    <col min="10234" max="10234" width="12.7109375" style="93" customWidth="1"/>
    <col min="10235" max="10235" width="9.85546875" style="93" customWidth="1"/>
    <col min="10236" max="10236" width="14" style="93" customWidth="1"/>
    <col min="10237" max="10237" width="12" style="93" customWidth="1"/>
    <col min="10238" max="10238" width="11.7109375" style="93" customWidth="1"/>
    <col min="10239" max="10239" width="10.85546875" style="93" customWidth="1"/>
    <col min="10240" max="10241" width="11.42578125" style="93" customWidth="1"/>
    <col min="10242" max="10242" width="10.28515625" style="93" bestFit="1" customWidth="1"/>
    <col min="10243" max="10243" width="12.140625" style="93" customWidth="1"/>
    <col min="10244" max="10244" width="12.28515625" style="93" customWidth="1"/>
    <col min="10245" max="10245" width="17.140625" style="93" customWidth="1"/>
    <col min="10246" max="10246" width="23" style="93" customWidth="1"/>
    <col min="10247" max="10481" width="8.85546875" style="93"/>
    <col min="10482" max="10482" width="4.42578125" style="93" customWidth="1"/>
    <col min="10483" max="10483" width="28.140625" style="93" customWidth="1"/>
    <col min="10484" max="10484" width="11.7109375" style="93" customWidth="1"/>
    <col min="10485" max="10485" width="11.85546875" style="93" customWidth="1"/>
    <col min="10486" max="10489" width="11" style="93" customWidth="1"/>
    <col min="10490" max="10490" width="12.7109375" style="93" customWidth="1"/>
    <col min="10491" max="10491" width="9.85546875" style="93" customWidth="1"/>
    <col min="10492" max="10492" width="14" style="93" customWidth="1"/>
    <col min="10493" max="10493" width="12" style="93" customWidth="1"/>
    <col min="10494" max="10494" width="11.7109375" style="93" customWidth="1"/>
    <col min="10495" max="10495" width="10.85546875" style="93" customWidth="1"/>
    <col min="10496" max="10497" width="11.42578125" style="93" customWidth="1"/>
    <col min="10498" max="10498" width="10.28515625" style="93" bestFit="1" customWidth="1"/>
    <col min="10499" max="10499" width="12.140625" style="93" customWidth="1"/>
    <col min="10500" max="10500" width="12.28515625" style="93" customWidth="1"/>
    <col min="10501" max="10501" width="17.140625" style="93" customWidth="1"/>
    <col min="10502" max="10502" width="23" style="93" customWidth="1"/>
    <col min="10503" max="10737" width="8.85546875" style="93"/>
    <col min="10738" max="10738" width="4.42578125" style="93" customWidth="1"/>
    <col min="10739" max="10739" width="28.140625" style="93" customWidth="1"/>
    <col min="10740" max="10740" width="11.7109375" style="93" customWidth="1"/>
    <col min="10741" max="10741" width="11.85546875" style="93" customWidth="1"/>
    <col min="10742" max="10745" width="11" style="93" customWidth="1"/>
    <col min="10746" max="10746" width="12.7109375" style="93" customWidth="1"/>
    <col min="10747" max="10747" width="9.85546875" style="93" customWidth="1"/>
    <col min="10748" max="10748" width="14" style="93" customWidth="1"/>
    <col min="10749" max="10749" width="12" style="93" customWidth="1"/>
    <col min="10750" max="10750" width="11.7109375" style="93" customWidth="1"/>
    <col min="10751" max="10751" width="10.85546875" style="93" customWidth="1"/>
    <col min="10752" max="10753" width="11.42578125" style="93" customWidth="1"/>
    <col min="10754" max="10754" width="10.28515625" style="93" bestFit="1" customWidth="1"/>
    <col min="10755" max="10755" width="12.140625" style="93" customWidth="1"/>
    <col min="10756" max="10756" width="12.28515625" style="93" customWidth="1"/>
    <col min="10757" max="10757" width="17.140625" style="93" customWidth="1"/>
    <col min="10758" max="10758" width="23" style="93" customWidth="1"/>
    <col min="10759" max="10993" width="8.85546875" style="93"/>
    <col min="10994" max="10994" width="4.42578125" style="93" customWidth="1"/>
    <col min="10995" max="10995" width="28.140625" style="93" customWidth="1"/>
    <col min="10996" max="10996" width="11.7109375" style="93" customWidth="1"/>
    <col min="10997" max="10997" width="11.85546875" style="93" customWidth="1"/>
    <col min="10998" max="11001" width="11" style="93" customWidth="1"/>
    <col min="11002" max="11002" width="12.7109375" style="93" customWidth="1"/>
    <col min="11003" max="11003" width="9.85546875" style="93" customWidth="1"/>
    <col min="11004" max="11004" width="14" style="93" customWidth="1"/>
    <col min="11005" max="11005" width="12" style="93" customWidth="1"/>
    <col min="11006" max="11006" width="11.7109375" style="93" customWidth="1"/>
    <col min="11007" max="11007" width="10.85546875" style="93" customWidth="1"/>
    <col min="11008" max="11009" width="11.42578125" style="93" customWidth="1"/>
    <col min="11010" max="11010" width="10.28515625" style="93" bestFit="1" customWidth="1"/>
    <col min="11011" max="11011" width="12.140625" style="93" customWidth="1"/>
    <col min="11012" max="11012" width="12.28515625" style="93" customWidth="1"/>
    <col min="11013" max="11013" width="17.140625" style="93" customWidth="1"/>
    <col min="11014" max="11014" width="23" style="93" customWidth="1"/>
    <col min="11015" max="11249" width="8.85546875" style="93"/>
    <col min="11250" max="11250" width="4.42578125" style="93" customWidth="1"/>
    <col min="11251" max="11251" width="28.140625" style="93" customWidth="1"/>
    <col min="11252" max="11252" width="11.7109375" style="93" customWidth="1"/>
    <col min="11253" max="11253" width="11.85546875" style="93" customWidth="1"/>
    <col min="11254" max="11257" width="11" style="93" customWidth="1"/>
    <col min="11258" max="11258" width="12.7109375" style="93" customWidth="1"/>
    <col min="11259" max="11259" width="9.85546875" style="93" customWidth="1"/>
    <col min="11260" max="11260" width="14" style="93" customWidth="1"/>
    <col min="11261" max="11261" width="12" style="93" customWidth="1"/>
    <col min="11262" max="11262" width="11.7109375" style="93" customWidth="1"/>
    <col min="11263" max="11263" width="10.85546875" style="93" customWidth="1"/>
    <col min="11264" max="11265" width="11.42578125" style="93" customWidth="1"/>
    <col min="11266" max="11266" width="10.28515625" style="93" bestFit="1" customWidth="1"/>
    <col min="11267" max="11267" width="12.140625" style="93" customWidth="1"/>
    <col min="11268" max="11268" width="12.28515625" style="93" customWidth="1"/>
    <col min="11269" max="11269" width="17.140625" style="93" customWidth="1"/>
    <col min="11270" max="11270" width="23" style="93" customWidth="1"/>
    <col min="11271" max="11505" width="8.85546875" style="93"/>
    <col min="11506" max="11506" width="4.42578125" style="93" customWidth="1"/>
    <col min="11507" max="11507" width="28.140625" style="93" customWidth="1"/>
    <col min="11508" max="11508" width="11.7109375" style="93" customWidth="1"/>
    <col min="11509" max="11509" width="11.85546875" style="93" customWidth="1"/>
    <col min="11510" max="11513" width="11" style="93" customWidth="1"/>
    <col min="11514" max="11514" width="12.7109375" style="93" customWidth="1"/>
    <col min="11515" max="11515" width="9.85546875" style="93" customWidth="1"/>
    <col min="11516" max="11516" width="14" style="93" customWidth="1"/>
    <col min="11517" max="11517" width="12" style="93" customWidth="1"/>
    <col min="11518" max="11518" width="11.7109375" style="93" customWidth="1"/>
    <col min="11519" max="11519" width="10.85546875" style="93" customWidth="1"/>
    <col min="11520" max="11521" width="11.42578125" style="93" customWidth="1"/>
    <col min="11522" max="11522" width="10.28515625" style="93" bestFit="1" customWidth="1"/>
    <col min="11523" max="11523" width="12.140625" style="93" customWidth="1"/>
    <col min="11524" max="11524" width="12.28515625" style="93" customWidth="1"/>
    <col min="11525" max="11525" width="17.140625" style="93" customWidth="1"/>
    <col min="11526" max="11526" width="23" style="93" customWidth="1"/>
    <col min="11527" max="11761" width="8.85546875" style="93"/>
    <col min="11762" max="11762" width="4.42578125" style="93" customWidth="1"/>
    <col min="11763" max="11763" width="28.140625" style="93" customWidth="1"/>
    <col min="11764" max="11764" width="11.7109375" style="93" customWidth="1"/>
    <col min="11765" max="11765" width="11.85546875" style="93" customWidth="1"/>
    <col min="11766" max="11769" width="11" style="93" customWidth="1"/>
    <col min="11770" max="11770" width="12.7109375" style="93" customWidth="1"/>
    <col min="11771" max="11771" width="9.85546875" style="93" customWidth="1"/>
    <col min="11772" max="11772" width="14" style="93" customWidth="1"/>
    <col min="11773" max="11773" width="12" style="93" customWidth="1"/>
    <col min="11774" max="11774" width="11.7109375" style="93" customWidth="1"/>
    <col min="11775" max="11775" width="10.85546875" style="93" customWidth="1"/>
    <col min="11776" max="11777" width="11.42578125" style="93" customWidth="1"/>
    <col min="11778" max="11778" width="10.28515625" style="93" bestFit="1" customWidth="1"/>
    <col min="11779" max="11779" width="12.140625" style="93" customWidth="1"/>
    <col min="11780" max="11780" width="12.28515625" style="93" customWidth="1"/>
    <col min="11781" max="11781" width="17.140625" style="93" customWidth="1"/>
    <col min="11782" max="11782" width="23" style="93" customWidth="1"/>
    <col min="11783" max="12017" width="8.85546875" style="93"/>
    <col min="12018" max="12018" width="4.42578125" style="93" customWidth="1"/>
    <col min="12019" max="12019" width="28.140625" style="93" customWidth="1"/>
    <col min="12020" max="12020" width="11.7109375" style="93" customWidth="1"/>
    <col min="12021" max="12021" width="11.85546875" style="93" customWidth="1"/>
    <col min="12022" max="12025" width="11" style="93" customWidth="1"/>
    <col min="12026" max="12026" width="12.7109375" style="93" customWidth="1"/>
    <col min="12027" max="12027" width="9.85546875" style="93" customWidth="1"/>
    <col min="12028" max="12028" width="14" style="93" customWidth="1"/>
    <col min="12029" max="12029" width="12" style="93" customWidth="1"/>
    <col min="12030" max="12030" width="11.7109375" style="93" customWidth="1"/>
    <col min="12031" max="12031" width="10.85546875" style="93" customWidth="1"/>
    <col min="12032" max="12033" width="11.42578125" style="93" customWidth="1"/>
    <col min="12034" max="12034" width="10.28515625" style="93" bestFit="1" customWidth="1"/>
    <col min="12035" max="12035" width="12.140625" style="93" customWidth="1"/>
    <col min="12036" max="12036" width="12.28515625" style="93" customWidth="1"/>
    <col min="12037" max="12037" width="17.140625" style="93" customWidth="1"/>
    <col min="12038" max="12038" width="23" style="93" customWidth="1"/>
    <col min="12039" max="12273" width="8.85546875" style="93"/>
    <col min="12274" max="12274" width="4.42578125" style="93" customWidth="1"/>
    <col min="12275" max="12275" width="28.140625" style="93" customWidth="1"/>
    <col min="12276" max="12276" width="11.7109375" style="93" customWidth="1"/>
    <col min="12277" max="12277" width="11.85546875" style="93" customWidth="1"/>
    <col min="12278" max="12281" width="11" style="93" customWidth="1"/>
    <col min="12282" max="12282" width="12.7109375" style="93" customWidth="1"/>
    <col min="12283" max="12283" width="9.85546875" style="93" customWidth="1"/>
    <col min="12284" max="12284" width="14" style="93" customWidth="1"/>
    <col min="12285" max="12285" width="12" style="93" customWidth="1"/>
    <col min="12286" max="12286" width="11.7109375" style="93" customWidth="1"/>
    <col min="12287" max="12287" width="10.85546875" style="93" customWidth="1"/>
    <col min="12288" max="12289" width="11.42578125" style="93" customWidth="1"/>
    <col min="12290" max="12290" width="10.28515625" style="93" bestFit="1" customWidth="1"/>
    <col min="12291" max="12291" width="12.140625" style="93" customWidth="1"/>
    <col min="12292" max="12292" width="12.28515625" style="93" customWidth="1"/>
    <col min="12293" max="12293" width="17.140625" style="93" customWidth="1"/>
    <col min="12294" max="12294" width="23" style="93" customWidth="1"/>
    <col min="12295" max="12529" width="8.85546875" style="93"/>
    <col min="12530" max="12530" width="4.42578125" style="93" customWidth="1"/>
    <col min="12531" max="12531" width="28.140625" style="93" customWidth="1"/>
    <col min="12532" max="12532" width="11.7109375" style="93" customWidth="1"/>
    <col min="12533" max="12533" width="11.85546875" style="93" customWidth="1"/>
    <col min="12534" max="12537" width="11" style="93" customWidth="1"/>
    <col min="12538" max="12538" width="12.7109375" style="93" customWidth="1"/>
    <col min="12539" max="12539" width="9.85546875" style="93" customWidth="1"/>
    <col min="12540" max="12540" width="14" style="93" customWidth="1"/>
    <col min="12541" max="12541" width="12" style="93" customWidth="1"/>
    <col min="12542" max="12542" width="11.7109375" style="93" customWidth="1"/>
    <col min="12543" max="12543" width="10.85546875" style="93" customWidth="1"/>
    <col min="12544" max="12545" width="11.42578125" style="93" customWidth="1"/>
    <col min="12546" max="12546" width="10.28515625" style="93" bestFit="1" customWidth="1"/>
    <col min="12547" max="12547" width="12.140625" style="93" customWidth="1"/>
    <col min="12548" max="12548" width="12.28515625" style="93" customWidth="1"/>
    <col min="12549" max="12549" width="17.140625" style="93" customWidth="1"/>
    <col min="12550" max="12550" width="23" style="93" customWidth="1"/>
    <col min="12551" max="12785" width="8.85546875" style="93"/>
    <col min="12786" max="12786" width="4.42578125" style="93" customWidth="1"/>
    <col min="12787" max="12787" width="28.140625" style="93" customWidth="1"/>
    <col min="12788" max="12788" width="11.7109375" style="93" customWidth="1"/>
    <col min="12789" max="12789" width="11.85546875" style="93" customWidth="1"/>
    <col min="12790" max="12793" width="11" style="93" customWidth="1"/>
    <col min="12794" max="12794" width="12.7109375" style="93" customWidth="1"/>
    <col min="12795" max="12795" width="9.85546875" style="93" customWidth="1"/>
    <col min="12796" max="12796" width="14" style="93" customWidth="1"/>
    <col min="12797" max="12797" width="12" style="93" customWidth="1"/>
    <col min="12798" max="12798" width="11.7109375" style="93" customWidth="1"/>
    <col min="12799" max="12799" width="10.85546875" style="93" customWidth="1"/>
    <col min="12800" max="12801" width="11.42578125" style="93" customWidth="1"/>
    <col min="12802" max="12802" width="10.28515625" style="93" bestFit="1" customWidth="1"/>
    <col min="12803" max="12803" width="12.140625" style="93" customWidth="1"/>
    <col min="12804" max="12804" width="12.28515625" style="93" customWidth="1"/>
    <col min="12805" max="12805" width="17.140625" style="93" customWidth="1"/>
    <col min="12806" max="12806" width="23" style="93" customWidth="1"/>
    <col min="12807" max="13041" width="8.85546875" style="93"/>
    <col min="13042" max="13042" width="4.42578125" style="93" customWidth="1"/>
    <col min="13043" max="13043" width="28.140625" style="93" customWidth="1"/>
    <col min="13044" max="13044" width="11.7109375" style="93" customWidth="1"/>
    <col min="13045" max="13045" width="11.85546875" style="93" customWidth="1"/>
    <col min="13046" max="13049" width="11" style="93" customWidth="1"/>
    <col min="13050" max="13050" width="12.7109375" style="93" customWidth="1"/>
    <col min="13051" max="13051" width="9.85546875" style="93" customWidth="1"/>
    <col min="13052" max="13052" width="14" style="93" customWidth="1"/>
    <col min="13053" max="13053" width="12" style="93" customWidth="1"/>
    <col min="13054" max="13054" width="11.7109375" style="93" customWidth="1"/>
    <col min="13055" max="13055" width="10.85546875" style="93" customWidth="1"/>
    <col min="13056" max="13057" width="11.42578125" style="93" customWidth="1"/>
    <col min="13058" max="13058" width="10.28515625" style="93" bestFit="1" customWidth="1"/>
    <col min="13059" max="13059" width="12.140625" style="93" customWidth="1"/>
    <col min="13060" max="13060" width="12.28515625" style="93" customWidth="1"/>
    <col min="13061" max="13061" width="17.140625" style="93" customWidth="1"/>
    <col min="13062" max="13062" width="23" style="93" customWidth="1"/>
    <col min="13063" max="13297" width="8.85546875" style="93"/>
    <col min="13298" max="13298" width="4.42578125" style="93" customWidth="1"/>
    <col min="13299" max="13299" width="28.140625" style="93" customWidth="1"/>
    <col min="13300" max="13300" width="11.7109375" style="93" customWidth="1"/>
    <col min="13301" max="13301" width="11.85546875" style="93" customWidth="1"/>
    <col min="13302" max="13305" width="11" style="93" customWidth="1"/>
    <col min="13306" max="13306" width="12.7109375" style="93" customWidth="1"/>
    <col min="13307" max="13307" width="9.85546875" style="93" customWidth="1"/>
    <col min="13308" max="13308" width="14" style="93" customWidth="1"/>
    <col min="13309" max="13309" width="12" style="93" customWidth="1"/>
    <col min="13310" max="13310" width="11.7109375" style="93" customWidth="1"/>
    <col min="13311" max="13311" width="10.85546875" style="93" customWidth="1"/>
    <col min="13312" max="13313" width="11.42578125" style="93" customWidth="1"/>
    <col min="13314" max="13314" width="10.28515625" style="93" bestFit="1" customWidth="1"/>
    <col min="13315" max="13315" width="12.140625" style="93" customWidth="1"/>
    <col min="13316" max="13316" width="12.28515625" style="93" customWidth="1"/>
    <col min="13317" max="13317" width="17.140625" style="93" customWidth="1"/>
    <col min="13318" max="13318" width="23" style="93" customWidth="1"/>
    <col min="13319" max="13553" width="8.85546875" style="93"/>
    <col min="13554" max="13554" width="4.42578125" style="93" customWidth="1"/>
    <col min="13555" max="13555" width="28.140625" style="93" customWidth="1"/>
    <col min="13556" max="13556" width="11.7109375" style="93" customWidth="1"/>
    <col min="13557" max="13557" width="11.85546875" style="93" customWidth="1"/>
    <col min="13558" max="13561" width="11" style="93" customWidth="1"/>
    <col min="13562" max="13562" width="12.7109375" style="93" customWidth="1"/>
    <col min="13563" max="13563" width="9.85546875" style="93" customWidth="1"/>
    <col min="13564" max="13564" width="14" style="93" customWidth="1"/>
    <col min="13565" max="13565" width="12" style="93" customWidth="1"/>
    <col min="13566" max="13566" width="11.7109375" style="93" customWidth="1"/>
    <col min="13567" max="13567" width="10.85546875" style="93" customWidth="1"/>
    <col min="13568" max="13569" width="11.42578125" style="93" customWidth="1"/>
    <col min="13570" max="13570" width="10.28515625" style="93" bestFit="1" customWidth="1"/>
    <col min="13571" max="13571" width="12.140625" style="93" customWidth="1"/>
    <col min="13572" max="13572" width="12.28515625" style="93" customWidth="1"/>
    <col min="13573" max="13573" width="17.140625" style="93" customWidth="1"/>
    <col min="13574" max="13574" width="23" style="93" customWidth="1"/>
    <col min="13575" max="13809" width="8.85546875" style="93"/>
    <col min="13810" max="13810" width="4.42578125" style="93" customWidth="1"/>
    <col min="13811" max="13811" width="28.140625" style="93" customWidth="1"/>
    <col min="13812" max="13812" width="11.7109375" style="93" customWidth="1"/>
    <col min="13813" max="13813" width="11.85546875" style="93" customWidth="1"/>
    <col min="13814" max="13817" width="11" style="93" customWidth="1"/>
    <col min="13818" max="13818" width="12.7109375" style="93" customWidth="1"/>
    <col min="13819" max="13819" width="9.85546875" style="93" customWidth="1"/>
    <col min="13820" max="13820" width="14" style="93" customWidth="1"/>
    <col min="13821" max="13821" width="12" style="93" customWidth="1"/>
    <col min="13822" max="13822" width="11.7109375" style="93" customWidth="1"/>
    <col min="13823" max="13823" width="10.85546875" style="93" customWidth="1"/>
    <col min="13824" max="13825" width="11.42578125" style="93" customWidth="1"/>
    <col min="13826" max="13826" width="10.28515625" style="93" bestFit="1" customWidth="1"/>
    <col min="13827" max="13827" width="12.140625" style="93" customWidth="1"/>
    <col min="13828" max="13828" width="12.28515625" style="93" customWidth="1"/>
    <col min="13829" max="13829" width="17.140625" style="93" customWidth="1"/>
    <col min="13830" max="13830" width="23" style="93" customWidth="1"/>
    <col min="13831" max="14065" width="8.85546875" style="93"/>
    <col min="14066" max="14066" width="4.42578125" style="93" customWidth="1"/>
    <col min="14067" max="14067" width="28.140625" style="93" customWidth="1"/>
    <col min="14068" max="14068" width="11.7109375" style="93" customWidth="1"/>
    <col min="14069" max="14069" width="11.85546875" style="93" customWidth="1"/>
    <col min="14070" max="14073" width="11" style="93" customWidth="1"/>
    <col min="14074" max="14074" width="12.7109375" style="93" customWidth="1"/>
    <col min="14075" max="14075" width="9.85546875" style="93" customWidth="1"/>
    <col min="14076" max="14076" width="14" style="93" customWidth="1"/>
    <col min="14077" max="14077" width="12" style="93" customWidth="1"/>
    <col min="14078" max="14078" width="11.7109375" style="93" customWidth="1"/>
    <col min="14079" max="14079" width="10.85546875" style="93" customWidth="1"/>
    <col min="14080" max="14081" width="11.42578125" style="93" customWidth="1"/>
    <col min="14082" max="14082" width="10.28515625" style="93" bestFit="1" customWidth="1"/>
    <col min="14083" max="14083" width="12.140625" style="93" customWidth="1"/>
    <col min="14084" max="14084" width="12.28515625" style="93" customWidth="1"/>
    <col min="14085" max="14085" width="17.140625" style="93" customWidth="1"/>
    <col min="14086" max="14086" width="23" style="93" customWidth="1"/>
    <col min="14087" max="14321" width="8.85546875" style="93"/>
    <col min="14322" max="14322" width="4.42578125" style="93" customWidth="1"/>
    <col min="14323" max="14323" width="28.140625" style="93" customWidth="1"/>
    <col min="14324" max="14324" width="11.7109375" style="93" customWidth="1"/>
    <col min="14325" max="14325" width="11.85546875" style="93" customWidth="1"/>
    <col min="14326" max="14329" width="11" style="93" customWidth="1"/>
    <col min="14330" max="14330" width="12.7109375" style="93" customWidth="1"/>
    <col min="14331" max="14331" width="9.85546875" style="93" customWidth="1"/>
    <col min="14332" max="14332" width="14" style="93" customWidth="1"/>
    <col min="14333" max="14333" width="12" style="93" customWidth="1"/>
    <col min="14334" max="14334" width="11.7109375" style="93" customWidth="1"/>
    <col min="14335" max="14335" width="10.85546875" style="93" customWidth="1"/>
    <col min="14336" max="14337" width="11.42578125" style="93" customWidth="1"/>
    <col min="14338" max="14338" width="10.28515625" style="93" bestFit="1" customWidth="1"/>
    <col min="14339" max="14339" width="12.140625" style="93" customWidth="1"/>
    <col min="14340" max="14340" width="12.28515625" style="93" customWidth="1"/>
    <col min="14341" max="14341" width="17.140625" style="93" customWidth="1"/>
    <col min="14342" max="14342" width="23" style="93" customWidth="1"/>
    <col min="14343" max="14577" width="8.85546875" style="93"/>
    <col min="14578" max="14578" width="4.42578125" style="93" customWidth="1"/>
    <col min="14579" max="14579" width="28.140625" style="93" customWidth="1"/>
    <col min="14580" max="14580" width="11.7109375" style="93" customWidth="1"/>
    <col min="14581" max="14581" width="11.85546875" style="93" customWidth="1"/>
    <col min="14582" max="14585" width="11" style="93" customWidth="1"/>
    <col min="14586" max="14586" width="12.7109375" style="93" customWidth="1"/>
    <col min="14587" max="14587" width="9.85546875" style="93" customWidth="1"/>
    <col min="14588" max="14588" width="14" style="93" customWidth="1"/>
    <col min="14589" max="14589" width="12" style="93" customWidth="1"/>
    <col min="14590" max="14590" width="11.7109375" style="93" customWidth="1"/>
    <col min="14591" max="14591" width="10.85546875" style="93" customWidth="1"/>
    <col min="14592" max="14593" width="11.42578125" style="93" customWidth="1"/>
    <col min="14594" max="14594" width="10.28515625" style="93" bestFit="1" customWidth="1"/>
    <col min="14595" max="14595" width="12.140625" style="93" customWidth="1"/>
    <col min="14596" max="14596" width="12.28515625" style="93" customWidth="1"/>
    <col min="14597" max="14597" width="17.140625" style="93" customWidth="1"/>
    <col min="14598" max="14598" width="23" style="93" customWidth="1"/>
    <col min="14599" max="14833" width="8.85546875" style="93"/>
    <col min="14834" max="14834" width="4.42578125" style="93" customWidth="1"/>
    <col min="14835" max="14835" width="28.140625" style="93" customWidth="1"/>
    <col min="14836" max="14836" width="11.7109375" style="93" customWidth="1"/>
    <col min="14837" max="14837" width="11.85546875" style="93" customWidth="1"/>
    <col min="14838" max="14841" width="11" style="93" customWidth="1"/>
    <col min="14842" max="14842" width="12.7109375" style="93" customWidth="1"/>
    <col min="14843" max="14843" width="9.85546875" style="93" customWidth="1"/>
    <col min="14844" max="14844" width="14" style="93" customWidth="1"/>
    <col min="14845" max="14845" width="12" style="93" customWidth="1"/>
    <col min="14846" max="14846" width="11.7109375" style="93" customWidth="1"/>
    <col min="14847" max="14847" width="10.85546875" style="93" customWidth="1"/>
    <col min="14848" max="14849" width="11.42578125" style="93" customWidth="1"/>
    <col min="14850" max="14850" width="10.28515625" style="93" bestFit="1" customWidth="1"/>
    <col min="14851" max="14851" width="12.140625" style="93" customWidth="1"/>
    <col min="14852" max="14852" width="12.28515625" style="93" customWidth="1"/>
    <col min="14853" max="14853" width="17.140625" style="93" customWidth="1"/>
    <col min="14854" max="14854" width="23" style="93" customWidth="1"/>
    <col min="14855" max="15089" width="8.85546875" style="93"/>
    <col min="15090" max="15090" width="4.42578125" style="93" customWidth="1"/>
    <col min="15091" max="15091" width="28.140625" style="93" customWidth="1"/>
    <col min="15092" max="15092" width="11.7109375" style="93" customWidth="1"/>
    <col min="15093" max="15093" width="11.85546875" style="93" customWidth="1"/>
    <col min="15094" max="15097" width="11" style="93" customWidth="1"/>
    <col min="15098" max="15098" width="12.7109375" style="93" customWidth="1"/>
    <col min="15099" max="15099" width="9.85546875" style="93" customWidth="1"/>
    <col min="15100" max="15100" width="14" style="93" customWidth="1"/>
    <col min="15101" max="15101" width="12" style="93" customWidth="1"/>
    <col min="15102" max="15102" width="11.7109375" style="93" customWidth="1"/>
    <col min="15103" max="15103" width="10.85546875" style="93" customWidth="1"/>
    <col min="15104" max="15105" width="11.42578125" style="93" customWidth="1"/>
    <col min="15106" max="15106" width="10.28515625" style="93" bestFit="1" customWidth="1"/>
    <col min="15107" max="15107" width="12.140625" style="93" customWidth="1"/>
    <col min="15108" max="15108" width="12.28515625" style="93" customWidth="1"/>
    <col min="15109" max="15109" width="17.140625" style="93" customWidth="1"/>
    <col min="15110" max="15110" width="23" style="93" customWidth="1"/>
    <col min="15111" max="15345" width="8.85546875" style="93"/>
    <col min="15346" max="15346" width="4.42578125" style="93" customWidth="1"/>
    <col min="15347" max="15347" width="28.140625" style="93" customWidth="1"/>
    <col min="15348" max="15348" width="11.7109375" style="93" customWidth="1"/>
    <col min="15349" max="15349" width="11.85546875" style="93" customWidth="1"/>
    <col min="15350" max="15353" width="11" style="93" customWidth="1"/>
    <col min="15354" max="15354" width="12.7109375" style="93" customWidth="1"/>
    <col min="15355" max="15355" width="9.85546875" style="93" customWidth="1"/>
    <col min="15356" max="15356" width="14" style="93" customWidth="1"/>
    <col min="15357" max="15357" width="12" style="93" customWidth="1"/>
    <col min="15358" max="15358" width="11.7109375" style="93" customWidth="1"/>
    <col min="15359" max="15359" width="10.85546875" style="93" customWidth="1"/>
    <col min="15360" max="15361" width="11.42578125" style="93" customWidth="1"/>
    <col min="15362" max="15362" width="10.28515625" style="93" bestFit="1" customWidth="1"/>
    <col min="15363" max="15363" width="12.140625" style="93" customWidth="1"/>
    <col min="15364" max="15364" width="12.28515625" style="93" customWidth="1"/>
    <col min="15365" max="15365" width="17.140625" style="93" customWidth="1"/>
    <col min="15366" max="15366" width="23" style="93" customWidth="1"/>
    <col min="15367" max="15601" width="8.85546875" style="93"/>
    <col min="15602" max="15602" width="4.42578125" style="93" customWidth="1"/>
    <col min="15603" max="15603" width="28.140625" style="93" customWidth="1"/>
    <col min="15604" max="15604" width="11.7109375" style="93" customWidth="1"/>
    <col min="15605" max="15605" width="11.85546875" style="93" customWidth="1"/>
    <col min="15606" max="15609" width="11" style="93" customWidth="1"/>
    <col min="15610" max="15610" width="12.7109375" style="93" customWidth="1"/>
    <col min="15611" max="15611" width="9.85546875" style="93" customWidth="1"/>
    <col min="15612" max="15612" width="14" style="93" customWidth="1"/>
    <col min="15613" max="15613" width="12" style="93" customWidth="1"/>
    <col min="15614" max="15614" width="11.7109375" style="93" customWidth="1"/>
    <col min="15615" max="15615" width="10.85546875" style="93" customWidth="1"/>
    <col min="15616" max="15617" width="11.42578125" style="93" customWidth="1"/>
    <col min="15618" max="15618" width="10.28515625" style="93" bestFit="1" customWidth="1"/>
    <col min="15619" max="15619" width="12.140625" style="93" customWidth="1"/>
    <col min="15620" max="15620" width="12.28515625" style="93" customWidth="1"/>
    <col min="15621" max="15621" width="17.140625" style="93" customWidth="1"/>
    <col min="15622" max="15622" width="23" style="93" customWidth="1"/>
    <col min="15623" max="15857" width="8.85546875" style="93"/>
    <col min="15858" max="15858" width="4.42578125" style="93" customWidth="1"/>
    <col min="15859" max="15859" width="28.140625" style="93" customWidth="1"/>
    <col min="15860" max="15860" width="11.7109375" style="93" customWidth="1"/>
    <col min="15861" max="15861" width="11.85546875" style="93" customWidth="1"/>
    <col min="15862" max="15865" width="11" style="93" customWidth="1"/>
    <col min="15866" max="15866" width="12.7109375" style="93" customWidth="1"/>
    <col min="15867" max="15867" width="9.85546875" style="93" customWidth="1"/>
    <col min="15868" max="15868" width="14" style="93" customWidth="1"/>
    <col min="15869" max="15869" width="12" style="93" customWidth="1"/>
    <col min="15870" max="15870" width="11.7109375" style="93" customWidth="1"/>
    <col min="15871" max="15871" width="10.85546875" style="93" customWidth="1"/>
    <col min="15872" max="15873" width="11.42578125" style="93" customWidth="1"/>
    <col min="15874" max="15874" width="10.28515625" style="93" bestFit="1" customWidth="1"/>
    <col min="15875" max="15875" width="12.140625" style="93" customWidth="1"/>
    <col min="15876" max="15876" width="12.28515625" style="93" customWidth="1"/>
    <col min="15877" max="15877" width="17.140625" style="93" customWidth="1"/>
    <col min="15878" max="15878" width="23" style="93" customWidth="1"/>
    <col min="15879" max="16113" width="8.85546875" style="93"/>
    <col min="16114" max="16114" width="4.42578125" style="93" customWidth="1"/>
    <col min="16115" max="16115" width="28.140625" style="93" customWidth="1"/>
    <col min="16116" max="16116" width="11.7109375" style="93" customWidth="1"/>
    <col min="16117" max="16117" width="11.85546875" style="93" customWidth="1"/>
    <col min="16118" max="16121" width="11" style="93" customWidth="1"/>
    <col min="16122" max="16122" width="12.7109375" style="93" customWidth="1"/>
    <col min="16123" max="16123" width="9.85546875" style="93" customWidth="1"/>
    <col min="16124" max="16124" width="14" style="93" customWidth="1"/>
    <col min="16125" max="16125" width="12" style="93" customWidth="1"/>
    <col min="16126" max="16126" width="11.7109375" style="93" customWidth="1"/>
    <col min="16127" max="16127" width="10.85546875" style="93" customWidth="1"/>
    <col min="16128" max="16129" width="11.42578125" style="93" customWidth="1"/>
    <col min="16130" max="16130" width="10.28515625" style="93" bestFit="1" customWidth="1"/>
    <col min="16131" max="16131" width="12.140625" style="93" customWidth="1"/>
    <col min="16132" max="16132" width="12.28515625" style="93" customWidth="1"/>
    <col min="16133" max="16133" width="17.140625" style="93" customWidth="1"/>
    <col min="16134" max="16134" width="23" style="93" customWidth="1"/>
    <col min="16135" max="16384" width="8.85546875" style="93"/>
  </cols>
  <sheetData>
    <row r="1" spans="1:19" ht="69" customHeight="1">
      <c r="A1" s="225" t="s">
        <v>4490</v>
      </c>
      <c r="B1" s="225"/>
      <c r="C1" s="225"/>
      <c r="D1" s="225"/>
      <c r="E1" s="226"/>
      <c r="F1" s="226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6.5" customHeight="1">
      <c r="A2" s="224" t="s">
        <v>4460</v>
      </c>
      <c r="B2" s="224" t="s">
        <v>4461</v>
      </c>
      <c r="C2" s="224" t="s">
        <v>4491</v>
      </c>
      <c r="D2" s="224" t="s">
        <v>4462</v>
      </c>
      <c r="E2" s="224" t="s">
        <v>4463</v>
      </c>
      <c r="F2" s="224" t="s">
        <v>4464</v>
      </c>
    </row>
    <row r="3" spans="1:19" ht="17.25" customHeight="1">
      <c r="A3" s="224"/>
      <c r="B3" s="224"/>
      <c r="C3" s="224"/>
      <c r="D3" s="224"/>
      <c r="E3" s="224"/>
      <c r="F3" s="224"/>
    </row>
    <row r="4" spans="1:19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</row>
    <row r="5" spans="1:19" ht="33" customHeight="1">
      <c r="A5" s="95"/>
      <c r="B5" s="96" t="s">
        <v>4465</v>
      </c>
      <c r="C5" s="97">
        <f>SUM(C6:C16)</f>
        <v>38444337.315985143</v>
      </c>
      <c r="D5" s="98">
        <f>SUM(D6:D15)</f>
        <v>1</v>
      </c>
      <c r="E5" s="97">
        <f>SUM(E6:E16)</f>
        <v>884</v>
      </c>
      <c r="F5" s="98">
        <f>SUM(F6:F15)</f>
        <v>1</v>
      </c>
      <c r="G5" s="99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>
      <c r="A6" s="102">
        <v>1</v>
      </c>
      <c r="B6" s="103" t="s">
        <v>4466</v>
      </c>
      <c r="C6" s="104">
        <f>SUMIFS(Сумма_ИД,Филиал_ИД,"=ОАО*",СпособЗакупки_ИД,"Открытый конкурс")+SUMIFS(Сумма_ОД,Филиал_ОД,"=ОАО*",СпособЗакупки_ОД,"Открытый конкурс")</f>
        <v>32459122.852898888</v>
      </c>
      <c r="D6" s="105">
        <f>IF(C6=0,0,C6/C5)</f>
        <v>0.84431479689994282</v>
      </c>
      <c r="E6" s="104">
        <f>COUNTIFS(Сумма_ИД,"&gt;=0",Филиал_ИД,"=ОАО*",СпособЗакупки_ИД,"=Открытый конкурс")+COUNTIFS(Сумма_ОД,"&gt;=0",Филиал_ОД,"=ОАО*",СпособЗакупки_ОД,"=Открытый конкурс")</f>
        <v>274</v>
      </c>
      <c r="F6" s="105">
        <f>IF(E6=0,0,E6/E5)</f>
        <v>0.30995475113122173</v>
      </c>
      <c r="G6" s="101"/>
      <c r="H6" s="100"/>
    </row>
    <row r="7" spans="1:19">
      <c r="A7" s="106">
        <v>2</v>
      </c>
      <c r="B7" s="107" t="s">
        <v>4467</v>
      </c>
      <c r="C7" s="104">
        <f>SUMIFS(Сумма_ИД,Филиал_ИД,"=ОАО*",СпособЗакупки_ИД,"Аукцион")+SUMIFS(Сумма_ОД,Филиал_ОД,"=ОАО*",СпособЗакупки_ОД,"Аукцион")</f>
        <v>0</v>
      </c>
      <c r="D7" s="105">
        <f>IF(C7=0,0,C7/C5)</f>
        <v>0</v>
      </c>
      <c r="E7" s="104">
        <f>COUNTIFS(Сумма_ИД,"&gt;=0",Филиал_ИД,"=ОАО*",СпособЗакупки_ИД,"=Аукцион")+COUNTIFS(Сумма_ОД,"&gt;=0",Филиал_ОД,"=ОАО*",СпособЗакупки_ОД,"=Аукцион")</f>
        <v>0</v>
      </c>
      <c r="F7" s="105">
        <f>IF(E7=0,0,E7/E5)</f>
        <v>0</v>
      </c>
      <c r="G7" s="101"/>
      <c r="H7" s="100"/>
    </row>
    <row r="8" spans="1:19">
      <c r="A8" s="106">
        <v>3</v>
      </c>
      <c r="B8" s="107" t="s">
        <v>4468</v>
      </c>
      <c r="C8" s="104">
        <f>SUMIFS(Сумма_ИД,Филиал_ИД,"=ОАО*",СпособЗакупки_ИД,"Открытый запрос предложений")+SUMIFS(Сумма_ОД,Филиал_ОД,"=ОАО*",СпособЗакупки_ОД,"Открытый запрос предложений")</f>
        <v>1137220.7916556394</v>
      </c>
      <c r="D8" s="105">
        <f>IF(C8=0,0,C8/C5)</f>
        <v>2.958097007391472E-2</v>
      </c>
      <c r="E8" s="104">
        <f>COUNTIFS(Сумма_ИД,"&gt;=0",Филиал_ИД,"=ОАО*",СпособЗакупки_ИД,"=Открытый запрос предложений")+COUNTIFS(Сумма_ОД,"&gt;=0",Филиал_ОД,"=ОАО*",СпособЗакупки_ОД,"=Открытый запрос предложений")</f>
        <v>294</v>
      </c>
      <c r="F8" s="105">
        <f>IF(E8=0,0,E8/E5)</f>
        <v>0.33257918552036198</v>
      </c>
      <c r="G8" s="101"/>
      <c r="H8" s="100"/>
    </row>
    <row r="9" spans="1:19">
      <c r="A9" s="106">
        <v>4</v>
      </c>
      <c r="B9" s="107" t="s">
        <v>4469</v>
      </c>
      <c r="C9" s="104">
        <f>SUMIFS(Сумма_ИД,Филиал_ИД,"=ОАО*",СпособЗакупки_ИД,"Закрытый конкурс")+SUMIFS(Сумма_ОД,Филиал_ОД,"=ОАО*",СпособЗакупки_ОД,"Закрытый конкурс")</f>
        <v>0</v>
      </c>
      <c r="D9" s="105">
        <f>IF(C9=0,0,C9/C5)</f>
        <v>0</v>
      </c>
      <c r="E9" s="104">
        <f>COUNTIFS(Сумма_ИД,"&gt;=0",Филиал_ИД,"=ОАО*",СпособЗакупки_ИД,"=Закрытый конкурс")+COUNTIFS(Сумма_ОД,"&gt;=0",Филиал_ОД,"=ОАО*",СпособЗакупки_ОД,"=Закрытый конкурс")</f>
        <v>0</v>
      </c>
      <c r="F9" s="105">
        <f>IF(E9=0,0,E9/E5)</f>
        <v>0</v>
      </c>
      <c r="G9" s="101"/>
      <c r="H9" s="100"/>
    </row>
    <row r="10" spans="1:19">
      <c r="A10" s="106">
        <v>4</v>
      </c>
      <c r="B10" s="107" t="s">
        <v>4470</v>
      </c>
      <c r="C10" s="104">
        <f>SUMIFS(Сумма_ИД,Филиал_ИД,"=ОАО*",СпособЗакупки_ИД,"Закрытый запрос предложений")+SUMIFS(Сумма_ОД,Филиал_ОД,"=ОАО*",СпособЗакупки_ОД,"Закрытый запрос предложений")</f>
        <v>0</v>
      </c>
      <c r="D10" s="105">
        <f>IF(C10=0,0,C10/C5)</f>
        <v>0</v>
      </c>
      <c r="E10" s="104">
        <f>COUNTIFS(Сумма_ИД,"&gt;=0",Филиал_ИД,"=ОАО*",СпособЗакупки_ИД,"=Закрытый запрос предложений")+COUNTIFS(Сумма_ОД,"&gt;=0",Филиал_ОД,"=ОАО*",СпособЗакупки_ОД,"=Закрытый запрос предложений")</f>
        <v>0</v>
      </c>
      <c r="F10" s="105">
        <f>IF(E10=0,0,E10/E5)</f>
        <v>0</v>
      </c>
      <c r="G10" s="101"/>
      <c r="H10" s="100"/>
    </row>
    <row r="11" spans="1:19">
      <c r="A11" s="102">
        <v>5</v>
      </c>
      <c r="B11" s="107" t="s">
        <v>4471</v>
      </c>
      <c r="C11" s="104">
        <f>SUMIFS(Сумма_ИД,Филиал_ИД,"=ОАО*",СпособЗакупки_ИД,"Открытый запрос цен")+SUMIFS(Сумма_ОД,Филиал_ОД,"=ОАО*",СпособЗакупки_ОД,"Открытый запрос цен")</f>
        <v>0</v>
      </c>
      <c r="D11" s="105">
        <f>IF(C11=0,0,C11/C5)</f>
        <v>0</v>
      </c>
      <c r="E11" s="104">
        <f>COUNTIFS(Сумма_ИД,"&gt;=0",Филиал_ИД,"=ОАО*",СпособЗакупки_ИД,"=Открытый запрос цен")+COUNTIFS(Сумма_ОД,"&gt;=0",Филиал_ОД,"=ОАО*",СпособЗакупки_ОД,"=Открытый запрос цен")</f>
        <v>0</v>
      </c>
      <c r="F11" s="105">
        <f>IF(E11=0,0,E11/E5)</f>
        <v>0</v>
      </c>
      <c r="G11" s="101"/>
      <c r="H11" s="100"/>
    </row>
    <row r="12" spans="1:19">
      <c r="A12" s="106">
        <v>6</v>
      </c>
      <c r="B12" s="107" t="s">
        <v>4472</v>
      </c>
      <c r="C12" s="104">
        <f>SUMIFS(Сумма_ИД,Филиал_ИД,"=ОАО*",СпособЗакупки_ИД,"Закрытый запрос цен")+SUMIFS(Сумма_ОД,Филиал_ОД,"=ОАО*",СпособЗакупки_ОД,"Закрытый запрос цен")</f>
        <v>0</v>
      </c>
      <c r="D12" s="105">
        <f>IF(C12=0,0,C12/C5)</f>
        <v>0</v>
      </c>
      <c r="E12" s="104">
        <f>COUNTIFS(Сумма_ИД,"&gt;=0",Филиал_ИД,"=ОАО*",СпособЗакупки_ИД,"=Открытый запрос цен")+COUNTIFS(Сумма_ОД,"&gt;=0",Филиал_ОД,"=ОАО*",СпособЗакупки_ОД,"=Открытый запрос цен")</f>
        <v>0</v>
      </c>
      <c r="F12" s="105">
        <f>IF(E12=0,0,E12/E5)</f>
        <v>0</v>
      </c>
      <c r="G12" s="101"/>
      <c r="H12" s="100"/>
    </row>
    <row r="13" spans="1:19">
      <c r="A13" s="106">
        <v>7</v>
      </c>
      <c r="B13" s="107" t="s">
        <v>4473</v>
      </c>
      <c r="C13" s="104">
        <f>SUMIFS(Сумма_ИД,Филиал_ИД,"=ОАО*",СпособЗакупки_ИД,"Закрытый запрос цен по результатам*")+SUMIFS(Сумма_ОД,Филиал_ОД,"=ОАО*",СпособЗакупки_ОД,"Закрытый запрос цен по результатам*")</f>
        <v>4282886.8126990199</v>
      </c>
      <c r="D13" s="105">
        <f>IF(C13=0,0,C13/C5)</f>
        <v>0.11140488071095446</v>
      </c>
      <c r="E13" s="104">
        <f>COUNTIFS(Сумма_ИД,"&gt;=0",Филиал_ИД,"=ОАО*",СпособЗакупки_ИД,"=Закрытый запрос цен по результатам*")+COUNTIFS(Сумма_ОД,"&gt;=0",Филиал_ОД,"=ОАО*",СпособЗакупки_ОД,"=Закрытый запрос цен по результатам*")</f>
        <v>267</v>
      </c>
      <c r="F13" s="105">
        <f>IF(E13=0,0,E13/E5)</f>
        <v>0.30203619909502261</v>
      </c>
      <c r="G13" s="101"/>
      <c r="H13" s="100"/>
    </row>
    <row r="14" spans="1:19">
      <c r="A14" s="106">
        <v>8</v>
      </c>
      <c r="B14" s="103" t="s">
        <v>4474</v>
      </c>
      <c r="C14" s="104">
        <f>SUMIFS(Сумма_ИД,Филиал_ИД,"=ОАО*",СпособЗакупки_ИД,"Единственный источник")+SUMIFS(Сумма_ОД,Филиал_ОД,"=ОАО*",СпособЗакупки_ОД,"Единственный источник")</f>
        <v>426209.28873159998</v>
      </c>
      <c r="D14" s="105">
        <f>IF(C14=0,0,C14/C5)</f>
        <v>1.108639967515794E-2</v>
      </c>
      <c r="E14" s="104">
        <f>COUNTIFS(Сумма_ИД,"&gt;=0",Филиал_ИД,"=ОАО*",СпособЗакупки_ИД,"=Единственный источник")+COUNTIFS(Сумма_ОД,"&gt;=0",Филиал_ОД,"=ОАО*",СпособЗакупки_ОД,"=Единственный источник")</f>
        <v>35</v>
      </c>
      <c r="F14" s="105">
        <f>IF(E14=0,0,E14/E5)</f>
        <v>3.9592760180995473E-2</v>
      </c>
      <c r="G14" s="101"/>
      <c r="H14" s="100"/>
    </row>
    <row r="15" spans="1:19">
      <c r="A15" s="102">
        <v>9</v>
      </c>
      <c r="B15" s="107" t="s">
        <v>4475</v>
      </c>
      <c r="C15" s="104">
        <f>SUMIFS(Сумма_ИД,Филиал_ИД,"=ОАО*",СпособЗакупки_ИД,"Открытые конкурентные переговоры")+SUMIFS(Сумма_ОД,Филиал_ОД,"=ОАО*",СпособЗакупки_ОД,"Открытые конкурентные переговоры")</f>
        <v>138897.57</v>
      </c>
      <c r="D15" s="105">
        <f>IF(C15=0,0,C15/C5)</f>
        <v>3.6129526400301985E-3</v>
      </c>
      <c r="E15" s="104">
        <f>COUNTIFS(Сумма_ИД,"&gt;=0",Филиал_ИД,"=ОАО*",СпособЗакупки_ИД,"=Открытые конкурентные переговоры")+COUNTIFS(Сумма_ОД,"&gt;=0",Филиал_ОД,"=ОАО*",СпособЗакупки_ОД,"=Открытые конкурентные переговоры")</f>
        <v>14</v>
      </c>
      <c r="F15" s="105">
        <f>IF(E15=0,0,E15/E5)</f>
        <v>1.5837104072398189E-2</v>
      </c>
      <c r="G15" s="101"/>
      <c r="H15" s="100"/>
    </row>
    <row r="16" spans="1:19">
      <c r="A16" s="102">
        <v>9</v>
      </c>
      <c r="B16" s="107" t="s">
        <v>4476</v>
      </c>
      <c r="C16" s="104">
        <f>SUMIFS(Сумма_ИД,Филиал_ИД,"=ОАО*",СпособЗакупки_ИД,"Закрытые конкурентные переговоры")+SUMIFS(Сумма_ОД,Филиал_ОД,"=ОАО*",СпособЗакупки_ОД,"Закрытые конкурентные переговоры")</f>
        <v>0</v>
      </c>
      <c r="D16" s="105">
        <f>IF(C16=0,0,C16/C6)</f>
        <v>0</v>
      </c>
      <c r="E16" s="104">
        <f>COUNTIFS(Сумма_ИД,"&gt;=0",Филиал_ИД,"=ОАО*",СпособЗакупки_ИД,"=Закрытые конкурентные переговоры")+COUNTIFS(Сумма_ОД,"&gt;=0",Филиал_ОД,"=ОАО*",СпособЗакупки_ОД,"=Закрытые конкурентные переговоры")</f>
        <v>0</v>
      </c>
      <c r="F16" s="105">
        <f>IF(E16=0,0,E16/E6)</f>
        <v>0</v>
      </c>
      <c r="G16" s="101"/>
      <c r="H16" s="100"/>
    </row>
    <row r="17" spans="1:19">
      <c r="A17" s="106">
        <v>10</v>
      </c>
      <c r="B17" s="107" t="s">
        <v>4477</v>
      </c>
      <c r="C17" s="104">
        <f>SUMIFS(Сумма_ИД,Филиал_ИД,"=ОАО*",ВидЭТП_ИД,"Электронная*")+SUMIFS(Сумма_ОД,Филиал_ОД,"=ОАО*",ВидЭТП_ОД,"Электронная*")</f>
        <v>37999628.027253561</v>
      </c>
      <c r="D17" s="105">
        <f>IF(C17=0,0,C17/C5)</f>
        <v>0.98843238511106624</v>
      </c>
      <c r="E17" s="104">
        <f>COUNTIFS(Сумма_ИД,"&gt;=0",Филиал_ИД,"=ОАО*",ВидЭТП_ИД,"Электронная*")+COUNTIFS(Сумма_ОД,"&gt;=0",Филиал_ОД,"=ОАО*",ВидЭТП_ОД,"Электронная*")</f>
        <v>847</v>
      </c>
      <c r="F17" s="105">
        <f>IF(E17=0,0,E17/E5)</f>
        <v>0.95814479638009054</v>
      </c>
      <c r="G17" s="101"/>
      <c r="H17" s="100"/>
    </row>
    <row r="18" spans="1:19">
      <c r="A18" s="106">
        <v>11</v>
      </c>
      <c r="B18" s="107" t="s">
        <v>4478</v>
      </c>
      <c r="C18" s="104">
        <f>SUM(C6,C7,C8,C11,C13,C15)</f>
        <v>38018128.027253546</v>
      </c>
      <c r="D18" s="105">
        <f>IF(C18=0,0,C18/C5)</f>
        <v>0.9889136003248421</v>
      </c>
      <c r="E18" s="104">
        <f>SUM(E6:E8,E11,E13,E15)</f>
        <v>849</v>
      </c>
      <c r="F18" s="105">
        <f>IF(E18=0,0,E18/E5)</f>
        <v>0.96040723981900455</v>
      </c>
      <c r="G18" s="101"/>
      <c r="H18" s="100"/>
    </row>
    <row r="19" spans="1:19">
      <c r="A19" s="108"/>
      <c r="B19" s="108"/>
      <c r="C19" s="117"/>
      <c r="D19" s="109"/>
      <c r="E19" s="109"/>
      <c r="F19" s="109"/>
      <c r="H19" s="100"/>
    </row>
    <row r="20" spans="1:19" ht="16.5" customHeight="1">
      <c r="A20" s="224" t="s">
        <v>4479</v>
      </c>
      <c r="B20" s="224" t="s">
        <v>4480</v>
      </c>
      <c r="C20" s="224" t="s">
        <v>4491</v>
      </c>
      <c r="D20" s="224" t="s">
        <v>4462</v>
      </c>
      <c r="E20" s="224" t="s">
        <v>4463</v>
      </c>
      <c r="F20" s="224" t="s">
        <v>4464</v>
      </c>
    </row>
    <row r="21" spans="1:19" ht="17.25" customHeight="1">
      <c r="A21" s="224"/>
      <c r="B21" s="224"/>
      <c r="C21" s="224"/>
      <c r="D21" s="224"/>
      <c r="E21" s="224"/>
      <c r="F21" s="224"/>
    </row>
    <row r="22" spans="1:19">
      <c r="A22" s="94">
        <v>1</v>
      </c>
      <c r="B22" s="94">
        <v>2</v>
      </c>
      <c r="C22" s="94">
        <v>4</v>
      </c>
      <c r="D22" s="94">
        <v>11</v>
      </c>
      <c r="E22" s="94">
        <v>11</v>
      </c>
      <c r="F22" s="94">
        <v>11</v>
      </c>
    </row>
    <row r="23" spans="1:19" ht="33" customHeight="1">
      <c r="A23" s="95"/>
      <c r="B23" s="96" t="s">
        <v>4465</v>
      </c>
      <c r="C23" s="97">
        <f>SUM(C24:C31)</f>
        <v>38444337.315985151</v>
      </c>
      <c r="D23" s="98">
        <f>SUM(D24:D31)</f>
        <v>1</v>
      </c>
      <c r="E23" s="97">
        <f>SUM(E24:E31)</f>
        <v>884</v>
      </c>
      <c r="F23" s="98">
        <f>SUM(F24:F31)</f>
        <v>0.99999999999999989</v>
      </c>
      <c r="G23" s="101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19" ht="38.25">
      <c r="A24" s="102">
        <v>1</v>
      </c>
      <c r="B24" s="107" t="s">
        <v>4481</v>
      </c>
      <c r="C24" s="104">
        <f>SUMIFS(Сумма_ИД,Филиал_ИД,"=ОАО*",ВД_ИД,"=1")</f>
        <v>9106000.9802846219</v>
      </c>
      <c r="D24" s="105">
        <f>IF(C24=0,0,C24/C23)</f>
        <v>0.23686195720945222</v>
      </c>
      <c r="E24" s="104">
        <f>COUNTIFS(Сумма_ИД,"&gt;=0",Филиал_ИД,"=ОАО*",ВД_ИД,"=1")+COUNTIFS(Сумма_ОД,"&gt;=0",Филиал_ОД,"=ОАО*",ВД_ОД,"=1")</f>
        <v>62</v>
      </c>
      <c r="F24" s="105">
        <f>IF(E24=0,0,E24/E23)</f>
        <v>7.0135746606334842E-2</v>
      </c>
      <c r="G24" s="101"/>
      <c r="H24" s="110"/>
    </row>
    <row r="25" spans="1:19" ht="38.25">
      <c r="A25" s="106">
        <v>2</v>
      </c>
      <c r="B25" s="107" t="s">
        <v>4482</v>
      </c>
      <c r="C25" s="104">
        <f>SUMIFS(Сумма_ИД,Филиал_ИД,"=ОАО*",ВД_ИД,"=2")+SUMIFS(Сумма_ОД,Филиал_ОД,"=ОАО*",ВД_ОД,"=2")</f>
        <v>13938244.398136728</v>
      </c>
      <c r="D25" s="105">
        <f>IF(C25=0,0,C25/C23)</f>
        <v>0.36255650041706422</v>
      </c>
      <c r="E25" s="104">
        <f>COUNTIFS(Сумма_ИД,"&gt;=0",Филиал_ИД,"=ОАО*",ВД_ИД,"=2")+COUNTIFS(Сумма_ОД,"&gt;=0",Филиал_ОД,"=ОАО*",ВД_ОД,"=2")</f>
        <v>253</v>
      </c>
      <c r="F25" s="105">
        <f>IF(E25=0,0,E25/E23)</f>
        <v>0.28619909502262442</v>
      </c>
      <c r="G25" s="101"/>
      <c r="H25" s="100"/>
    </row>
    <row r="26" spans="1:19" ht="38.25">
      <c r="A26" s="106">
        <v>3</v>
      </c>
      <c r="B26" s="107" t="s">
        <v>4483</v>
      </c>
      <c r="C26" s="104">
        <f>SUMIFS(Сумма_ИД,Филиал_ИД,"=ОАО*",ВД_ИД,"=3")+SUMIFS(Сумма_ОД,Филиал_ОД,"=ОАО*",ВД_ОД,"=3")</f>
        <v>5037333.0166021995</v>
      </c>
      <c r="D26" s="105">
        <f>IF(C26=0,0,C26/C23)</f>
        <v>0.13102925861873752</v>
      </c>
      <c r="E26" s="104">
        <f>COUNTIFS(Сумма_ИД,"&gt;=0",Филиал_ИД,"=ОАО*",ВД_ИД,"=3")+COUNTIFS(Сумма_ОД,"&gt;=0",Филиал_ОД,"=ОАО*",ВД_ОД,"=3")</f>
        <v>243</v>
      </c>
      <c r="F26" s="105">
        <f>IF(E26=0,0,E26/E23)</f>
        <v>0.27488687782805432</v>
      </c>
      <c r="G26" s="101"/>
      <c r="H26" s="100"/>
    </row>
    <row r="27" spans="1:19">
      <c r="A27" s="106">
        <v>4</v>
      </c>
      <c r="B27" s="107" t="s">
        <v>3929</v>
      </c>
      <c r="C27" s="104">
        <f>SUMIFS(Сумма_ИД,Филиал_ИД,"=ОАО*",ВД_ИД,"=4")+SUMIFS(Сумма_ОД,Филиал_ОД,"=ОАО*",ВД_ОД,"=4")</f>
        <v>4123732.3500541993</v>
      </c>
      <c r="D27" s="105">
        <f>IF(C27=0,0,C27/C23)</f>
        <v>0.10726501321013933</v>
      </c>
      <c r="E27" s="104">
        <f>COUNTIFS(Сумма_ИД,"&gt;=0",Филиал_ИД,"=ОАО*",ВД_ИД,"=4")+COUNTIFS(Сумма_ОД,"&gt;=0",Филиал_ОД,"=ОАО*",ВД_ОД,"=4")</f>
        <v>90</v>
      </c>
      <c r="F27" s="105">
        <f>IF(E27=0,0,E27/E23)</f>
        <v>0.10180995475113122</v>
      </c>
      <c r="G27" s="101"/>
      <c r="H27" s="100"/>
    </row>
    <row r="28" spans="1:19">
      <c r="A28" s="106">
        <v>5</v>
      </c>
      <c r="B28" s="107" t="s">
        <v>2640</v>
      </c>
      <c r="C28" s="104">
        <f>SUMIFS(Сумма_ИД,Филиал_ИД,"=ОАО*",ВД_ИД,"=5")+SUMIFS(Сумма_ОД,Филиал_ОД,"=ОАО*",ВД_ОД,"=5")</f>
        <v>18500</v>
      </c>
      <c r="D28" s="105">
        <f>IF(C28=0,0,C28/C23)</f>
        <v>4.8121521377630049E-4</v>
      </c>
      <c r="E28" s="104">
        <f>COUNTIFS(Сумма_ИД,"&gt;=0",Филиал_ИД,"=ОАО*",ВД_ИД,"=5")+COUNTIFS(Сумма_ОД,"&gt;=0",Филиал_ОД,"=ОАО*",ВД_ОД,"=5")</f>
        <v>2</v>
      </c>
      <c r="F28" s="105">
        <f>IF(E28=0,0,E28/E23)</f>
        <v>2.2624434389140274E-3</v>
      </c>
      <c r="G28" s="101"/>
      <c r="H28" s="100"/>
    </row>
    <row r="29" spans="1:19">
      <c r="A29" s="102">
        <v>6</v>
      </c>
      <c r="B29" s="107" t="s">
        <v>2665</v>
      </c>
      <c r="C29" s="104">
        <f>SUMIFS(Сумма_ИД,Филиал_ИД,"=ОАО*",ВД_ИД,"=6")+SUMIFS(Сумма_ОД,Филиал_ОД,"=ОАО*",ВД_ОД,"=6")</f>
        <v>303877.96999759995</v>
      </c>
      <c r="D29" s="105">
        <f>IF(C29=0,0,C29/C23)</f>
        <v>7.9043622861785564E-3</v>
      </c>
      <c r="E29" s="104">
        <f>COUNTIFS(Сумма_ИД,"&gt;=0",Филиал_ИД,"=ОАО*",ВД_ИД,"=6")+COUNTIFS(Сумма_ОД,"&gt;=0",Филиал_ОД,"=ОАО*",ВД_ОД,"=6")</f>
        <v>13</v>
      </c>
      <c r="F29" s="105">
        <f>IF(E29=0,0,E29/E23)</f>
        <v>1.4705882352941176E-2</v>
      </c>
      <c r="G29" s="101"/>
      <c r="H29" s="100"/>
    </row>
    <row r="30" spans="1:19">
      <c r="A30" s="106">
        <v>7</v>
      </c>
      <c r="B30" s="107" t="s">
        <v>4484</v>
      </c>
      <c r="C30" s="104">
        <f>SUMIFS(Сумма_ИД,Филиал_ИД,"=ОАО*",ВД_ИД,"=7")+SUMIFS(Сумма_ОД,Филиал_ОД,"=ОАО*",ВД_ОД,"=7")</f>
        <v>7059.9812999999986</v>
      </c>
      <c r="D30" s="105">
        <f>IF(C30=0,0,C30/C23)</f>
        <v>1.8364164381276665E-4</v>
      </c>
      <c r="E30" s="104">
        <f>COUNTIFS(Сумма_ИД,"&gt;=0",Филиал_ИД,"=ОАО*",ВД_ИД,"=7")+COUNTIFS(Сумма_ОД,"&gt;=0",Филиал_ОД,"=ОАО*",ВД_ОД,"=7")</f>
        <v>30</v>
      </c>
      <c r="F30" s="105">
        <f>IF(E30=0,0,E30/E23)</f>
        <v>3.3936651583710405E-2</v>
      </c>
      <c r="G30" s="101"/>
      <c r="H30" s="100"/>
    </row>
    <row r="31" spans="1:19">
      <c r="A31" s="106">
        <v>8</v>
      </c>
      <c r="B31" s="107" t="s">
        <v>3483</v>
      </c>
      <c r="C31" s="104">
        <f>SUMIFS(Сумма_ИД,Филиал_ИД,"=ОАО*",ВД_ИД,"=8")+SUMIFS(Сумма_ОД,Филиал_ОД,"=ОАО*",ВД_ОД,"=8")</f>
        <v>5909588.6196098002</v>
      </c>
      <c r="D31" s="105">
        <f>IF(C31=0,0,C31/C23)</f>
        <v>0.15371805140083905</v>
      </c>
      <c r="E31" s="104">
        <f>COUNTIFS(Сумма_ИД,"&gt;=0",Филиал_ИД,"=ОАО*",ВД_ИД,"=8")+COUNTIFS(Сумма_ОД,"&gt;=0",Филиал_ОД,"=ОАО*",ВД_ОД,"=8")</f>
        <v>191</v>
      </c>
      <c r="F31" s="105">
        <f>IF(E31=0,0,E31/E23)</f>
        <v>0.2160633484162896</v>
      </c>
      <c r="G31" s="101"/>
      <c r="H31" s="100"/>
    </row>
    <row r="32" spans="1:19">
      <c r="A32" s="111"/>
      <c r="B32" s="111"/>
      <c r="C32" s="112" t="str">
        <f>IF(C24+C25+C26+C27+C28+C29+C30+C31-C23=0,"","Ошибка")</f>
        <v/>
      </c>
      <c r="D32" s="112"/>
      <c r="E32" s="112"/>
      <c r="F32" s="112"/>
    </row>
    <row r="33" spans="1:19">
      <c r="B33" s="113" t="s">
        <v>4485</v>
      </c>
    </row>
    <row r="34" spans="1:19" ht="33" customHeight="1">
      <c r="A34" s="114"/>
      <c r="B34" s="107" t="s">
        <v>4486</v>
      </c>
      <c r="C34" s="104">
        <f>'Условно-постоянные закупки'!K6</f>
        <v>23421968.540225461</v>
      </c>
      <c r="D34" s="105"/>
      <c r="E34" s="104">
        <f>COUNTIF(ФилиалУПЗ,"=ОАО*")</f>
        <v>182</v>
      </c>
      <c r="F34" s="105"/>
      <c r="G34" s="99"/>
      <c r="H34" s="100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8" spans="1:19">
      <c r="C38" s="115"/>
    </row>
    <row r="39" spans="1:19">
      <c r="C39" s="115"/>
    </row>
  </sheetData>
  <mergeCells count="13">
    <mergeCell ref="F20:F21"/>
    <mergeCell ref="A1:F1"/>
    <mergeCell ref="A2:A3"/>
    <mergeCell ref="B2:B3"/>
    <mergeCell ref="C2:C3"/>
    <mergeCell ref="D2:D3"/>
    <mergeCell ref="E2:E3"/>
    <mergeCell ref="F2:F3"/>
    <mergeCell ref="A20:A21"/>
    <mergeCell ref="B20:B21"/>
    <mergeCell ref="C20:C21"/>
    <mergeCell ref="D20:D21"/>
    <mergeCell ref="E20:E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1048575" man="1"/>
  </colBreaks>
  <ignoredErrors>
    <ignoredError sqref="E6:E18 E24: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189"/>
  <sheetViews>
    <sheetView zoomScale="115" zoomScaleNormal="115"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5.28515625" style="44" customWidth="1"/>
    <col min="2" max="2" width="10.42578125" style="44" customWidth="1"/>
    <col min="3" max="3" width="8" style="44" customWidth="1"/>
    <col min="4" max="4" width="9.140625" style="44"/>
    <col min="5" max="5" width="8.5703125" style="44" customWidth="1"/>
    <col min="6" max="6" width="8.42578125" style="44" customWidth="1"/>
    <col min="7" max="7" width="6.85546875" style="44" customWidth="1"/>
    <col min="8" max="8" width="36.140625" style="44" customWidth="1"/>
    <col min="9" max="9" width="11.5703125" style="44" customWidth="1"/>
    <col min="10" max="10" width="10.42578125" style="44" customWidth="1"/>
    <col min="11" max="11" width="10.85546875" style="44" customWidth="1"/>
    <col min="12" max="12" width="9.140625" style="44"/>
    <col min="13" max="13" width="15.42578125" style="44" customWidth="1"/>
    <col min="14" max="14" width="20.5703125" style="44" customWidth="1"/>
    <col min="15" max="15" width="17" style="44" customWidth="1"/>
    <col min="16" max="16" width="8.42578125" style="44" customWidth="1"/>
    <col min="17" max="17" width="8.5703125" style="44" customWidth="1"/>
    <col min="18" max="18" width="9" style="44" customWidth="1"/>
    <col min="19" max="19" width="8.7109375" style="44" customWidth="1"/>
    <col min="20" max="20" width="11.7109375" style="44" bestFit="1" customWidth="1"/>
    <col min="21" max="21" width="9.7109375" style="44" customWidth="1"/>
    <col min="22" max="22" width="10" style="44" customWidth="1"/>
    <col min="23" max="23" width="9.5703125" style="44" customWidth="1"/>
    <col min="24" max="24" width="17.42578125" style="44" customWidth="1"/>
    <col min="25" max="25" width="14.28515625" style="44" hidden="1" customWidth="1"/>
    <col min="26" max="16384" width="9.140625" style="36"/>
  </cols>
  <sheetData>
    <row r="1" spans="1:25" s="34" customFormat="1" ht="15.75" customHeight="1">
      <c r="A1" s="9" t="s">
        <v>1938</v>
      </c>
    </row>
    <row r="2" spans="1:25">
      <c r="A2" s="227" t="s">
        <v>0</v>
      </c>
      <c r="B2" s="227" t="s">
        <v>1939</v>
      </c>
      <c r="C2" s="227" t="s">
        <v>1</v>
      </c>
      <c r="D2" s="227"/>
      <c r="E2" s="227" t="s">
        <v>2</v>
      </c>
      <c r="F2" s="227" t="s">
        <v>3</v>
      </c>
      <c r="G2" s="227" t="s">
        <v>4</v>
      </c>
      <c r="H2" s="227" t="s">
        <v>5</v>
      </c>
      <c r="I2" s="227" t="s">
        <v>1940</v>
      </c>
      <c r="J2" s="227" t="s">
        <v>10</v>
      </c>
      <c r="K2" s="227"/>
      <c r="L2" s="227" t="s">
        <v>12</v>
      </c>
      <c r="M2" s="35"/>
      <c r="N2" s="227" t="s">
        <v>15</v>
      </c>
      <c r="O2" s="227"/>
      <c r="P2" s="227"/>
      <c r="Q2" s="227"/>
      <c r="R2" s="227"/>
      <c r="S2" s="227"/>
      <c r="T2" s="227"/>
      <c r="U2" s="227"/>
      <c r="V2" s="227"/>
      <c r="W2" s="227"/>
      <c r="X2" s="227" t="s">
        <v>20</v>
      </c>
      <c r="Y2" s="227" t="s">
        <v>1941</v>
      </c>
    </row>
    <row r="3" spans="1:25">
      <c r="A3" s="227"/>
      <c r="B3" s="227"/>
      <c r="C3" s="227" t="s">
        <v>1942</v>
      </c>
      <c r="D3" s="227" t="s">
        <v>1943</v>
      </c>
      <c r="E3" s="227"/>
      <c r="F3" s="227"/>
      <c r="G3" s="227"/>
      <c r="H3" s="227"/>
      <c r="I3" s="227"/>
      <c r="J3" s="227"/>
      <c r="K3" s="227"/>
      <c r="L3" s="227"/>
      <c r="M3" s="227" t="s">
        <v>30</v>
      </c>
      <c r="N3" s="227" t="s">
        <v>31</v>
      </c>
      <c r="O3" s="227" t="s">
        <v>32</v>
      </c>
      <c r="P3" s="227" t="s">
        <v>33</v>
      </c>
      <c r="Q3" s="227"/>
      <c r="R3" s="227" t="s">
        <v>34</v>
      </c>
      <c r="S3" s="227" t="s">
        <v>35</v>
      </c>
      <c r="T3" s="227"/>
      <c r="U3" s="228" t="s">
        <v>36</v>
      </c>
      <c r="V3" s="227" t="s">
        <v>37</v>
      </c>
      <c r="W3" s="229" t="s">
        <v>38</v>
      </c>
      <c r="X3" s="227"/>
      <c r="Y3" s="227"/>
    </row>
    <row r="4" spans="1:25" ht="66" customHeight="1">
      <c r="A4" s="227"/>
      <c r="B4" s="227"/>
      <c r="C4" s="227"/>
      <c r="D4" s="227"/>
      <c r="E4" s="227"/>
      <c r="F4" s="227"/>
      <c r="G4" s="227"/>
      <c r="H4" s="227"/>
      <c r="I4" s="227"/>
      <c r="J4" s="35" t="s">
        <v>46</v>
      </c>
      <c r="K4" s="35" t="s">
        <v>47</v>
      </c>
      <c r="L4" s="227"/>
      <c r="M4" s="227"/>
      <c r="N4" s="227"/>
      <c r="O4" s="227"/>
      <c r="P4" s="35" t="s">
        <v>48</v>
      </c>
      <c r="Q4" s="35" t="s">
        <v>49</v>
      </c>
      <c r="R4" s="227"/>
      <c r="S4" s="35" t="s">
        <v>1906</v>
      </c>
      <c r="T4" s="35" t="s">
        <v>1944</v>
      </c>
      <c r="U4" s="228"/>
      <c r="V4" s="227"/>
      <c r="W4" s="229"/>
      <c r="X4" s="227"/>
      <c r="Y4" s="227"/>
    </row>
    <row r="5" spans="1:25">
      <c r="A5" s="37">
        <v>1</v>
      </c>
      <c r="B5" s="37">
        <v>2</v>
      </c>
      <c r="C5" s="37">
        <v>3</v>
      </c>
      <c r="D5" s="37">
        <v>4</v>
      </c>
      <c r="E5" s="37">
        <v>6</v>
      </c>
      <c r="F5" s="37">
        <v>6.8</v>
      </c>
      <c r="G5" s="37">
        <v>8</v>
      </c>
      <c r="H5" s="37">
        <v>9.1999999999999993</v>
      </c>
      <c r="I5" s="37">
        <v>10.4</v>
      </c>
      <c r="J5" s="37">
        <v>11.6</v>
      </c>
      <c r="K5" s="37">
        <v>12.8</v>
      </c>
      <c r="L5" s="37">
        <v>14</v>
      </c>
      <c r="M5" s="37">
        <v>15.2</v>
      </c>
      <c r="N5" s="37">
        <v>16.399999999999999</v>
      </c>
      <c r="O5" s="37">
        <v>17.600000000000001</v>
      </c>
      <c r="P5" s="37">
        <v>18.8</v>
      </c>
      <c r="Q5" s="37">
        <v>20</v>
      </c>
      <c r="R5" s="37">
        <v>21.2</v>
      </c>
      <c r="S5" s="37">
        <v>22.4</v>
      </c>
      <c r="T5" s="37">
        <v>23.6</v>
      </c>
      <c r="U5" s="37">
        <v>24.8</v>
      </c>
      <c r="V5" s="37">
        <v>26</v>
      </c>
      <c r="W5" s="37">
        <v>27.2</v>
      </c>
      <c r="X5" s="37">
        <v>28.4</v>
      </c>
      <c r="Y5" s="37">
        <v>29</v>
      </c>
    </row>
    <row r="6" spans="1:25" ht="14.25">
      <c r="A6" s="37" t="s">
        <v>1659</v>
      </c>
      <c r="B6" s="37" t="s">
        <v>1659</v>
      </c>
      <c r="C6" s="37" t="s">
        <v>1659</v>
      </c>
      <c r="D6" s="37" t="s">
        <v>1659</v>
      </c>
      <c r="E6" s="37" t="s">
        <v>1659</v>
      </c>
      <c r="F6" s="37" t="s">
        <v>1659</v>
      </c>
      <c r="G6" s="37" t="s">
        <v>1659</v>
      </c>
      <c r="H6" s="91" t="s">
        <v>4502</v>
      </c>
      <c r="I6" s="37" t="s">
        <v>1659</v>
      </c>
      <c r="J6" s="90">
        <f>SUM(J7:J188)</f>
        <v>19864205.85742854</v>
      </c>
      <c r="K6" s="90">
        <f>SUM(K7:K188)</f>
        <v>23421968.540225461</v>
      </c>
      <c r="L6" s="37" t="s">
        <v>1659</v>
      </c>
      <c r="M6" s="37" t="s">
        <v>1659</v>
      </c>
      <c r="N6" s="37" t="s">
        <v>1659</v>
      </c>
      <c r="O6" s="37" t="s">
        <v>1659</v>
      </c>
      <c r="P6" s="37" t="s">
        <v>1659</v>
      </c>
      <c r="Q6" s="37" t="s">
        <v>1659</v>
      </c>
      <c r="R6" s="37" t="s">
        <v>1659</v>
      </c>
      <c r="S6" s="37" t="s">
        <v>1659</v>
      </c>
      <c r="T6" s="37" t="s">
        <v>1659</v>
      </c>
      <c r="U6" s="37" t="s">
        <v>1659</v>
      </c>
      <c r="V6" s="37" t="s">
        <v>1659</v>
      </c>
      <c r="W6" s="37" t="s">
        <v>1659</v>
      </c>
      <c r="X6" s="37" t="s">
        <v>1659</v>
      </c>
      <c r="Y6" s="37"/>
    </row>
    <row r="7" spans="1:25" ht="45">
      <c r="A7" s="38">
        <v>8</v>
      </c>
      <c r="B7" s="38" t="s">
        <v>1945</v>
      </c>
      <c r="C7" s="39" t="s">
        <v>54</v>
      </c>
      <c r="D7" s="39" t="s">
        <v>1946</v>
      </c>
      <c r="E7" s="38" t="s">
        <v>1947</v>
      </c>
      <c r="F7" s="38">
        <v>4521000</v>
      </c>
      <c r="G7" s="38">
        <v>38578</v>
      </c>
      <c r="H7" s="40" t="s">
        <v>1948</v>
      </c>
      <c r="I7" s="41" t="s">
        <v>1949</v>
      </c>
      <c r="J7" s="42">
        <v>9223.3700000000008</v>
      </c>
      <c r="K7" s="42">
        <f>J7*1.18</f>
        <v>10883.5766</v>
      </c>
      <c r="L7" s="39" t="s">
        <v>4493</v>
      </c>
      <c r="M7" s="38" t="s">
        <v>1950</v>
      </c>
      <c r="N7" s="39" t="s">
        <v>1951</v>
      </c>
      <c r="O7" s="39" t="s">
        <v>1952</v>
      </c>
      <c r="P7" s="41" t="s">
        <v>1953</v>
      </c>
      <c r="Q7" s="38" t="s">
        <v>1954</v>
      </c>
      <c r="R7" s="38">
        <v>1</v>
      </c>
      <c r="S7" s="38">
        <v>45</v>
      </c>
      <c r="T7" s="39" t="s">
        <v>62</v>
      </c>
      <c r="U7" s="43">
        <v>42005</v>
      </c>
      <c r="V7" s="43">
        <v>42005</v>
      </c>
      <c r="W7" s="43">
        <v>42369</v>
      </c>
      <c r="X7" s="33"/>
      <c r="Y7" s="39" t="s">
        <v>1955</v>
      </c>
    </row>
    <row r="8" spans="1:25" ht="45">
      <c r="A8" s="38">
        <v>8</v>
      </c>
      <c r="B8" s="38" t="s">
        <v>1956</v>
      </c>
      <c r="C8" s="39" t="s">
        <v>54</v>
      </c>
      <c r="D8" s="39" t="s">
        <v>1957</v>
      </c>
      <c r="E8" s="38" t="s">
        <v>1958</v>
      </c>
      <c r="F8" s="38">
        <v>4010010</v>
      </c>
      <c r="G8" s="38">
        <v>38579</v>
      </c>
      <c r="H8" s="40" t="s">
        <v>1959</v>
      </c>
      <c r="I8" s="41" t="s">
        <v>1960</v>
      </c>
      <c r="J8" s="42">
        <v>14126.6</v>
      </c>
      <c r="K8" s="42">
        <f>J8*1.18</f>
        <v>16669.387999999999</v>
      </c>
      <c r="L8" s="39" t="s">
        <v>4493</v>
      </c>
      <c r="M8" s="39" t="s">
        <v>1961</v>
      </c>
      <c r="N8" s="39" t="s">
        <v>1962</v>
      </c>
      <c r="O8" s="39" t="s">
        <v>1952</v>
      </c>
      <c r="P8" s="41" t="s">
        <v>1963</v>
      </c>
      <c r="Q8" s="38" t="s">
        <v>1964</v>
      </c>
      <c r="R8" s="38">
        <v>1</v>
      </c>
      <c r="S8" s="38">
        <v>45</v>
      </c>
      <c r="T8" s="39" t="s">
        <v>62</v>
      </c>
      <c r="U8" s="43">
        <v>42005</v>
      </c>
      <c r="V8" s="43">
        <v>42005</v>
      </c>
      <c r="W8" s="43">
        <v>42369</v>
      </c>
      <c r="X8" s="33"/>
      <c r="Y8" s="39" t="s">
        <v>1955</v>
      </c>
    </row>
    <row r="9" spans="1:25" ht="45">
      <c r="A9" s="38">
        <v>8</v>
      </c>
      <c r="B9" s="38" t="s">
        <v>1965</v>
      </c>
      <c r="C9" s="39" t="s">
        <v>54</v>
      </c>
      <c r="D9" s="39" t="s">
        <v>1957</v>
      </c>
      <c r="E9" s="38" t="s">
        <v>1966</v>
      </c>
      <c r="F9" s="38">
        <v>2219125</v>
      </c>
      <c r="G9" s="38">
        <v>38580</v>
      </c>
      <c r="H9" s="40" t="s">
        <v>1967</v>
      </c>
      <c r="I9" s="41" t="s">
        <v>1968</v>
      </c>
      <c r="J9" s="42">
        <v>1607.4</v>
      </c>
      <c r="K9" s="42">
        <v>1607.4</v>
      </c>
      <c r="L9" s="39" t="s">
        <v>4493</v>
      </c>
      <c r="M9" s="39" t="s">
        <v>1969</v>
      </c>
      <c r="N9" s="39" t="s">
        <v>1967</v>
      </c>
      <c r="O9" s="39" t="s">
        <v>1952</v>
      </c>
      <c r="P9" s="41" t="s">
        <v>1970</v>
      </c>
      <c r="Q9" s="38" t="s">
        <v>1971</v>
      </c>
      <c r="R9" s="38">
        <v>54</v>
      </c>
      <c r="S9" s="38">
        <v>45</v>
      </c>
      <c r="T9" s="39" t="s">
        <v>62</v>
      </c>
      <c r="U9" s="43">
        <v>42005</v>
      </c>
      <c r="V9" s="43">
        <v>42005</v>
      </c>
      <c r="W9" s="43">
        <v>42369</v>
      </c>
      <c r="X9" s="33"/>
      <c r="Y9" s="39" t="s">
        <v>1955</v>
      </c>
    </row>
    <row r="10" spans="1:25" ht="56.25">
      <c r="A10" s="38">
        <v>8</v>
      </c>
      <c r="B10" s="38" t="s">
        <v>1972</v>
      </c>
      <c r="C10" s="39" t="s">
        <v>54</v>
      </c>
      <c r="D10" s="39" t="s">
        <v>1957</v>
      </c>
      <c r="E10" s="38" t="s">
        <v>1973</v>
      </c>
      <c r="F10" s="38">
        <v>4110010</v>
      </c>
      <c r="G10" s="38">
        <v>38581</v>
      </c>
      <c r="H10" s="40" t="s">
        <v>1974</v>
      </c>
      <c r="I10" s="41" t="s">
        <v>1975</v>
      </c>
      <c r="J10" s="42">
        <v>434.32</v>
      </c>
      <c r="K10" s="42">
        <f t="shared" ref="K10:K16" si="0">J10*1.18</f>
        <v>512.49759999999992</v>
      </c>
      <c r="L10" s="39" t="s">
        <v>4493</v>
      </c>
      <c r="M10" s="39" t="s">
        <v>1976</v>
      </c>
      <c r="N10" s="39" t="s">
        <v>1977</v>
      </c>
      <c r="O10" s="39" t="s">
        <v>1952</v>
      </c>
      <c r="P10" s="41" t="s">
        <v>1978</v>
      </c>
      <c r="Q10" s="38" t="s">
        <v>1979</v>
      </c>
      <c r="R10" s="38">
        <v>1</v>
      </c>
      <c r="S10" s="38">
        <v>45</v>
      </c>
      <c r="T10" s="39" t="s">
        <v>62</v>
      </c>
      <c r="U10" s="43">
        <v>42005</v>
      </c>
      <c r="V10" s="43">
        <v>42005</v>
      </c>
      <c r="W10" s="43">
        <v>42369</v>
      </c>
      <c r="X10" s="33"/>
      <c r="Y10" s="39" t="s">
        <v>1955</v>
      </c>
    </row>
    <row r="11" spans="1:25" ht="45">
      <c r="A11" s="38">
        <v>8</v>
      </c>
      <c r="B11" s="38" t="s">
        <v>1980</v>
      </c>
      <c r="C11" s="39" t="s">
        <v>54</v>
      </c>
      <c r="D11" s="39" t="s">
        <v>1957</v>
      </c>
      <c r="E11" s="38" t="s">
        <v>1981</v>
      </c>
      <c r="F11" s="38">
        <v>4030000</v>
      </c>
      <c r="G11" s="38">
        <v>38582</v>
      </c>
      <c r="H11" s="40" t="s">
        <v>1982</v>
      </c>
      <c r="I11" s="41" t="s">
        <v>1983</v>
      </c>
      <c r="J11" s="42">
        <v>1941.58</v>
      </c>
      <c r="K11" s="42">
        <f t="shared" si="0"/>
        <v>2291.0643999999998</v>
      </c>
      <c r="L11" s="39" t="s">
        <v>4493</v>
      </c>
      <c r="M11" s="39" t="s">
        <v>1984</v>
      </c>
      <c r="N11" s="39" t="s">
        <v>1985</v>
      </c>
      <c r="O11" s="39" t="s">
        <v>1952</v>
      </c>
      <c r="P11" s="41" t="s">
        <v>1986</v>
      </c>
      <c r="Q11" s="38" t="s">
        <v>1987</v>
      </c>
      <c r="R11" s="38">
        <v>1</v>
      </c>
      <c r="S11" s="38">
        <v>45</v>
      </c>
      <c r="T11" s="39" t="s">
        <v>62</v>
      </c>
      <c r="U11" s="43">
        <v>42005</v>
      </c>
      <c r="V11" s="43">
        <v>42005</v>
      </c>
      <c r="W11" s="43">
        <v>42369</v>
      </c>
      <c r="X11" s="33"/>
      <c r="Y11" s="39" t="s">
        <v>1955</v>
      </c>
    </row>
    <row r="12" spans="1:25" ht="45">
      <c r="A12" s="38">
        <v>8</v>
      </c>
      <c r="B12" s="38" t="s">
        <v>1988</v>
      </c>
      <c r="C12" s="39" t="s">
        <v>54</v>
      </c>
      <c r="D12" s="39" t="s">
        <v>1957</v>
      </c>
      <c r="E12" s="38" t="s">
        <v>1981</v>
      </c>
      <c r="F12" s="38">
        <v>4030000</v>
      </c>
      <c r="G12" s="38">
        <v>38583</v>
      </c>
      <c r="H12" s="40" t="s">
        <v>1982</v>
      </c>
      <c r="I12" s="41" t="s">
        <v>1983</v>
      </c>
      <c r="J12" s="42">
        <v>4797.72</v>
      </c>
      <c r="K12" s="42">
        <f t="shared" si="0"/>
        <v>5661.3095999999996</v>
      </c>
      <c r="L12" s="39" t="s">
        <v>4493</v>
      </c>
      <c r="M12" s="39" t="s">
        <v>1989</v>
      </c>
      <c r="N12" s="39" t="s">
        <v>1985</v>
      </c>
      <c r="O12" s="39" t="s">
        <v>1952</v>
      </c>
      <c r="P12" s="41" t="s">
        <v>1986</v>
      </c>
      <c r="Q12" s="38" t="s">
        <v>1987</v>
      </c>
      <c r="R12" s="38">
        <v>1</v>
      </c>
      <c r="S12" s="38">
        <v>45</v>
      </c>
      <c r="T12" s="39" t="s">
        <v>62</v>
      </c>
      <c r="U12" s="43">
        <v>42005</v>
      </c>
      <c r="V12" s="43">
        <v>42005</v>
      </c>
      <c r="W12" s="43">
        <v>42369</v>
      </c>
      <c r="X12" s="33"/>
      <c r="Y12" s="39" t="s">
        <v>1955</v>
      </c>
    </row>
    <row r="13" spans="1:25" ht="45">
      <c r="A13" s="38">
        <v>8</v>
      </c>
      <c r="B13" s="38" t="s">
        <v>1990</v>
      </c>
      <c r="C13" s="39" t="s">
        <v>54</v>
      </c>
      <c r="D13" s="39" t="s">
        <v>1957</v>
      </c>
      <c r="E13" s="38" t="s">
        <v>1991</v>
      </c>
      <c r="F13" s="38">
        <v>3513321</v>
      </c>
      <c r="G13" s="38">
        <v>38584</v>
      </c>
      <c r="H13" s="40" t="s">
        <v>1992</v>
      </c>
      <c r="I13" s="41" t="s">
        <v>1968</v>
      </c>
      <c r="J13" s="42">
        <v>461.95</v>
      </c>
      <c r="K13" s="42">
        <f t="shared" si="0"/>
        <v>545.101</v>
      </c>
      <c r="L13" s="39" t="s">
        <v>4493</v>
      </c>
      <c r="M13" s="39" t="s">
        <v>1993</v>
      </c>
      <c r="N13" s="39" t="s">
        <v>1994</v>
      </c>
      <c r="O13" s="39" t="s">
        <v>1952</v>
      </c>
      <c r="P13" s="41" t="s">
        <v>1978</v>
      </c>
      <c r="Q13" s="38" t="s">
        <v>1979</v>
      </c>
      <c r="R13" s="38">
        <v>1</v>
      </c>
      <c r="S13" s="38">
        <v>45</v>
      </c>
      <c r="T13" s="39" t="s">
        <v>62</v>
      </c>
      <c r="U13" s="43">
        <v>42005</v>
      </c>
      <c r="V13" s="43">
        <v>42005</v>
      </c>
      <c r="W13" s="43">
        <v>42369</v>
      </c>
      <c r="X13" s="33"/>
      <c r="Y13" s="39" t="s">
        <v>1955</v>
      </c>
    </row>
    <row r="14" spans="1:25" ht="45">
      <c r="A14" s="38">
        <v>8</v>
      </c>
      <c r="B14" s="38" t="s">
        <v>1995</v>
      </c>
      <c r="C14" s="39" t="s">
        <v>54</v>
      </c>
      <c r="D14" s="39" t="s">
        <v>1957</v>
      </c>
      <c r="E14" s="38" t="s">
        <v>1996</v>
      </c>
      <c r="F14" s="38">
        <v>4526298</v>
      </c>
      <c r="G14" s="38">
        <v>38585</v>
      </c>
      <c r="H14" s="40" t="s">
        <v>1997</v>
      </c>
      <c r="I14" s="41" t="s">
        <v>1998</v>
      </c>
      <c r="J14" s="42">
        <v>881.2</v>
      </c>
      <c r="K14" s="42">
        <f t="shared" si="0"/>
        <v>1039.816</v>
      </c>
      <c r="L14" s="39" t="s">
        <v>4493</v>
      </c>
      <c r="M14" s="39" t="s">
        <v>1999</v>
      </c>
      <c r="N14" s="39" t="s">
        <v>2000</v>
      </c>
      <c r="O14" s="39" t="s">
        <v>1952</v>
      </c>
      <c r="P14" s="41" t="s">
        <v>2001</v>
      </c>
      <c r="Q14" s="38" t="s">
        <v>2002</v>
      </c>
      <c r="R14" s="38">
        <v>1</v>
      </c>
      <c r="S14" s="38">
        <v>45</v>
      </c>
      <c r="T14" s="39" t="s">
        <v>62</v>
      </c>
      <c r="U14" s="43">
        <v>42005</v>
      </c>
      <c r="V14" s="43">
        <v>42005</v>
      </c>
      <c r="W14" s="43">
        <v>42369</v>
      </c>
      <c r="X14" s="33"/>
      <c r="Y14" s="39" t="s">
        <v>1955</v>
      </c>
    </row>
    <row r="15" spans="1:25" ht="45">
      <c r="A15" s="38">
        <v>8</v>
      </c>
      <c r="B15" s="38" t="s">
        <v>2003</v>
      </c>
      <c r="C15" s="39" t="s">
        <v>54</v>
      </c>
      <c r="D15" s="39" t="s">
        <v>2004</v>
      </c>
      <c r="E15" s="38" t="s">
        <v>1947</v>
      </c>
      <c r="F15" s="38">
        <v>4521000</v>
      </c>
      <c r="G15" s="38">
        <v>38586</v>
      </c>
      <c r="H15" s="40" t="s">
        <v>2005</v>
      </c>
      <c r="I15" s="41" t="s">
        <v>1968</v>
      </c>
      <c r="J15" s="42">
        <v>6429.79</v>
      </c>
      <c r="K15" s="42">
        <f t="shared" si="0"/>
        <v>7587.1521999999995</v>
      </c>
      <c r="L15" s="39" t="s">
        <v>4493</v>
      </c>
      <c r="M15" s="39" t="s">
        <v>2006</v>
      </c>
      <c r="N15" s="39" t="s">
        <v>2007</v>
      </c>
      <c r="O15" s="39" t="s">
        <v>1952</v>
      </c>
      <c r="P15" s="41" t="s">
        <v>1953</v>
      </c>
      <c r="Q15" s="38" t="s">
        <v>1954</v>
      </c>
      <c r="R15" s="38">
        <v>1</v>
      </c>
      <c r="S15" s="38">
        <v>45</v>
      </c>
      <c r="T15" s="39" t="s">
        <v>62</v>
      </c>
      <c r="U15" s="43">
        <v>42005</v>
      </c>
      <c r="V15" s="43">
        <v>42005</v>
      </c>
      <c r="W15" s="43">
        <v>42369</v>
      </c>
      <c r="X15" s="33"/>
      <c r="Y15" s="39" t="s">
        <v>1955</v>
      </c>
    </row>
    <row r="16" spans="1:25" ht="45">
      <c r="A16" s="38">
        <v>8</v>
      </c>
      <c r="B16" s="38" t="s">
        <v>2008</v>
      </c>
      <c r="C16" s="39" t="s">
        <v>54</v>
      </c>
      <c r="D16" s="39" t="s">
        <v>2004</v>
      </c>
      <c r="E16" s="38" t="s">
        <v>1947</v>
      </c>
      <c r="F16" s="38">
        <v>4521000</v>
      </c>
      <c r="G16" s="38">
        <v>38587</v>
      </c>
      <c r="H16" s="40" t="s">
        <v>2009</v>
      </c>
      <c r="I16" s="41" t="s">
        <v>1968</v>
      </c>
      <c r="J16" s="42">
        <v>1666</v>
      </c>
      <c r="K16" s="42">
        <f t="shared" si="0"/>
        <v>1965.8799999999999</v>
      </c>
      <c r="L16" s="39" t="s">
        <v>4493</v>
      </c>
      <c r="M16" s="39" t="s">
        <v>2006</v>
      </c>
      <c r="N16" s="39" t="s">
        <v>2010</v>
      </c>
      <c r="O16" s="39" t="s">
        <v>1952</v>
      </c>
      <c r="P16" s="41" t="s">
        <v>1953</v>
      </c>
      <c r="Q16" s="38" t="s">
        <v>1954</v>
      </c>
      <c r="R16" s="38">
        <v>1</v>
      </c>
      <c r="S16" s="38">
        <v>45</v>
      </c>
      <c r="T16" s="39" t="s">
        <v>62</v>
      </c>
      <c r="U16" s="43">
        <v>42005</v>
      </c>
      <c r="V16" s="43">
        <v>42005</v>
      </c>
      <c r="W16" s="43">
        <v>42369</v>
      </c>
      <c r="X16" s="33"/>
      <c r="Y16" s="39" t="s">
        <v>1955</v>
      </c>
    </row>
    <row r="17" spans="1:25" ht="90">
      <c r="A17" s="38">
        <v>8</v>
      </c>
      <c r="B17" s="38" t="s">
        <v>2011</v>
      </c>
      <c r="C17" s="39" t="s">
        <v>54</v>
      </c>
      <c r="D17" s="39" t="s">
        <v>2012</v>
      </c>
      <c r="E17" s="38" t="s">
        <v>2013</v>
      </c>
      <c r="F17" s="38">
        <v>7010020</v>
      </c>
      <c r="G17" s="38">
        <v>843600</v>
      </c>
      <c r="H17" s="40" t="s">
        <v>2014</v>
      </c>
      <c r="I17" s="41" t="s">
        <v>2015</v>
      </c>
      <c r="J17" s="42">
        <v>1132.6271099999999</v>
      </c>
      <c r="K17" s="42">
        <f t="shared" ref="K17:K33" si="1">J17*1.18</f>
        <v>1336.4999897999999</v>
      </c>
      <c r="L17" s="39" t="s">
        <v>4493</v>
      </c>
      <c r="M17" s="39" t="s">
        <v>2016</v>
      </c>
      <c r="N17" s="39" t="s">
        <v>2017</v>
      </c>
      <c r="O17" s="39" t="s">
        <v>1952</v>
      </c>
      <c r="P17" s="41" t="s">
        <v>2001</v>
      </c>
      <c r="Q17" s="38" t="s">
        <v>2018</v>
      </c>
      <c r="R17" s="38">
        <v>908.5</v>
      </c>
      <c r="S17" s="38" t="s">
        <v>2019</v>
      </c>
      <c r="T17" s="39" t="s">
        <v>2020</v>
      </c>
      <c r="U17" s="43">
        <v>42309</v>
      </c>
      <c r="V17" s="43">
        <v>42309</v>
      </c>
      <c r="W17" s="43">
        <v>42643</v>
      </c>
      <c r="X17" s="33"/>
      <c r="Y17" s="39" t="s">
        <v>2021</v>
      </c>
    </row>
    <row r="18" spans="1:25" ht="67.5" customHeight="1">
      <c r="A18" s="38">
        <v>8</v>
      </c>
      <c r="B18" s="38" t="s">
        <v>2022</v>
      </c>
      <c r="C18" s="39" t="s">
        <v>54</v>
      </c>
      <c r="D18" s="39" t="s">
        <v>2023</v>
      </c>
      <c r="E18" s="38" t="s">
        <v>2024</v>
      </c>
      <c r="F18" s="38">
        <v>9440030</v>
      </c>
      <c r="G18" s="38">
        <v>843910</v>
      </c>
      <c r="H18" s="40" t="s">
        <v>2025</v>
      </c>
      <c r="I18" s="41">
        <v>2010104</v>
      </c>
      <c r="J18" s="42">
        <v>1992.24</v>
      </c>
      <c r="K18" s="42">
        <f t="shared" si="1"/>
        <v>2350.8431999999998</v>
      </c>
      <c r="L18" s="39" t="s">
        <v>4493</v>
      </c>
      <c r="M18" s="39" t="s">
        <v>2026</v>
      </c>
      <c r="N18" s="39" t="s">
        <v>2027</v>
      </c>
      <c r="O18" s="39" t="s">
        <v>1952</v>
      </c>
      <c r="P18" s="41" t="s">
        <v>2028</v>
      </c>
      <c r="Q18" s="38" t="s">
        <v>2029</v>
      </c>
      <c r="R18" s="38" t="s">
        <v>2030</v>
      </c>
      <c r="S18" s="38" t="s">
        <v>2031</v>
      </c>
      <c r="T18" s="39" t="s">
        <v>2032</v>
      </c>
      <c r="U18" s="43">
        <v>42005</v>
      </c>
      <c r="V18" s="43">
        <v>42005</v>
      </c>
      <c r="W18" s="43">
        <v>42369</v>
      </c>
      <c r="X18" s="33"/>
      <c r="Y18" s="39" t="s">
        <v>2021</v>
      </c>
    </row>
    <row r="19" spans="1:25" ht="67.5" customHeight="1">
      <c r="A19" s="38">
        <v>8</v>
      </c>
      <c r="B19" s="38" t="s">
        <v>2033</v>
      </c>
      <c r="C19" s="39" t="s">
        <v>54</v>
      </c>
      <c r="D19" s="39" t="s">
        <v>2023</v>
      </c>
      <c r="E19" s="38" t="s">
        <v>2024</v>
      </c>
      <c r="F19" s="38">
        <v>9440030</v>
      </c>
      <c r="G19" s="38">
        <v>843911</v>
      </c>
      <c r="H19" s="40" t="s">
        <v>2034</v>
      </c>
      <c r="I19" s="41">
        <v>2010104</v>
      </c>
      <c r="J19" s="42">
        <v>640.23</v>
      </c>
      <c r="K19" s="42">
        <f t="shared" si="1"/>
        <v>755.47140000000002</v>
      </c>
      <c r="L19" s="39" t="s">
        <v>4493</v>
      </c>
      <c r="M19" s="39" t="s">
        <v>2035</v>
      </c>
      <c r="N19" s="39" t="s">
        <v>2027</v>
      </c>
      <c r="O19" s="39" t="s">
        <v>1952</v>
      </c>
      <c r="P19" s="41">
        <v>233</v>
      </c>
      <c r="Q19" s="38" t="s">
        <v>1987</v>
      </c>
      <c r="R19" s="38">
        <v>507</v>
      </c>
      <c r="S19" s="38" t="s">
        <v>2036</v>
      </c>
      <c r="T19" s="39" t="s">
        <v>2037</v>
      </c>
      <c r="U19" s="43">
        <v>42005</v>
      </c>
      <c r="V19" s="43">
        <v>42005</v>
      </c>
      <c r="W19" s="43">
        <v>42369</v>
      </c>
      <c r="X19" s="33"/>
      <c r="Y19" s="39" t="s">
        <v>2021</v>
      </c>
    </row>
    <row r="20" spans="1:25" ht="67.5" customHeight="1">
      <c r="A20" s="38">
        <v>8</v>
      </c>
      <c r="B20" s="38" t="s">
        <v>2038</v>
      </c>
      <c r="C20" s="39" t="s">
        <v>54</v>
      </c>
      <c r="D20" s="39" t="s">
        <v>2023</v>
      </c>
      <c r="E20" s="38" t="s">
        <v>2039</v>
      </c>
      <c r="F20" s="38">
        <v>9440030</v>
      </c>
      <c r="G20" s="38">
        <v>843912</v>
      </c>
      <c r="H20" s="40" t="s">
        <v>2040</v>
      </c>
      <c r="I20" s="41">
        <v>2010104</v>
      </c>
      <c r="J20" s="42">
        <v>3943.98</v>
      </c>
      <c r="K20" s="42">
        <f t="shared" si="1"/>
        <v>4653.8963999999996</v>
      </c>
      <c r="L20" s="39" t="s">
        <v>4493</v>
      </c>
      <c r="M20" s="39" t="s">
        <v>2041</v>
      </c>
      <c r="N20" s="39" t="s">
        <v>2027</v>
      </c>
      <c r="O20" s="39" t="s">
        <v>1952</v>
      </c>
      <c r="P20" s="41">
        <v>233</v>
      </c>
      <c r="Q20" s="38" t="s">
        <v>1987</v>
      </c>
      <c r="R20" s="38">
        <v>2239.6999999999998</v>
      </c>
      <c r="S20" s="38" t="s">
        <v>2042</v>
      </c>
      <c r="T20" s="39" t="s">
        <v>2043</v>
      </c>
      <c r="U20" s="43">
        <v>42005</v>
      </c>
      <c r="V20" s="43">
        <v>42005</v>
      </c>
      <c r="W20" s="43">
        <v>42369</v>
      </c>
      <c r="X20" s="33"/>
      <c r="Y20" s="39" t="s">
        <v>2021</v>
      </c>
    </row>
    <row r="21" spans="1:25" ht="67.5" customHeight="1">
      <c r="A21" s="38">
        <v>8</v>
      </c>
      <c r="B21" s="38" t="s">
        <v>2044</v>
      </c>
      <c r="C21" s="39" t="s">
        <v>54</v>
      </c>
      <c r="D21" s="39" t="s">
        <v>2023</v>
      </c>
      <c r="E21" s="38" t="s">
        <v>2039</v>
      </c>
      <c r="F21" s="38">
        <v>9440030</v>
      </c>
      <c r="G21" s="38">
        <v>843913</v>
      </c>
      <c r="H21" s="40" t="s">
        <v>2045</v>
      </c>
      <c r="I21" s="41">
        <v>2010104</v>
      </c>
      <c r="J21" s="42">
        <v>2359.65</v>
      </c>
      <c r="K21" s="42">
        <f t="shared" si="1"/>
        <v>2784.3870000000002</v>
      </c>
      <c r="L21" s="39" t="s">
        <v>4493</v>
      </c>
      <c r="M21" s="39" t="s">
        <v>2046</v>
      </c>
      <c r="N21" s="39" t="s">
        <v>2027</v>
      </c>
      <c r="O21" s="39" t="s">
        <v>1952</v>
      </c>
      <c r="P21" s="41" t="s">
        <v>2028</v>
      </c>
      <c r="Q21" s="38" t="s">
        <v>2029</v>
      </c>
      <c r="R21" s="38" t="s">
        <v>2047</v>
      </c>
      <c r="S21" s="38" t="s">
        <v>2048</v>
      </c>
      <c r="T21" s="39" t="s">
        <v>2049</v>
      </c>
      <c r="U21" s="43">
        <v>42005</v>
      </c>
      <c r="V21" s="43">
        <v>42005</v>
      </c>
      <c r="W21" s="43">
        <v>42369</v>
      </c>
      <c r="X21" s="33"/>
      <c r="Y21" s="39" t="s">
        <v>2021</v>
      </c>
    </row>
    <row r="22" spans="1:25" ht="67.5" customHeight="1">
      <c r="A22" s="38">
        <v>8</v>
      </c>
      <c r="B22" s="38" t="s">
        <v>2050</v>
      </c>
      <c r="C22" s="39" t="s">
        <v>54</v>
      </c>
      <c r="D22" s="39" t="s">
        <v>2023</v>
      </c>
      <c r="E22" s="38" t="s">
        <v>2039</v>
      </c>
      <c r="F22" s="38">
        <v>9440030</v>
      </c>
      <c r="G22" s="38">
        <v>843914</v>
      </c>
      <c r="H22" s="40" t="s">
        <v>2051</v>
      </c>
      <c r="I22" s="41">
        <v>2010104</v>
      </c>
      <c r="J22" s="42">
        <v>649.67999999999995</v>
      </c>
      <c r="K22" s="42">
        <f t="shared" si="1"/>
        <v>766.62239999999986</v>
      </c>
      <c r="L22" s="39" t="s">
        <v>4493</v>
      </c>
      <c r="M22" s="39" t="s">
        <v>2052</v>
      </c>
      <c r="N22" s="39" t="s">
        <v>2027</v>
      </c>
      <c r="O22" s="39" t="s">
        <v>1952</v>
      </c>
      <c r="P22" s="41" t="s">
        <v>2028</v>
      </c>
      <c r="Q22" s="38" t="s">
        <v>2029</v>
      </c>
      <c r="R22" s="38" t="s">
        <v>2053</v>
      </c>
      <c r="S22" s="38" t="s">
        <v>2054</v>
      </c>
      <c r="T22" s="39" t="s">
        <v>2055</v>
      </c>
      <c r="U22" s="43">
        <v>42005</v>
      </c>
      <c r="V22" s="43">
        <v>42005</v>
      </c>
      <c r="W22" s="43">
        <v>42369</v>
      </c>
      <c r="X22" s="33"/>
      <c r="Y22" s="39" t="s">
        <v>2021</v>
      </c>
    </row>
    <row r="23" spans="1:25" ht="67.5" customHeight="1">
      <c r="A23" s="38">
        <v>8</v>
      </c>
      <c r="B23" s="38" t="s">
        <v>2056</v>
      </c>
      <c r="C23" s="39" t="s">
        <v>54</v>
      </c>
      <c r="D23" s="39" t="s">
        <v>2023</v>
      </c>
      <c r="E23" s="38" t="s">
        <v>2039</v>
      </c>
      <c r="F23" s="38">
        <v>9440030</v>
      </c>
      <c r="G23" s="38">
        <v>843915</v>
      </c>
      <c r="H23" s="40" t="s">
        <v>2057</v>
      </c>
      <c r="I23" s="41">
        <v>2010104</v>
      </c>
      <c r="J23" s="42">
        <v>740.91</v>
      </c>
      <c r="K23" s="42">
        <f t="shared" si="1"/>
        <v>874.27379999999994</v>
      </c>
      <c r="L23" s="39" t="s">
        <v>4493</v>
      </c>
      <c r="M23" s="39" t="s">
        <v>2058</v>
      </c>
      <c r="N23" s="39" t="s">
        <v>2027</v>
      </c>
      <c r="O23" s="39" t="s">
        <v>1952</v>
      </c>
      <c r="P23" s="41">
        <v>233</v>
      </c>
      <c r="Q23" s="38" t="s">
        <v>1987</v>
      </c>
      <c r="R23" s="38">
        <v>403</v>
      </c>
      <c r="S23" s="38" t="s">
        <v>2059</v>
      </c>
      <c r="T23" s="39" t="s">
        <v>2060</v>
      </c>
      <c r="U23" s="43">
        <v>42005</v>
      </c>
      <c r="V23" s="43">
        <v>42005</v>
      </c>
      <c r="W23" s="43">
        <v>42369</v>
      </c>
      <c r="X23" s="33"/>
      <c r="Y23" s="39" t="s">
        <v>2021</v>
      </c>
    </row>
    <row r="24" spans="1:25" ht="67.5" customHeight="1">
      <c r="A24" s="38">
        <v>8</v>
      </c>
      <c r="B24" s="38" t="s">
        <v>2061</v>
      </c>
      <c r="C24" s="39" t="s">
        <v>54</v>
      </c>
      <c r="D24" s="39" t="s">
        <v>2023</v>
      </c>
      <c r="E24" s="38" t="s">
        <v>2062</v>
      </c>
      <c r="F24" s="38">
        <v>9440010</v>
      </c>
      <c r="G24" s="38">
        <v>843916</v>
      </c>
      <c r="H24" s="40" t="s">
        <v>2063</v>
      </c>
      <c r="I24" s="41">
        <v>2010103</v>
      </c>
      <c r="J24" s="42">
        <v>34293.01</v>
      </c>
      <c r="K24" s="42">
        <f t="shared" si="1"/>
        <v>40465.751799999998</v>
      </c>
      <c r="L24" s="39" t="s">
        <v>4493</v>
      </c>
      <c r="M24" s="39" t="s">
        <v>1961</v>
      </c>
      <c r="N24" s="39" t="s">
        <v>2064</v>
      </c>
      <c r="O24" s="39" t="s">
        <v>1952</v>
      </c>
      <c r="P24" s="41">
        <v>245</v>
      </c>
      <c r="Q24" s="38" t="s">
        <v>1964</v>
      </c>
      <c r="R24" s="38">
        <v>10500.003000000001</v>
      </c>
      <c r="S24" s="38" t="s">
        <v>2065</v>
      </c>
      <c r="T24" s="39" t="s">
        <v>63</v>
      </c>
      <c r="U24" s="43">
        <v>42005</v>
      </c>
      <c r="V24" s="43">
        <v>42005</v>
      </c>
      <c r="W24" s="43">
        <v>42369</v>
      </c>
      <c r="X24" s="33"/>
      <c r="Y24" s="39" t="s">
        <v>2021</v>
      </c>
    </row>
    <row r="25" spans="1:25" ht="67.5" customHeight="1">
      <c r="A25" s="38">
        <v>8</v>
      </c>
      <c r="B25" s="38" t="s">
        <v>2066</v>
      </c>
      <c r="C25" s="39" t="s">
        <v>54</v>
      </c>
      <c r="D25" s="39" t="s">
        <v>2067</v>
      </c>
      <c r="E25" s="39" t="s">
        <v>4501</v>
      </c>
      <c r="F25" s="38">
        <v>6400000</v>
      </c>
      <c r="G25" s="38">
        <v>843727</v>
      </c>
      <c r="H25" s="40" t="s">
        <v>2068</v>
      </c>
      <c r="I25" s="41" t="s">
        <v>2069</v>
      </c>
      <c r="J25" s="42">
        <v>968.4</v>
      </c>
      <c r="K25" s="42">
        <f t="shared" si="1"/>
        <v>1142.712</v>
      </c>
      <c r="L25" s="39" t="s">
        <v>4493</v>
      </c>
      <c r="M25" s="39" t="s">
        <v>2070</v>
      </c>
      <c r="N25" s="39" t="s">
        <v>2071</v>
      </c>
      <c r="O25" s="39" t="s">
        <v>2072</v>
      </c>
      <c r="P25" s="41">
        <v>362</v>
      </c>
      <c r="Q25" s="38" t="s">
        <v>2073</v>
      </c>
      <c r="R25" s="38">
        <v>1</v>
      </c>
      <c r="S25" s="38">
        <v>46239</v>
      </c>
      <c r="T25" s="39" t="s">
        <v>2074</v>
      </c>
      <c r="U25" s="43">
        <v>42154</v>
      </c>
      <c r="V25" s="43">
        <v>42156</v>
      </c>
      <c r="W25" s="43">
        <v>42521</v>
      </c>
      <c r="X25" s="33"/>
      <c r="Y25" s="39" t="s">
        <v>2021</v>
      </c>
    </row>
    <row r="26" spans="1:25" ht="67.5" customHeight="1">
      <c r="A26" s="38">
        <v>8</v>
      </c>
      <c r="B26" s="38" t="s">
        <v>2075</v>
      </c>
      <c r="C26" s="39" t="s">
        <v>54</v>
      </c>
      <c r="D26" s="39" t="s">
        <v>2067</v>
      </c>
      <c r="E26" s="39" t="s">
        <v>4501</v>
      </c>
      <c r="F26" s="38">
        <v>6400000</v>
      </c>
      <c r="G26" s="38">
        <v>843728</v>
      </c>
      <c r="H26" s="40" t="s">
        <v>2076</v>
      </c>
      <c r="I26" s="41" t="s">
        <v>2069</v>
      </c>
      <c r="J26" s="42">
        <v>917.6</v>
      </c>
      <c r="K26" s="42">
        <f t="shared" si="1"/>
        <v>1082.768</v>
      </c>
      <c r="L26" s="39" t="s">
        <v>4493</v>
      </c>
      <c r="M26" s="39" t="s">
        <v>1950</v>
      </c>
      <c r="N26" s="39" t="s">
        <v>2077</v>
      </c>
      <c r="O26" s="39" t="s">
        <v>2078</v>
      </c>
      <c r="P26" s="41">
        <v>796</v>
      </c>
      <c r="Q26" s="38" t="s">
        <v>2079</v>
      </c>
      <c r="R26" s="38">
        <v>1</v>
      </c>
      <c r="S26" s="38">
        <v>46239</v>
      </c>
      <c r="T26" s="39" t="s">
        <v>2074</v>
      </c>
      <c r="U26" s="43">
        <v>42000</v>
      </c>
      <c r="V26" s="43">
        <v>42005</v>
      </c>
      <c r="W26" s="43">
        <v>42369</v>
      </c>
      <c r="X26" s="33"/>
      <c r="Y26" s="39" t="s">
        <v>2021</v>
      </c>
    </row>
    <row r="27" spans="1:25" ht="67.5" customHeight="1">
      <c r="A27" s="38">
        <v>8</v>
      </c>
      <c r="B27" s="38" t="s">
        <v>2080</v>
      </c>
      <c r="C27" s="39" t="s">
        <v>54</v>
      </c>
      <c r="D27" s="39" t="s">
        <v>2067</v>
      </c>
      <c r="E27" s="39" t="s">
        <v>4501</v>
      </c>
      <c r="F27" s="38">
        <v>6400000</v>
      </c>
      <c r="G27" s="38">
        <v>843729</v>
      </c>
      <c r="H27" s="40" t="s">
        <v>2081</v>
      </c>
      <c r="I27" s="41" t="s">
        <v>2069</v>
      </c>
      <c r="J27" s="42">
        <v>1275.55</v>
      </c>
      <c r="K27" s="42">
        <f t="shared" si="1"/>
        <v>1505.1489999999999</v>
      </c>
      <c r="L27" s="39" t="s">
        <v>4493</v>
      </c>
      <c r="M27" s="39" t="s">
        <v>2082</v>
      </c>
      <c r="N27" s="39" t="s">
        <v>2083</v>
      </c>
      <c r="O27" s="39" t="s">
        <v>2078</v>
      </c>
      <c r="P27" s="41" t="s">
        <v>1953</v>
      </c>
      <c r="Q27" s="38" t="s">
        <v>2084</v>
      </c>
      <c r="R27" s="38">
        <v>1</v>
      </c>
      <c r="S27" s="38">
        <v>46239</v>
      </c>
      <c r="T27" s="39" t="s">
        <v>2074</v>
      </c>
      <c r="U27" s="43">
        <v>42000</v>
      </c>
      <c r="V27" s="43">
        <v>42005</v>
      </c>
      <c r="W27" s="43">
        <v>42369</v>
      </c>
      <c r="X27" s="33"/>
      <c r="Y27" s="39" t="s">
        <v>2021</v>
      </c>
    </row>
    <row r="28" spans="1:25" ht="67.5" customHeight="1">
      <c r="A28" s="38">
        <v>8</v>
      </c>
      <c r="B28" s="38" t="s">
        <v>2085</v>
      </c>
      <c r="C28" s="39" t="s">
        <v>54</v>
      </c>
      <c r="D28" s="39" t="s">
        <v>2067</v>
      </c>
      <c r="E28" s="39" t="s">
        <v>4501</v>
      </c>
      <c r="F28" s="38">
        <v>6400000</v>
      </c>
      <c r="G28" s="38">
        <v>843730</v>
      </c>
      <c r="H28" s="40" t="s">
        <v>2086</v>
      </c>
      <c r="I28" s="41" t="s">
        <v>2069</v>
      </c>
      <c r="J28" s="42">
        <v>1986.87</v>
      </c>
      <c r="K28" s="42">
        <f t="shared" si="1"/>
        <v>2344.5065999999997</v>
      </c>
      <c r="L28" s="39" t="s">
        <v>4493</v>
      </c>
      <c r="M28" s="39" t="s">
        <v>2082</v>
      </c>
      <c r="N28" s="39" t="s">
        <v>2087</v>
      </c>
      <c r="O28" s="39" t="s">
        <v>2078</v>
      </c>
      <c r="P28" s="41" t="s">
        <v>1953</v>
      </c>
      <c r="Q28" s="38" t="s">
        <v>2084</v>
      </c>
      <c r="R28" s="38">
        <v>1</v>
      </c>
      <c r="S28" s="38">
        <v>46239</v>
      </c>
      <c r="T28" s="39" t="s">
        <v>2074</v>
      </c>
      <c r="U28" s="43">
        <v>42034</v>
      </c>
      <c r="V28" s="43">
        <v>42036</v>
      </c>
      <c r="W28" s="43">
        <v>42400</v>
      </c>
      <c r="X28" s="33"/>
      <c r="Y28" s="39" t="s">
        <v>2021</v>
      </c>
    </row>
    <row r="29" spans="1:25" ht="67.5" customHeight="1">
      <c r="A29" s="38">
        <v>8</v>
      </c>
      <c r="B29" s="38" t="s">
        <v>2088</v>
      </c>
      <c r="C29" s="39" t="s">
        <v>54</v>
      </c>
      <c r="D29" s="39" t="s">
        <v>2067</v>
      </c>
      <c r="E29" s="39" t="s">
        <v>4501</v>
      </c>
      <c r="F29" s="38">
        <v>6400000</v>
      </c>
      <c r="G29" s="38">
        <v>843731</v>
      </c>
      <c r="H29" s="40" t="s">
        <v>2068</v>
      </c>
      <c r="I29" s="41" t="s">
        <v>2069</v>
      </c>
      <c r="J29" s="42">
        <v>1326.3</v>
      </c>
      <c r="K29" s="42">
        <f t="shared" si="1"/>
        <v>1565.0339999999999</v>
      </c>
      <c r="L29" s="39" t="s">
        <v>4493</v>
      </c>
      <c r="M29" s="39" t="s">
        <v>2070</v>
      </c>
      <c r="N29" s="39" t="s">
        <v>2089</v>
      </c>
      <c r="O29" s="39" t="s">
        <v>2090</v>
      </c>
      <c r="P29" s="41">
        <v>362</v>
      </c>
      <c r="Q29" s="38" t="s">
        <v>2073</v>
      </c>
      <c r="R29" s="38">
        <v>1</v>
      </c>
      <c r="S29" s="38">
        <v>46239</v>
      </c>
      <c r="T29" s="39" t="s">
        <v>2074</v>
      </c>
      <c r="U29" s="43">
        <v>42019</v>
      </c>
      <c r="V29" s="43">
        <v>42036</v>
      </c>
      <c r="W29" s="43">
        <v>42369</v>
      </c>
      <c r="X29" s="33"/>
      <c r="Y29" s="39" t="s">
        <v>2021</v>
      </c>
    </row>
    <row r="30" spans="1:25" ht="67.5">
      <c r="A30" s="38">
        <v>8</v>
      </c>
      <c r="B30" s="38" t="s">
        <v>2091</v>
      </c>
      <c r="C30" s="39" t="s">
        <v>54</v>
      </c>
      <c r="D30" s="39" t="s">
        <v>2092</v>
      </c>
      <c r="E30" s="38" t="s">
        <v>2093</v>
      </c>
      <c r="F30" s="38">
        <v>6420090</v>
      </c>
      <c r="G30" s="38">
        <v>627488</v>
      </c>
      <c r="H30" s="40" t="s">
        <v>2094</v>
      </c>
      <c r="I30" s="41">
        <v>20105010202</v>
      </c>
      <c r="J30" s="42">
        <v>1463.53</v>
      </c>
      <c r="K30" s="42">
        <f t="shared" si="1"/>
        <v>1726.9653999999998</v>
      </c>
      <c r="L30" s="39" t="s">
        <v>4493</v>
      </c>
      <c r="M30" s="39" t="s">
        <v>2095</v>
      </c>
      <c r="N30" s="39" t="s">
        <v>2094</v>
      </c>
      <c r="O30" s="39" t="s">
        <v>2096</v>
      </c>
      <c r="P30" s="41">
        <v>796</v>
      </c>
      <c r="Q30" s="38" t="s">
        <v>1971</v>
      </c>
      <c r="R30" s="38">
        <v>1</v>
      </c>
      <c r="S30" s="38">
        <v>45</v>
      </c>
      <c r="T30" s="39" t="s">
        <v>62</v>
      </c>
      <c r="U30" s="43">
        <v>42005</v>
      </c>
      <c r="V30" s="43">
        <v>42005</v>
      </c>
      <c r="W30" s="43">
        <v>42369</v>
      </c>
      <c r="X30" s="33"/>
      <c r="Y30" s="33" t="s">
        <v>2097</v>
      </c>
    </row>
    <row r="31" spans="1:25" ht="78.75">
      <c r="A31" s="38">
        <v>8</v>
      </c>
      <c r="B31" s="38" t="s">
        <v>2098</v>
      </c>
      <c r="C31" s="39" t="s">
        <v>54</v>
      </c>
      <c r="D31" s="39" t="s">
        <v>2092</v>
      </c>
      <c r="E31" s="38" t="s">
        <v>2093</v>
      </c>
      <c r="F31" s="38">
        <v>6420090</v>
      </c>
      <c r="G31" s="38">
        <v>627491</v>
      </c>
      <c r="H31" s="40" t="s">
        <v>2099</v>
      </c>
      <c r="I31" s="41">
        <v>20105010202</v>
      </c>
      <c r="J31" s="42">
        <v>459.2</v>
      </c>
      <c r="K31" s="42">
        <f t="shared" si="1"/>
        <v>541.85599999999999</v>
      </c>
      <c r="L31" s="39" t="s">
        <v>4493</v>
      </c>
      <c r="M31" s="39" t="s">
        <v>2100</v>
      </c>
      <c r="N31" s="39" t="s">
        <v>2099</v>
      </c>
      <c r="O31" s="39" t="s">
        <v>2101</v>
      </c>
      <c r="P31" s="41">
        <v>796</v>
      </c>
      <c r="Q31" s="38" t="s">
        <v>1971</v>
      </c>
      <c r="R31" s="38">
        <v>1</v>
      </c>
      <c r="S31" s="38">
        <v>45</v>
      </c>
      <c r="T31" s="39" t="s">
        <v>62</v>
      </c>
      <c r="U31" s="43">
        <v>42005</v>
      </c>
      <c r="V31" s="43">
        <v>42005</v>
      </c>
      <c r="W31" s="43">
        <v>42369</v>
      </c>
      <c r="X31" s="33"/>
      <c r="Y31" s="33" t="s">
        <v>2097</v>
      </c>
    </row>
    <row r="32" spans="1:25" ht="67.5">
      <c r="A32" s="38">
        <v>8</v>
      </c>
      <c r="B32" s="38" t="s">
        <v>2102</v>
      </c>
      <c r="C32" s="39" t="s">
        <v>54</v>
      </c>
      <c r="D32" s="39" t="s">
        <v>2092</v>
      </c>
      <c r="E32" s="38" t="s">
        <v>2093</v>
      </c>
      <c r="F32" s="38">
        <v>6420090</v>
      </c>
      <c r="G32" s="38">
        <v>627492</v>
      </c>
      <c r="H32" s="40" t="s">
        <v>2103</v>
      </c>
      <c r="I32" s="41">
        <v>20105010202</v>
      </c>
      <c r="J32" s="42">
        <v>633.1</v>
      </c>
      <c r="K32" s="42">
        <f>J32*1.18</f>
        <v>747.05799999999999</v>
      </c>
      <c r="L32" s="39" t="s">
        <v>4493</v>
      </c>
      <c r="M32" s="39" t="s">
        <v>2104</v>
      </c>
      <c r="N32" s="39" t="s">
        <v>2103</v>
      </c>
      <c r="O32" s="39" t="s">
        <v>2096</v>
      </c>
      <c r="P32" s="41">
        <v>796</v>
      </c>
      <c r="Q32" s="38" t="s">
        <v>1971</v>
      </c>
      <c r="R32" s="38">
        <v>3</v>
      </c>
      <c r="S32" s="38">
        <v>45</v>
      </c>
      <c r="T32" s="39" t="s">
        <v>62</v>
      </c>
      <c r="U32" s="43">
        <v>42005</v>
      </c>
      <c r="V32" s="43">
        <v>42005</v>
      </c>
      <c r="W32" s="43">
        <v>42369</v>
      </c>
      <c r="X32" s="33"/>
      <c r="Y32" s="33" t="s">
        <v>2097</v>
      </c>
    </row>
    <row r="33" spans="1:25" ht="67.5">
      <c r="A33" s="38">
        <v>8</v>
      </c>
      <c r="B33" s="38" t="s">
        <v>2105</v>
      </c>
      <c r="C33" s="39" t="s">
        <v>54</v>
      </c>
      <c r="D33" s="39" t="s">
        <v>2092</v>
      </c>
      <c r="E33" s="38" t="s">
        <v>2093</v>
      </c>
      <c r="F33" s="38">
        <v>6420090</v>
      </c>
      <c r="G33" s="38">
        <v>627496</v>
      </c>
      <c r="H33" s="40" t="s">
        <v>2106</v>
      </c>
      <c r="I33" s="41">
        <v>20105010202</v>
      </c>
      <c r="J33" s="42">
        <v>1807.68</v>
      </c>
      <c r="K33" s="42">
        <f t="shared" si="1"/>
        <v>2133.0623999999998</v>
      </c>
      <c r="L33" s="39" t="s">
        <v>4493</v>
      </c>
      <c r="M33" s="39" t="s">
        <v>2107</v>
      </c>
      <c r="N33" s="39" t="s">
        <v>2106</v>
      </c>
      <c r="O33" s="39" t="s">
        <v>2096</v>
      </c>
      <c r="P33" s="41">
        <v>796</v>
      </c>
      <c r="Q33" s="38" t="s">
        <v>1971</v>
      </c>
      <c r="R33" s="38">
        <v>20</v>
      </c>
      <c r="S33" s="38">
        <v>45</v>
      </c>
      <c r="T33" s="39" t="s">
        <v>62</v>
      </c>
      <c r="U33" s="43">
        <v>42005</v>
      </c>
      <c r="V33" s="43">
        <v>42005</v>
      </c>
      <c r="W33" s="43">
        <v>42369</v>
      </c>
      <c r="X33" s="33"/>
      <c r="Y33" s="33" t="s">
        <v>2097</v>
      </c>
    </row>
    <row r="34" spans="1:25" ht="67.5">
      <c r="A34" s="38">
        <v>8</v>
      </c>
      <c r="B34" s="38" t="s">
        <v>2108</v>
      </c>
      <c r="C34" s="39" t="s">
        <v>54</v>
      </c>
      <c r="D34" s="39" t="s">
        <v>2092</v>
      </c>
      <c r="E34" s="38" t="s">
        <v>2093</v>
      </c>
      <c r="F34" s="38">
        <v>6420090</v>
      </c>
      <c r="G34" s="38">
        <v>627744</v>
      </c>
      <c r="H34" s="40" t="s">
        <v>2109</v>
      </c>
      <c r="I34" s="41">
        <v>20105010202</v>
      </c>
      <c r="J34" s="42">
        <v>509.6</v>
      </c>
      <c r="K34" s="42">
        <f>J34*1.18</f>
        <v>601.32799999999997</v>
      </c>
      <c r="L34" s="39" t="s">
        <v>4493</v>
      </c>
      <c r="M34" s="38" t="s">
        <v>2107</v>
      </c>
      <c r="N34" s="39" t="s">
        <v>2109</v>
      </c>
      <c r="O34" s="39" t="s">
        <v>2096</v>
      </c>
      <c r="P34" s="41">
        <v>796</v>
      </c>
      <c r="Q34" s="38" t="s">
        <v>1971</v>
      </c>
      <c r="R34" s="38">
        <v>1</v>
      </c>
      <c r="S34" s="38">
        <v>45</v>
      </c>
      <c r="T34" s="39" t="s">
        <v>62</v>
      </c>
      <c r="U34" s="43">
        <v>42005</v>
      </c>
      <c r="V34" s="43">
        <v>42005</v>
      </c>
      <c r="W34" s="43">
        <v>42369</v>
      </c>
      <c r="X34" s="33"/>
      <c r="Y34" s="33" t="s">
        <v>2097</v>
      </c>
    </row>
    <row r="35" spans="1:25" ht="45">
      <c r="A35" s="38">
        <v>8</v>
      </c>
      <c r="B35" s="38" t="s">
        <v>2110</v>
      </c>
      <c r="C35" s="39" t="s">
        <v>54</v>
      </c>
      <c r="D35" s="39" t="s">
        <v>2111</v>
      </c>
      <c r="E35" s="38" t="s">
        <v>2112</v>
      </c>
      <c r="F35" s="38">
        <v>4010000</v>
      </c>
      <c r="G35" s="38">
        <v>828007</v>
      </c>
      <c r="H35" s="40" t="s">
        <v>2113</v>
      </c>
      <c r="I35" s="41">
        <v>2010104</v>
      </c>
      <c r="J35" s="42">
        <v>3286.79</v>
      </c>
      <c r="K35" s="42">
        <f>J35*1.18</f>
        <v>3878.4121999999998</v>
      </c>
      <c r="L35" s="39" t="s">
        <v>4493</v>
      </c>
      <c r="M35" s="39" t="s">
        <v>2114</v>
      </c>
      <c r="N35" s="39" t="s">
        <v>2113</v>
      </c>
      <c r="O35" s="39" t="s">
        <v>1952</v>
      </c>
      <c r="P35" s="41">
        <v>233</v>
      </c>
      <c r="Q35" s="38" t="s">
        <v>2115</v>
      </c>
      <c r="R35" s="38">
        <v>3131.9</v>
      </c>
      <c r="S35" s="38">
        <v>46460</v>
      </c>
      <c r="T35" s="39" t="s">
        <v>2116</v>
      </c>
      <c r="U35" s="43">
        <v>42005</v>
      </c>
      <c r="V35" s="43">
        <v>42005</v>
      </c>
      <c r="W35" s="43">
        <v>42369</v>
      </c>
      <c r="X35" s="33"/>
      <c r="Y35" s="33" t="s">
        <v>2117</v>
      </c>
    </row>
    <row r="36" spans="1:25" ht="45">
      <c r="A36" s="38">
        <v>8</v>
      </c>
      <c r="B36" s="38" t="s">
        <v>2118</v>
      </c>
      <c r="C36" s="39" t="s">
        <v>54</v>
      </c>
      <c r="D36" s="39" t="s">
        <v>2111</v>
      </c>
      <c r="E36" s="38" t="s">
        <v>2112</v>
      </c>
      <c r="F36" s="38">
        <v>4010000</v>
      </c>
      <c r="G36" s="38">
        <v>828008</v>
      </c>
      <c r="H36" s="40" t="s">
        <v>2119</v>
      </c>
      <c r="I36" s="41">
        <v>2010104</v>
      </c>
      <c r="J36" s="42">
        <v>726.43730000000005</v>
      </c>
      <c r="K36" s="42">
        <f>J36*1.18</f>
        <v>857.19601399999999</v>
      </c>
      <c r="L36" s="39" t="s">
        <v>4493</v>
      </c>
      <c r="M36" s="39" t="s">
        <v>2120</v>
      </c>
      <c r="N36" s="39" t="s">
        <v>2119</v>
      </c>
      <c r="O36" s="39" t="s">
        <v>1952</v>
      </c>
      <c r="P36" s="41">
        <v>233</v>
      </c>
      <c r="Q36" s="38" t="s">
        <v>2115</v>
      </c>
      <c r="R36" s="38">
        <v>405</v>
      </c>
      <c r="S36" s="38">
        <v>46460</v>
      </c>
      <c r="T36" s="39" t="s">
        <v>2116</v>
      </c>
      <c r="U36" s="43">
        <v>42005</v>
      </c>
      <c r="V36" s="43">
        <v>42005</v>
      </c>
      <c r="W36" s="43">
        <v>42369</v>
      </c>
      <c r="X36" s="33"/>
      <c r="Y36" s="33" t="s">
        <v>2117</v>
      </c>
    </row>
    <row r="37" spans="1:25" ht="45">
      <c r="A37" s="38">
        <v>8</v>
      </c>
      <c r="B37" s="38" t="s">
        <v>2121</v>
      </c>
      <c r="C37" s="39" t="s">
        <v>54</v>
      </c>
      <c r="D37" s="39" t="s">
        <v>2111</v>
      </c>
      <c r="E37" s="38" t="s">
        <v>2112</v>
      </c>
      <c r="F37" s="38">
        <v>4010000</v>
      </c>
      <c r="G37" s="38">
        <v>828009</v>
      </c>
      <c r="H37" s="40" t="s">
        <v>2122</v>
      </c>
      <c r="I37" s="41">
        <v>2010104</v>
      </c>
      <c r="J37" s="42">
        <v>990.71</v>
      </c>
      <c r="K37" s="42">
        <f>J37*1.18</f>
        <v>1169.0378000000001</v>
      </c>
      <c r="L37" s="39" t="s">
        <v>4493</v>
      </c>
      <c r="M37" s="39" t="s">
        <v>2123</v>
      </c>
      <c r="N37" s="39" t="s">
        <v>2122</v>
      </c>
      <c r="O37" s="39" t="s">
        <v>1952</v>
      </c>
      <c r="P37" s="41">
        <v>233</v>
      </c>
      <c r="Q37" s="38" t="s">
        <v>2115</v>
      </c>
      <c r="R37" s="38">
        <v>697</v>
      </c>
      <c r="S37" s="38">
        <v>46460</v>
      </c>
      <c r="T37" s="39" t="s">
        <v>2116</v>
      </c>
      <c r="U37" s="43">
        <v>42005</v>
      </c>
      <c r="V37" s="43">
        <v>42005</v>
      </c>
      <c r="W37" s="43">
        <v>42369</v>
      </c>
      <c r="X37" s="33"/>
      <c r="Y37" s="33" t="s">
        <v>2117</v>
      </c>
    </row>
    <row r="38" spans="1:25" ht="45">
      <c r="A38" s="38">
        <v>8</v>
      </c>
      <c r="B38" s="38" t="s">
        <v>2124</v>
      </c>
      <c r="C38" s="39" t="s">
        <v>54</v>
      </c>
      <c r="D38" s="39" t="s">
        <v>2111</v>
      </c>
      <c r="E38" s="38" t="s">
        <v>2125</v>
      </c>
      <c r="F38" s="38">
        <v>4010010</v>
      </c>
      <c r="G38" s="38">
        <v>828010</v>
      </c>
      <c r="H38" s="40" t="s">
        <v>2126</v>
      </c>
      <c r="I38" s="41">
        <v>2010103</v>
      </c>
      <c r="J38" s="42">
        <v>29545.550778744004</v>
      </c>
      <c r="K38" s="42">
        <f>J38*1.18</f>
        <v>34863.749918917922</v>
      </c>
      <c r="L38" s="39" t="s">
        <v>4493</v>
      </c>
      <c r="M38" s="39" t="s">
        <v>2127</v>
      </c>
      <c r="N38" s="39" t="s">
        <v>2126</v>
      </c>
      <c r="O38" s="39" t="s">
        <v>1952</v>
      </c>
      <c r="P38" s="41">
        <v>245</v>
      </c>
      <c r="Q38" s="38" t="s">
        <v>2128</v>
      </c>
      <c r="R38" s="38">
        <v>8340417</v>
      </c>
      <c r="S38" s="38">
        <v>46460</v>
      </c>
      <c r="T38" s="39" t="s">
        <v>2116</v>
      </c>
      <c r="U38" s="43">
        <v>42005</v>
      </c>
      <c r="V38" s="43">
        <v>42005</v>
      </c>
      <c r="W38" s="43">
        <v>42369</v>
      </c>
      <c r="X38" s="33"/>
      <c r="Y38" s="33" t="s">
        <v>2117</v>
      </c>
    </row>
    <row r="39" spans="1:25" ht="45">
      <c r="A39" s="38">
        <v>8</v>
      </c>
      <c r="B39" s="38" t="s">
        <v>2129</v>
      </c>
      <c r="C39" s="39" t="s">
        <v>54</v>
      </c>
      <c r="D39" s="39" t="s">
        <v>2111</v>
      </c>
      <c r="E39" s="38" t="s">
        <v>2125</v>
      </c>
      <c r="F39" s="38">
        <v>4010010</v>
      </c>
      <c r="G39" s="38">
        <v>828011</v>
      </c>
      <c r="H39" s="40" t="s">
        <v>2126</v>
      </c>
      <c r="I39" s="41">
        <v>2010103</v>
      </c>
      <c r="J39" s="42">
        <v>4304.0372942490003</v>
      </c>
      <c r="K39" s="42">
        <f t="shared" ref="K39:K46" si="2">J39*1.18</f>
        <v>5078.7640072138202</v>
      </c>
      <c r="L39" s="39" t="s">
        <v>4493</v>
      </c>
      <c r="M39" s="39" t="s">
        <v>2127</v>
      </c>
      <c r="N39" s="39" t="s">
        <v>2126</v>
      </c>
      <c r="O39" s="39" t="s">
        <v>1952</v>
      </c>
      <c r="P39" s="41">
        <v>245</v>
      </c>
      <c r="Q39" s="38" t="s">
        <v>2128</v>
      </c>
      <c r="R39" s="38">
        <v>1403645</v>
      </c>
      <c r="S39" s="38">
        <v>46460</v>
      </c>
      <c r="T39" s="39" t="s">
        <v>2116</v>
      </c>
      <c r="U39" s="43">
        <v>42005</v>
      </c>
      <c r="V39" s="43">
        <v>42005</v>
      </c>
      <c r="W39" s="43">
        <v>42369</v>
      </c>
      <c r="X39" s="33"/>
      <c r="Y39" s="33" t="s">
        <v>2117</v>
      </c>
    </row>
    <row r="40" spans="1:25" ht="45">
      <c r="A40" s="38">
        <v>8</v>
      </c>
      <c r="B40" s="38" t="s">
        <v>2130</v>
      </c>
      <c r="C40" s="39" t="s">
        <v>54</v>
      </c>
      <c r="D40" s="39" t="s">
        <v>2111</v>
      </c>
      <c r="E40" s="38" t="s">
        <v>2125</v>
      </c>
      <c r="F40" s="38">
        <v>4010010</v>
      </c>
      <c r="G40" s="38">
        <v>828012</v>
      </c>
      <c r="H40" s="40" t="s">
        <v>2131</v>
      </c>
      <c r="I40" s="41">
        <v>2010103</v>
      </c>
      <c r="J40" s="42">
        <v>8390.3825314647675</v>
      </c>
      <c r="K40" s="42">
        <f t="shared" si="2"/>
        <v>9900.6513871284242</v>
      </c>
      <c r="L40" s="39" t="s">
        <v>4493</v>
      </c>
      <c r="M40" s="39" t="s">
        <v>2127</v>
      </c>
      <c r="N40" s="39" t="s">
        <v>2126</v>
      </c>
      <c r="O40" s="39" t="s">
        <v>1952</v>
      </c>
      <c r="P40" s="41">
        <v>245</v>
      </c>
      <c r="Q40" s="38" t="s">
        <v>2128</v>
      </c>
      <c r="R40" s="38">
        <v>2745851</v>
      </c>
      <c r="S40" s="38">
        <v>46460</v>
      </c>
      <c r="T40" s="39" t="s">
        <v>2116</v>
      </c>
      <c r="U40" s="43">
        <v>42005</v>
      </c>
      <c r="V40" s="43">
        <v>42005</v>
      </c>
      <c r="W40" s="43">
        <v>42369</v>
      </c>
      <c r="X40" s="33"/>
      <c r="Y40" s="33" t="s">
        <v>2117</v>
      </c>
    </row>
    <row r="41" spans="1:25" ht="45">
      <c r="A41" s="38">
        <v>8</v>
      </c>
      <c r="B41" s="38" t="s">
        <v>2132</v>
      </c>
      <c r="C41" s="39" t="s">
        <v>54</v>
      </c>
      <c r="D41" s="39" t="s">
        <v>2133</v>
      </c>
      <c r="E41" s="38" t="s">
        <v>2134</v>
      </c>
      <c r="F41" s="38">
        <v>6420000</v>
      </c>
      <c r="G41" s="38">
        <v>828017</v>
      </c>
      <c r="H41" s="40" t="s">
        <v>2135</v>
      </c>
      <c r="I41" s="41">
        <v>20105010201</v>
      </c>
      <c r="J41" s="42">
        <v>1902.44</v>
      </c>
      <c r="K41" s="42">
        <f t="shared" si="2"/>
        <v>2244.8791999999999</v>
      </c>
      <c r="L41" s="39" t="s">
        <v>4493</v>
      </c>
      <c r="M41" s="39" t="s">
        <v>2082</v>
      </c>
      <c r="N41" s="39" t="s">
        <v>2136</v>
      </c>
      <c r="O41" s="39" t="s">
        <v>1952</v>
      </c>
      <c r="P41" s="41" t="s">
        <v>1953</v>
      </c>
      <c r="Q41" s="38" t="s">
        <v>2137</v>
      </c>
      <c r="R41" s="38">
        <v>31581</v>
      </c>
      <c r="S41" s="38">
        <v>46460</v>
      </c>
      <c r="T41" s="39" t="s">
        <v>2116</v>
      </c>
      <c r="U41" s="43">
        <v>42005</v>
      </c>
      <c r="V41" s="43">
        <v>42005</v>
      </c>
      <c r="W41" s="43">
        <v>42369</v>
      </c>
      <c r="X41" s="33"/>
      <c r="Y41" s="33" t="s">
        <v>2117</v>
      </c>
    </row>
    <row r="42" spans="1:25" ht="45">
      <c r="A42" s="38">
        <v>8</v>
      </c>
      <c r="B42" s="38" t="s">
        <v>2138</v>
      </c>
      <c r="C42" s="39" t="s">
        <v>54</v>
      </c>
      <c r="D42" s="39" t="s">
        <v>2133</v>
      </c>
      <c r="E42" s="38" t="s">
        <v>2134</v>
      </c>
      <c r="F42" s="38">
        <v>6420000</v>
      </c>
      <c r="G42" s="38">
        <v>828018</v>
      </c>
      <c r="H42" s="40" t="s">
        <v>2135</v>
      </c>
      <c r="I42" s="41">
        <v>20105010201</v>
      </c>
      <c r="J42" s="42">
        <v>1108.4159999999999</v>
      </c>
      <c r="K42" s="42">
        <f t="shared" si="2"/>
        <v>1307.9308799999999</v>
      </c>
      <c r="L42" s="39" t="s">
        <v>4493</v>
      </c>
      <c r="M42" s="39" t="s">
        <v>2082</v>
      </c>
      <c r="N42" s="39" t="s">
        <v>2136</v>
      </c>
      <c r="O42" s="39" t="s">
        <v>1952</v>
      </c>
      <c r="P42" s="41" t="s">
        <v>1953</v>
      </c>
      <c r="Q42" s="38" t="s">
        <v>2137</v>
      </c>
      <c r="R42" s="38">
        <v>18400</v>
      </c>
      <c r="S42" s="38">
        <v>46460</v>
      </c>
      <c r="T42" s="39" t="s">
        <v>2116</v>
      </c>
      <c r="U42" s="43">
        <v>42005</v>
      </c>
      <c r="V42" s="43">
        <v>42005</v>
      </c>
      <c r="W42" s="43">
        <v>42369</v>
      </c>
      <c r="X42" s="33"/>
      <c r="Y42" s="33" t="s">
        <v>2117</v>
      </c>
    </row>
    <row r="43" spans="1:25" ht="45">
      <c r="A43" s="38">
        <v>8</v>
      </c>
      <c r="B43" s="38" t="s">
        <v>2139</v>
      </c>
      <c r="C43" s="39" t="s">
        <v>54</v>
      </c>
      <c r="D43" s="39" t="s">
        <v>2133</v>
      </c>
      <c r="E43" s="38" t="s">
        <v>2134</v>
      </c>
      <c r="F43" s="38">
        <v>6420000</v>
      </c>
      <c r="G43" s="38">
        <v>828019</v>
      </c>
      <c r="H43" s="40" t="s">
        <v>2140</v>
      </c>
      <c r="I43" s="41">
        <v>20105010201</v>
      </c>
      <c r="J43" s="42">
        <v>9936</v>
      </c>
      <c r="K43" s="42">
        <f t="shared" si="2"/>
        <v>11724.48</v>
      </c>
      <c r="L43" s="39" t="s">
        <v>4493</v>
      </c>
      <c r="M43" s="39" t="s">
        <v>2082</v>
      </c>
      <c r="N43" s="39" t="s">
        <v>2136</v>
      </c>
      <c r="O43" s="39" t="s">
        <v>1952</v>
      </c>
      <c r="P43" s="41">
        <v>796</v>
      </c>
      <c r="Q43" s="38" t="s">
        <v>2141</v>
      </c>
      <c r="R43" s="38">
        <v>139</v>
      </c>
      <c r="S43" s="38">
        <v>46460</v>
      </c>
      <c r="T43" s="39" t="s">
        <v>2116</v>
      </c>
      <c r="U43" s="43">
        <v>42005</v>
      </c>
      <c r="V43" s="43">
        <v>42005</v>
      </c>
      <c r="W43" s="43">
        <v>42369</v>
      </c>
      <c r="X43" s="33"/>
      <c r="Y43" s="33" t="s">
        <v>2117</v>
      </c>
    </row>
    <row r="44" spans="1:25" ht="45">
      <c r="A44" s="38">
        <v>8</v>
      </c>
      <c r="B44" s="38" t="s">
        <v>2142</v>
      </c>
      <c r="C44" s="39" t="s">
        <v>54</v>
      </c>
      <c r="D44" s="39" t="s">
        <v>2133</v>
      </c>
      <c r="E44" s="38" t="s">
        <v>2134</v>
      </c>
      <c r="F44" s="38">
        <v>6420000</v>
      </c>
      <c r="G44" s="38">
        <v>828020</v>
      </c>
      <c r="H44" s="40" t="s">
        <v>2143</v>
      </c>
      <c r="I44" s="41">
        <v>20105010201</v>
      </c>
      <c r="J44" s="42">
        <v>10304.376</v>
      </c>
      <c r="K44" s="42">
        <f t="shared" si="2"/>
        <v>12159.16368</v>
      </c>
      <c r="L44" s="39" t="s">
        <v>4493</v>
      </c>
      <c r="M44" s="39" t="s">
        <v>2082</v>
      </c>
      <c r="N44" s="39" t="s">
        <v>2136</v>
      </c>
      <c r="O44" s="39" t="s">
        <v>1952</v>
      </c>
      <c r="P44" s="41">
        <v>796</v>
      </c>
      <c r="Q44" s="38" t="s">
        <v>2141</v>
      </c>
      <c r="R44" s="38"/>
      <c r="S44" s="38">
        <v>46460</v>
      </c>
      <c r="T44" s="39" t="s">
        <v>2116</v>
      </c>
      <c r="U44" s="43">
        <v>42005</v>
      </c>
      <c r="V44" s="43">
        <v>42005</v>
      </c>
      <c r="W44" s="43">
        <v>42369</v>
      </c>
      <c r="X44" s="33"/>
      <c r="Y44" s="33" t="s">
        <v>2117</v>
      </c>
    </row>
    <row r="45" spans="1:25" ht="45">
      <c r="A45" s="38">
        <v>8</v>
      </c>
      <c r="B45" s="38" t="s">
        <v>2144</v>
      </c>
      <c r="C45" s="39" t="s">
        <v>54</v>
      </c>
      <c r="D45" s="39" t="s">
        <v>2133</v>
      </c>
      <c r="E45" s="38" t="s">
        <v>2134</v>
      </c>
      <c r="F45" s="38">
        <v>6420000</v>
      </c>
      <c r="G45" s="38">
        <v>828021</v>
      </c>
      <c r="H45" s="40" t="s">
        <v>2145</v>
      </c>
      <c r="I45" s="41">
        <v>20105010201</v>
      </c>
      <c r="J45" s="42">
        <v>2052</v>
      </c>
      <c r="K45" s="42">
        <f t="shared" si="2"/>
        <v>2421.3599999999997</v>
      </c>
      <c r="L45" s="39" t="s">
        <v>4493</v>
      </c>
      <c r="M45" s="39" t="s">
        <v>2082</v>
      </c>
      <c r="N45" s="39" t="s">
        <v>2136</v>
      </c>
      <c r="O45" s="39" t="s">
        <v>1952</v>
      </c>
      <c r="P45" s="41">
        <v>796</v>
      </c>
      <c r="Q45" s="38" t="s">
        <v>2141</v>
      </c>
      <c r="R45" s="38">
        <v>12</v>
      </c>
      <c r="S45" s="38">
        <v>46460</v>
      </c>
      <c r="T45" s="39" t="s">
        <v>2116</v>
      </c>
      <c r="U45" s="43">
        <v>42005</v>
      </c>
      <c r="V45" s="43">
        <v>42005</v>
      </c>
      <c r="W45" s="43">
        <v>42369</v>
      </c>
      <c r="X45" s="33"/>
      <c r="Y45" s="33" t="s">
        <v>2117</v>
      </c>
    </row>
    <row r="46" spans="1:25" ht="45">
      <c r="A46" s="38">
        <v>8</v>
      </c>
      <c r="B46" s="38" t="s">
        <v>2146</v>
      </c>
      <c r="C46" s="39" t="s">
        <v>54</v>
      </c>
      <c r="D46" s="39" t="s">
        <v>2133</v>
      </c>
      <c r="E46" s="38" t="s">
        <v>2134</v>
      </c>
      <c r="F46" s="38">
        <v>6420000</v>
      </c>
      <c r="G46" s="38">
        <v>828022</v>
      </c>
      <c r="H46" s="40" t="s">
        <v>2147</v>
      </c>
      <c r="I46" s="41">
        <v>20105010201</v>
      </c>
      <c r="J46" s="42">
        <v>7308</v>
      </c>
      <c r="K46" s="42">
        <f t="shared" si="2"/>
        <v>8623.4399999999987</v>
      </c>
      <c r="L46" s="39" t="s">
        <v>4493</v>
      </c>
      <c r="M46" s="39" t="s">
        <v>2082</v>
      </c>
      <c r="N46" s="39" t="s">
        <v>2136</v>
      </c>
      <c r="O46" s="39" t="s">
        <v>1952</v>
      </c>
      <c r="P46" s="41">
        <v>796</v>
      </c>
      <c r="Q46" s="38" t="s">
        <v>2141</v>
      </c>
      <c r="R46" s="38">
        <v>43</v>
      </c>
      <c r="S46" s="38">
        <v>46460</v>
      </c>
      <c r="T46" s="39" t="s">
        <v>2116</v>
      </c>
      <c r="U46" s="43">
        <v>42005</v>
      </c>
      <c r="V46" s="43">
        <v>42005</v>
      </c>
      <c r="W46" s="43">
        <v>42369</v>
      </c>
      <c r="X46" s="33"/>
      <c r="Y46" s="33" t="s">
        <v>2117</v>
      </c>
    </row>
    <row r="47" spans="1:25" ht="78.75">
      <c r="A47" s="38">
        <v>8</v>
      </c>
      <c r="B47" s="38" t="s">
        <v>2148</v>
      </c>
      <c r="C47" s="39" t="s">
        <v>54</v>
      </c>
      <c r="D47" s="39" t="s">
        <v>67</v>
      </c>
      <c r="E47" s="38" t="s">
        <v>2125</v>
      </c>
      <c r="F47" s="38">
        <v>4010000</v>
      </c>
      <c r="G47" s="38">
        <v>627614</v>
      </c>
      <c r="H47" s="40" t="s">
        <v>2149</v>
      </c>
      <c r="I47" s="41" t="s">
        <v>2150</v>
      </c>
      <c r="J47" s="42">
        <v>17912928.242839999</v>
      </c>
      <c r="K47" s="42">
        <f>J47*1.18</f>
        <v>21137255.326551199</v>
      </c>
      <c r="L47" s="39" t="s">
        <v>4493</v>
      </c>
      <c r="M47" s="39" t="s">
        <v>2151</v>
      </c>
      <c r="N47" s="39" t="s">
        <v>2149</v>
      </c>
      <c r="O47" s="39" t="s">
        <v>2152</v>
      </c>
      <c r="P47" s="41">
        <v>796</v>
      </c>
      <c r="Q47" s="38" t="s">
        <v>1926</v>
      </c>
      <c r="R47" s="38">
        <v>1</v>
      </c>
      <c r="S47" s="38">
        <v>45</v>
      </c>
      <c r="T47" s="39" t="s">
        <v>2153</v>
      </c>
      <c r="U47" s="43" t="s">
        <v>2154</v>
      </c>
      <c r="V47" s="43">
        <v>42005</v>
      </c>
      <c r="W47" s="43">
        <v>42369</v>
      </c>
      <c r="X47" s="33"/>
      <c r="Y47" s="33" t="s">
        <v>2155</v>
      </c>
    </row>
    <row r="48" spans="1:25" ht="67.5">
      <c r="A48" s="38">
        <v>8</v>
      </c>
      <c r="B48" s="38" t="s">
        <v>2156</v>
      </c>
      <c r="C48" s="39" t="s">
        <v>54</v>
      </c>
      <c r="D48" s="39" t="s">
        <v>2157</v>
      </c>
      <c r="E48" s="38" t="s">
        <v>2158</v>
      </c>
      <c r="F48" s="38" t="s">
        <v>2159</v>
      </c>
      <c r="G48" s="38">
        <v>627626</v>
      </c>
      <c r="H48" s="40" t="s">
        <v>2160</v>
      </c>
      <c r="I48" s="41">
        <v>201020206</v>
      </c>
      <c r="J48" s="42">
        <v>27837.23</v>
      </c>
      <c r="K48" s="42">
        <v>32847.93</v>
      </c>
      <c r="L48" s="39" t="s">
        <v>4493</v>
      </c>
      <c r="M48" s="39" t="s">
        <v>2161</v>
      </c>
      <c r="N48" s="39" t="s">
        <v>2162</v>
      </c>
      <c r="O48" s="39" t="s">
        <v>2163</v>
      </c>
      <c r="P48" s="41">
        <v>362</v>
      </c>
      <c r="Q48" s="38" t="s">
        <v>2164</v>
      </c>
      <c r="R48" s="38">
        <v>12</v>
      </c>
      <c r="S48" s="38">
        <v>45378000</v>
      </c>
      <c r="T48" s="39" t="s">
        <v>2165</v>
      </c>
      <c r="U48" s="43">
        <v>41988</v>
      </c>
      <c r="V48" s="43">
        <v>42005</v>
      </c>
      <c r="W48" s="43">
        <v>42369</v>
      </c>
      <c r="X48" s="33" t="s">
        <v>2166</v>
      </c>
      <c r="Y48" s="33" t="s">
        <v>2167</v>
      </c>
    </row>
    <row r="49" spans="1:25" ht="56.25">
      <c r="A49" s="38">
        <v>8</v>
      </c>
      <c r="B49" s="38" t="s">
        <v>2168</v>
      </c>
      <c r="C49" s="39" t="s">
        <v>54</v>
      </c>
      <c r="D49" s="39" t="s">
        <v>2169</v>
      </c>
      <c r="E49" s="38">
        <v>70</v>
      </c>
      <c r="F49" s="38">
        <v>45914000</v>
      </c>
      <c r="G49" s="38">
        <v>627696</v>
      </c>
      <c r="H49" s="40" t="s">
        <v>2170</v>
      </c>
      <c r="I49" s="41">
        <v>201051101</v>
      </c>
      <c r="J49" s="42">
        <v>24660.639999999999</v>
      </c>
      <c r="K49" s="42">
        <f t="shared" ref="K49:K70" si="3">J49*1.18</f>
        <v>29099.555199999999</v>
      </c>
      <c r="L49" s="39" t="s">
        <v>4493</v>
      </c>
      <c r="M49" s="38" t="s">
        <v>2171</v>
      </c>
      <c r="N49" s="39" t="s">
        <v>2170</v>
      </c>
      <c r="O49" s="39" t="s">
        <v>2172</v>
      </c>
      <c r="P49" s="41">
        <v>55</v>
      </c>
      <c r="Q49" s="38" t="s">
        <v>2173</v>
      </c>
      <c r="R49" s="38" t="s">
        <v>2174</v>
      </c>
      <c r="S49" s="38">
        <v>45260</v>
      </c>
      <c r="T49" s="39" t="s">
        <v>2175</v>
      </c>
      <c r="U49" s="43">
        <v>42005</v>
      </c>
      <c r="V49" s="43">
        <v>42005</v>
      </c>
      <c r="W49" s="43">
        <v>42338</v>
      </c>
      <c r="X49" s="33"/>
      <c r="Y49" s="33" t="s">
        <v>2176</v>
      </c>
    </row>
    <row r="50" spans="1:25" ht="56.25">
      <c r="A50" s="38">
        <v>8</v>
      </c>
      <c r="B50" s="38" t="s">
        <v>2177</v>
      </c>
      <c r="C50" s="39" t="s">
        <v>54</v>
      </c>
      <c r="D50" s="39" t="s">
        <v>2169</v>
      </c>
      <c r="E50" s="38">
        <v>70</v>
      </c>
      <c r="F50" s="38">
        <v>45914000</v>
      </c>
      <c r="G50" s="38">
        <v>627696</v>
      </c>
      <c r="H50" s="40" t="s">
        <v>2170</v>
      </c>
      <c r="I50" s="41">
        <v>201051101</v>
      </c>
      <c r="J50" s="42">
        <v>27126.708999999999</v>
      </c>
      <c r="K50" s="42">
        <f t="shared" si="3"/>
        <v>32009.516619999999</v>
      </c>
      <c r="L50" s="39" t="s">
        <v>4493</v>
      </c>
      <c r="M50" s="38" t="s">
        <v>2171</v>
      </c>
      <c r="N50" s="39" t="s">
        <v>2170</v>
      </c>
      <c r="O50" s="39" t="s">
        <v>2172</v>
      </c>
      <c r="P50" s="41">
        <v>55</v>
      </c>
      <c r="Q50" s="38" t="s">
        <v>2173</v>
      </c>
      <c r="R50" s="38" t="s">
        <v>2174</v>
      </c>
      <c r="S50" s="38">
        <v>45260</v>
      </c>
      <c r="T50" s="39" t="s">
        <v>2175</v>
      </c>
      <c r="U50" s="43">
        <v>42339</v>
      </c>
      <c r="V50" s="43">
        <v>42339</v>
      </c>
      <c r="W50" s="43">
        <v>42674</v>
      </c>
      <c r="X50" s="33"/>
      <c r="Y50" s="33" t="s">
        <v>2176</v>
      </c>
    </row>
    <row r="51" spans="1:25" ht="56.25">
      <c r="A51" s="38">
        <v>8</v>
      </c>
      <c r="B51" s="38" t="s">
        <v>2178</v>
      </c>
      <c r="C51" s="39" t="s">
        <v>54</v>
      </c>
      <c r="D51" s="39" t="s">
        <v>2169</v>
      </c>
      <c r="E51" s="38">
        <v>67</v>
      </c>
      <c r="F51" s="38">
        <v>45382000</v>
      </c>
      <c r="G51" s="38">
        <v>627612</v>
      </c>
      <c r="H51" s="40" t="s">
        <v>2179</v>
      </c>
      <c r="I51" s="41">
        <v>201051101</v>
      </c>
      <c r="J51" s="42">
        <v>2252.855</v>
      </c>
      <c r="K51" s="42">
        <f t="shared" si="3"/>
        <v>2658.3688999999999</v>
      </c>
      <c r="L51" s="39" t="s">
        <v>4493</v>
      </c>
      <c r="M51" s="38" t="s">
        <v>2180</v>
      </c>
      <c r="N51" s="39" t="s">
        <v>2179</v>
      </c>
      <c r="O51" s="39" t="s">
        <v>2172</v>
      </c>
      <c r="P51" s="41">
        <v>55</v>
      </c>
      <c r="Q51" s="38" t="s">
        <v>2173</v>
      </c>
      <c r="R51" s="38">
        <v>108.4</v>
      </c>
      <c r="S51" s="38">
        <v>45260</v>
      </c>
      <c r="T51" s="39" t="s">
        <v>2175</v>
      </c>
      <c r="U51" s="43">
        <v>42005</v>
      </c>
      <c r="V51" s="43">
        <v>42005</v>
      </c>
      <c r="W51" s="43">
        <v>42338</v>
      </c>
      <c r="X51" s="33"/>
      <c r="Y51" s="33" t="s">
        <v>2176</v>
      </c>
    </row>
    <row r="52" spans="1:25" ht="56.25">
      <c r="A52" s="38">
        <v>8</v>
      </c>
      <c r="B52" s="38" t="s">
        <v>2181</v>
      </c>
      <c r="C52" s="39" t="s">
        <v>54</v>
      </c>
      <c r="D52" s="39" t="s">
        <v>2169</v>
      </c>
      <c r="E52" s="38">
        <v>67</v>
      </c>
      <c r="F52" s="38">
        <v>45382000</v>
      </c>
      <c r="G52" s="38">
        <v>627613</v>
      </c>
      <c r="H52" s="40" t="s">
        <v>2179</v>
      </c>
      <c r="I52" s="41">
        <v>201051101</v>
      </c>
      <c r="J52" s="42">
        <v>2478.1410000000001</v>
      </c>
      <c r="K52" s="42">
        <f t="shared" si="3"/>
        <v>2924.2063800000001</v>
      </c>
      <c r="L52" s="39" t="s">
        <v>4493</v>
      </c>
      <c r="M52" s="38" t="s">
        <v>2180</v>
      </c>
      <c r="N52" s="39" t="s">
        <v>2179</v>
      </c>
      <c r="O52" s="39" t="s">
        <v>2172</v>
      </c>
      <c r="P52" s="41">
        <v>55</v>
      </c>
      <c r="Q52" s="38" t="s">
        <v>2173</v>
      </c>
      <c r="R52" s="38">
        <v>108.4</v>
      </c>
      <c r="S52" s="38">
        <v>45260</v>
      </c>
      <c r="T52" s="39" t="s">
        <v>2175</v>
      </c>
      <c r="U52" s="43">
        <v>42339</v>
      </c>
      <c r="V52" s="43">
        <v>42339</v>
      </c>
      <c r="W52" s="43">
        <v>42674</v>
      </c>
      <c r="X52" s="33"/>
      <c r="Y52" s="33" t="s">
        <v>2176</v>
      </c>
    </row>
    <row r="53" spans="1:25" ht="56.25">
      <c r="A53" s="38">
        <v>8</v>
      </c>
      <c r="B53" s="38" t="s">
        <v>2182</v>
      </c>
      <c r="C53" s="39" t="s">
        <v>54</v>
      </c>
      <c r="D53" s="39" t="s">
        <v>2169</v>
      </c>
      <c r="E53" s="38">
        <v>67</v>
      </c>
      <c r="F53" s="38">
        <v>45382000</v>
      </c>
      <c r="G53" s="38">
        <v>627610</v>
      </c>
      <c r="H53" s="40" t="s">
        <v>2183</v>
      </c>
      <c r="I53" s="41">
        <v>201051101</v>
      </c>
      <c r="J53" s="42">
        <v>8237.1720000000005</v>
      </c>
      <c r="K53" s="42">
        <f t="shared" si="3"/>
        <v>9719.8629600000004</v>
      </c>
      <c r="L53" s="39" t="s">
        <v>4493</v>
      </c>
      <c r="M53" s="38" t="s">
        <v>2180</v>
      </c>
      <c r="N53" s="39" t="s">
        <v>2183</v>
      </c>
      <c r="O53" s="39" t="s">
        <v>2172</v>
      </c>
      <c r="P53" s="41">
        <v>55</v>
      </c>
      <c r="Q53" s="38" t="s">
        <v>2173</v>
      </c>
      <c r="R53" s="38">
        <v>415.9</v>
      </c>
      <c r="S53" s="38">
        <v>45260</v>
      </c>
      <c r="T53" s="39" t="s">
        <v>2175</v>
      </c>
      <c r="U53" s="43">
        <v>42005</v>
      </c>
      <c r="V53" s="43">
        <v>42005</v>
      </c>
      <c r="W53" s="43">
        <v>42338</v>
      </c>
      <c r="X53" s="33"/>
      <c r="Y53" s="33" t="s">
        <v>2176</v>
      </c>
    </row>
    <row r="54" spans="1:25" ht="56.25">
      <c r="A54" s="38">
        <v>8</v>
      </c>
      <c r="B54" s="38" t="s">
        <v>2184</v>
      </c>
      <c r="C54" s="39" t="s">
        <v>54</v>
      </c>
      <c r="D54" s="39" t="s">
        <v>2169</v>
      </c>
      <c r="E54" s="38">
        <v>67</v>
      </c>
      <c r="F54" s="38">
        <v>45382000</v>
      </c>
      <c r="G54" s="38">
        <v>627611</v>
      </c>
      <c r="H54" s="40" t="s">
        <v>2183</v>
      </c>
      <c r="I54" s="41">
        <v>201051101</v>
      </c>
      <c r="J54" s="42">
        <v>9060.8889999999992</v>
      </c>
      <c r="K54" s="42">
        <f t="shared" si="3"/>
        <v>10691.849019999998</v>
      </c>
      <c r="L54" s="39" t="s">
        <v>4493</v>
      </c>
      <c r="M54" s="38" t="s">
        <v>2180</v>
      </c>
      <c r="N54" s="39" t="s">
        <v>2183</v>
      </c>
      <c r="O54" s="39" t="s">
        <v>2172</v>
      </c>
      <c r="P54" s="41">
        <v>55</v>
      </c>
      <c r="Q54" s="38" t="s">
        <v>2173</v>
      </c>
      <c r="R54" s="38">
        <v>415.9</v>
      </c>
      <c r="S54" s="38">
        <v>45260</v>
      </c>
      <c r="T54" s="39" t="s">
        <v>2175</v>
      </c>
      <c r="U54" s="43">
        <v>42339</v>
      </c>
      <c r="V54" s="43">
        <v>42339</v>
      </c>
      <c r="W54" s="43">
        <v>42674</v>
      </c>
      <c r="X54" s="33"/>
      <c r="Y54" s="33" t="s">
        <v>2176</v>
      </c>
    </row>
    <row r="55" spans="1:25" ht="56.25">
      <c r="A55" s="38">
        <v>8</v>
      </c>
      <c r="B55" s="38" t="s">
        <v>2185</v>
      </c>
      <c r="C55" s="39" t="s">
        <v>54</v>
      </c>
      <c r="D55" s="39" t="s">
        <v>2169</v>
      </c>
      <c r="E55" s="38">
        <v>70</v>
      </c>
      <c r="F55" s="38">
        <v>45914000</v>
      </c>
      <c r="G55" s="38">
        <v>627708</v>
      </c>
      <c r="H55" s="40" t="s">
        <v>2186</v>
      </c>
      <c r="I55" s="41">
        <v>201051101</v>
      </c>
      <c r="J55" s="42">
        <v>3917.087</v>
      </c>
      <c r="K55" s="42">
        <f t="shared" si="3"/>
        <v>4622.16266</v>
      </c>
      <c r="L55" s="39" t="s">
        <v>4493</v>
      </c>
      <c r="M55" s="38" t="s">
        <v>2171</v>
      </c>
      <c r="N55" s="39" t="s">
        <v>2186</v>
      </c>
      <c r="O55" s="39" t="s">
        <v>2172</v>
      </c>
      <c r="P55" s="41">
        <v>796</v>
      </c>
      <c r="Q55" s="38" t="s">
        <v>68</v>
      </c>
      <c r="R55" s="38">
        <v>41</v>
      </c>
      <c r="S55" s="38">
        <v>45260</v>
      </c>
      <c r="T55" s="39" t="s">
        <v>2175</v>
      </c>
      <c r="U55" s="43">
        <v>42005</v>
      </c>
      <c r="V55" s="43">
        <v>42005</v>
      </c>
      <c r="W55" s="43">
        <v>42338</v>
      </c>
      <c r="X55" s="33"/>
      <c r="Y55" s="33" t="s">
        <v>2176</v>
      </c>
    </row>
    <row r="56" spans="1:25" ht="56.25">
      <c r="A56" s="38">
        <v>8</v>
      </c>
      <c r="B56" s="38" t="s">
        <v>2187</v>
      </c>
      <c r="C56" s="39" t="s">
        <v>54</v>
      </c>
      <c r="D56" s="39" t="s">
        <v>2169</v>
      </c>
      <c r="E56" s="38">
        <v>70</v>
      </c>
      <c r="F56" s="38">
        <v>45914000</v>
      </c>
      <c r="G56" s="38">
        <v>627709</v>
      </c>
      <c r="H56" s="40" t="s">
        <v>2186</v>
      </c>
      <c r="I56" s="41">
        <v>201051101</v>
      </c>
      <c r="J56" s="42">
        <v>4308.7960000000003</v>
      </c>
      <c r="K56" s="42">
        <f t="shared" si="3"/>
        <v>5084.3792800000001</v>
      </c>
      <c r="L56" s="39" t="s">
        <v>4493</v>
      </c>
      <c r="M56" s="38" t="s">
        <v>2171</v>
      </c>
      <c r="N56" s="39" t="s">
        <v>2186</v>
      </c>
      <c r="O56" s="39" t="s">
        <v>2172</v>
      </c>
      <c r="P56" s="41">
        <v>796</v>
      </c>
      <c r="Q56" s="38" t="s">
        <v>68</v>
      </c>
      <c r="R56" s="38">
        <v>41</v>
      </c>
      <c r="S56" s="38">
        <v>45260</v>
      </c>
      <c r="T56" s="39" t="s">
        <v>2175</v>
      </c>
      <c r="U56" s="43">
        <v>42339</v>
      </c>
      <c r="V56" s="43">
        <v>42339</v>
      </c>
      <c r="W56" s="43">
        <v>42674</v>
      </c>
      <c r="X56" s="33"/>
      <c r="Y56" s="33" t="s">
        <v>2176</v>
      </c>
    </row>
    <row r="57" spans="1:25" ht="56.25">
      <c r="A57" s="38">
        <v>8</v>
      </c>
      <c r="B57" s="38" t="s">
        <v>2188</v>
      </c>
      <c r="C57" s="39" t="s">
        <v>54</v>
      </c>
      <c r="D57" s="39" t="s">
        <v>2169</v>
      </c>
      <c r="E57" s="38">
        <v>70</v>
      </c>
      <c r="F57" s="38">
        <v>45914000</v>
      </c>
      <c r="G57" s="38">
        <v>627698</v>
      </c>
      <c r="H57" s="40" t="s">
        <v>2189</v>
      </c>
      <c r="I57" s="41">
        <v>201051101</v>
      </c>
      <c r="J57" s="42">
        <v>118633.73</v>
      </c>
      <c r="K57" s="42">
        <f t="shared" si="3"/>
        <v>139987.8014</v>
      </c>
      <c r="L57" s="39" t="s">
        <v>4493</v>
      </c>
      <c r="M57" s="38" t="s">
        <v>2171</v>
      </c>
      <c r="N57" s="39" t="s">
        <v>2189</v>
      </c>
      <c r="O57" s="39" t="s">
        <v>2172</v>
      </c>
      <c r="P57" s="41">
        <v>55</v>
      </c>
      <c r="Q57" s="38" t="s">
        <v>2173</v>
      </c>
      <c r="R57" s="38" t="s">
        <v>2190</v>
      </c>
      <c r="S57" s="38">
        <v>45260</v>
      </c>
      <c r="T57" s="39" t="s">
        <v>2175</v>
      </c>
      <c r="U57" s="43">
        <v>42005</v>
      </c>
      <c r="V57" s="43">
        <v>42005</v>
      </c>
      <c r="W57" s="43">
        <v>42338</v>
      </c>
      <c r="X57" s="33"/>
      <c r="Y57" s="33" t="s">
        <v>2176</v>
      </c>
    </row>
    <row r="58" spans="1:25" ht="56.25">
      <c r="A58" s="38">
        <v>8</v>
      </c>
      <c r="B58" s="38" t="s">
        <v>2191</v>
      </c>
      <c r="C58" s="39" t="s">
        <v>54</v>
      </c>
      <c r="D58" s="39" t="s">
        <v>2169</v>
      </c>
      <c r="E58" s="38">
        <v>70</v>
      </c>
      <c r="F58" s="38">
        <v>45914000</v>
      </c>
      <c r="G58" s="38">
        <v>627698</v>
      </c>
      <c r="H58" s="40" t="s">
        <v>2189</v>
      </c>
      <c r="I58" s="41">
        <v>201051101</v>
      </c>
      <c r="J58" s="42">
        <v>130491.105</v>
      </c>
      <c r="K58" s="42">
        <f t="shared" si="3"/>
        <v>153979.50389999998</v>
      </c>
      <c r="L58" s="39" t="s">
        <v>4493</v>
      </c>
      <c r="M58" s="38" t="s">
        <v>2171</v>
      </c>
      <c r="N58" s="39" t="s">
        <v>2189</v>
      </c>
      <c r="O58" s="39" t="s">
        <v>2172</v>
      </c>
      <c r="P58" s="41">
        <v>55</v>
      </c>
      <c r="Q58" s="38" t="s">
        <v>2173</v>
      </c>
      <c r="R58" s="38" t="s">
        <v>2190</v>
      </c>
      <c r="S58" s="38">
        <v>45260</v>
      </c>
      <c r="T58" s="39" t="s">
        <v>2175</v>
      </c>
      <c r="U58" s="43">
        <v>42339</v>
      </c>
      <c r="V58" s="43">
        <v>42339</v>
      </c>
      <c r="W58" s="43">
        <v>42674</v>
      </c>
      <c r="X58" s="33"/>
      <c r="Y58" s="33" t="s">
        <v>2176</v>
      </c>
    </row>
    <row r="59" spans="1:25" ht="56.25">
      <c r="A59" s="38">
        <v>8</v>
      </c>
      <c r="B59" s="38" t="s">
        <v>2192</v>
      </c>
      <c r="C59" s="39" t="s">
        <v>54</v>
      </c>
      <c r="D59" s="39" t="s">
        <v>2169</v>
      </c>
      <c r="E59" s="38">
        <v>50</v>
      </c>
      <c r="F59" s="38">
        <v>45914000</v>
      </c>
      <c r="G59" s="38">
        <v>627678</v>
      </c>
      <c r="H59" s="40" t="s">
        <v>2193</v>
      </c>
      <c r="I59" s="41">
        <v>201051101</v>
      </c>
      <c r="J59" s="42">
        <v>1242.9159999999999</v>
      </c>
      <c r="K59" s="42">
        <f t="shared" si="3"/>
        <v>1466.6408799999999</v>
      </c>
      <c r="L59" s="39" t="s">
        <v>4493</v>
      </c>
      <c r="M59" s="38" t="s">
        <v>2194</v>
      </c>
      <c r="N59" s="39" t="s">
        <v>2193</v>
      </c>
      <c r="O59" s="39" t="s">
        <v>2172</v>
      </c>
      <c r="P59" s="41">
        <v>55</v>
      </c>
      <c r="Q59" s="38" t="s">
        <v>2173</v>
      </c>
      <c r="R59" s="38">
        <v>71.3</v>
      </c>
      <c r="S59" s="38">
        <v>45260</v>
      </c>
      <c r="T59" s="39" t="s">
        <v>2175</v>
      </c>
      <c r="U59" s="43">
        <v>42125</v>
      </c>
      <c r="V59" s="43">
        <v>42125</v>
      </c>
      <c r="W59" s="43">
        <v>42460</v>
      </c>
      <c r="X59" s="33"/>
      <c r="Y59" s="33" t="s">
        <v>2176</v>
      </c>
    </row>
    <row r="60" spans="1:25" ht="56.25">
      <c r="A60" s="38">
        <v>8</v>
      </c>
      <c r="B60" s="38" t="s">
        <v>2195</v>
      </c>
      <c r="C60" s="39" t="s">
        <v>54</v>
      </c>
      <c r="D60" s="39" t="s">
        <v>2169</v>
      </c>
      <c r="E60" s="38">
        <v>70</v>
      </c>
      <c r="F60" s="38">
        <v>45914000</v>
      </c>
      <c r="G60" s="38">
        <v>627704</v>
      </c>
      <c r="H60" s="40" t="s">
        <v>2196</v>
      </c>
      <c r="I60" s="41">
        <v>201051101</v>
      </c>
      <c r="J60" s="42">
        <v>1166.2260000000001</v>
      </c>
      <c r="K60" s="42">
        <f t="shared" si="3"/>
        <v>1376.1466800000001</v>
      </c>
      <c r="L60" s="39" t="s">
        <v>4493</v>
      </c>
      <c r="M60" s="38" t="s">
        <v>2171</v>
      </c>
      <c r="N60" s="39" t="s">
        <v>2196</v>
      </c>
      <c r="O60" s="39" t="s">
        <v>2172</v>
      </c>
      <c r="P60" s="41">
        <v>796</v>
      </c>
      <c r="Q60" s="38" t="s">
        <v>68</v>
      </c>
      <c r="R60" s="38">
        <v>11</v>
      </c>
      <c r="S60" s="38">
        <v>45260</v>
      </c>
      <c r="T60" s="39" t="s">
        <v>2175</v>
      </c>
      <c r="U60" s="43">
        <v>42005</v>
      </c>
      <c r="V60" s="43">
        <v>42005</v>
      </c>
      <c r="W60" s="43">
        <v>42338</v>
      </c>
      <c r="X60" s="33"/>
      <c r="Y60" s="33" t="s">
        <v>2176</v>
      </c>
    </row>
    <row r="61" spans="1:25" ht="56.25">
      <c r="A61" s="38">
        <v>8</v>
      </c>
      <c r="B61" s="38" t="s">
        <v>2197</v>
      </c>
      <c r="C61" s="39" t="s">
        <v>54</v>
      </c>
      <c r="D61" s="39" t="s">
        <v>2169</v>
      </c>
      <c r="E61" s="38">
        <v>70</v>
      </c>
      <c r="F61" s="38">
        <v>45914000</v>
      </c>
      <c r="G61" s="38">
        <v>627704</v>
      </c>
      <c r="H61" s="40" t="s">
        <v>2196</v>
      </c>
      <c r="I61" s="41">
        <v>201051101</v>
      </c>
      <c r="J61" s="42">
        <v>1282.848</v>
      </c>
      <c r="K61" s="42">
        <f t="shared" si="3"/>
        <v>1513.76064</v>
      </c>
      <c r="L61" s="39" t="s">
        <v>4493</v>
      </c>
      <c r="M61" s="38" t="s">
        <v>2171</v>
      </c>
      <c r="N61" s="39" t="s">
        <v>2196</v>
      </c>
      <c r="O61" s="39" t="s">
        <v>2172</v>
      </c>
      <c r="P61" s="41">
        <v>796</v>
      </c>
      <c r="Q61" s="38" t="s">
        <v>68</v>
      </c>
      <c r="R61" s="38">
        <v>11</v>
      </c>
      <c r="S61" s="38">
        <v>45260</v>
      </c>
      <c r="T61" s="39" t="s">
        <v>2175</v>
      </c>
      <c r="U61" s="43">
        <v>42339</v>
      </c>
      <c r="V61" s="43">
        <v>42339</v>
      </c>
      <c r="W61" s="43">
        <v>42674</v>
      </c>
      <c r="X61" s="33"/>
      <c r="Y61" s="33" t="s">
        <v>2176</v>
      </c>
    </row>
    <row r="62" spans="1:25" ht="67.5">
      <c r="A62" s="38">
        <v>8</v>
      </c>
      <c r="B62" s="38" t="s">
        <v>2198</v>
      </c>
      <c r="C62" s="39" t="s">
        <v>54</v>
      </c>
      <c r="D62" s="39" t="s">
        <v>2169</v>
      </c>
      <c r="E62" s="38">
        <v>50</v>
      </c>
      <c r="F62" s="38">
        <v>45914000</v>
      </c>
      <c r="G62" s="38">
        <v>627682</v>
      </c>
      <c r="H62" s="40" t="s">
        <v>2199</v>
      </c>
      <c r="I62" s="41">
        <v>201051101</v>
      </c>
      <c r="J62" s="42">
        <v>2757.7739999999999</v>
      </c>
      <c r="K62" s="42">
        <f t="shared" si="3"/>
        <v>3254.1733199999999</v>
      </c>
      <c r="L62" s="39" t="s">
        <v>4493</v>
      </c>
      <c r="M62" s="38" t="s">
        <v>2194</v>
      </c>
      <c r="N62" s="39" t="s">
        <v>2199</v>
      </c>
      <c r="O62" s="39" t="s">
        <v>2172</v>
      </c>
      <c r="P62" s="41">
        <v>55</v>
      </c>
      <c r="Q62" s="38" t="s">
        <v>2173</v>
      </c>
      <c r="R62" s="38">
        <v>158.19999999999999</v>
      </c>
      <c r="S62" s="38">
        <v>45260</v>
      </c>
      <c r="T62" s="39" t="s">
        <v>2175</v>
      </c>
      <c r="U62" s="43">
        <v>42217</v>
      </c>
      <c r="V62" s="43">
        <v>42217</v>
      </c>
      <c r="W62" s="43">
        <v>42551</v>
      </c>
      <c r="X62" s="33"/>
      <c r="Y62" s="33" t="s">
        <v>2176</v>
      </c>
    </row>
    <row r="63" spans="1:25" ht="56.25">
      <c r="A63" s="38">
        <v>8</v>
      </c>
      <c r="B63" s="38" t="s">
        <v>2200</v>
      </c>
      <c r="C63" s="39" t="s">
        <v>54</v>
      </c>
      <c r="D63" s="39" t="s">
        <v>2169</v>
      </c>
      <c r="E63" s="38">
        <v>45</v>
      </c>
      <c r="F63" s="38">
        <v>45381000</v>
      </c>
      <c r="G63" s="38">
        <v>627615</v>
      </c>
      <c r="H63" s="40" t="s">
        <v>2201</v>
      </c>
      <c r="I63" s="41">
        <v>201051101</v>
      </c>
      <c r="J63" s="42">
        <v>48372.007879999997</v>
      </c>
      <c r="K63" s="42">
        <f t="shared" si="3"/>
        <v>57078.969298399992</v>
      </c>
      <c r="L63" s="39" t="s">
        <v>4493</v>
      </c>
      <c r="M63" s="38" t="s">
        <v>2202</v>
      </c>
      <c r="N63" s="39" t="s">
        <v>2201</v>
      </c>
      <c r="O63" s="39" t="s">
        <v>2172</v>
      </c>
      <c r="P63" s="41">
        <v>55</v>
      </c>
      <c r="Q63" s="38" t="s">
        <v>2173</v>
      </c>
      <c r="R63" s="38" t="s">
        <v>2203</v>
      </c>
      <c r="S63" s="38">
        <v>45260</v>
      </c>
      <c r="T63" s="39" t="s">
        <v>2175</v>
      </c>
      <c r="U63" s="43">
        <v>42272</v>
      </c>
      <c r="V63" s="43">
        <v>42272</v>
      </c>
      <c r="W63" s="43">
        <v>42606</v>
      </c>
      <c r="X63" s="33"/>
      <c r="Y63" s="33" t="s">
        <v>2176</v>
      </c>
    </row>
    <row r="64" spans="1:25" ht="56.25">
      <c r="A64" s="38">
        <v>8</v>
      </c>
      <c r="B64" s="38" t="s">
        <v>2204</v>
      </c>
      <c r="C64" s="39" t="s">
        <v>54</v>
      </c>
      <c r="D64" s="39" t="s">
        <v>2169</v>
      </c>
      <c r="E64" s="38">
        <v>65</v>
      </c>
      <c r="F64" s="38">
        <v>46760000</v>
      </c>
      <c r="G64" s="38">
        <v>627679</v>
      </c>
      <c r="H64" s="40" t="s">
        <v>2205</v>
      </c>
      <c r="I64" s="41">
        <v>201051101</v>
      </c>
      <c r="J64" s="42">
        <v>1503.6320000000001</v>
      </c>
      <c r="K64" s="42">
        <f t="shared" si="3"/>
        <v>1774.28576</v>
      </c>
      <c r="L64" s="39" t="s">
        <v>4493</v>
      </c>
      <c r="M64" s="38" t="s">
        <v>2206</v>
      </c>
      <c r="N64" s="39" t="s">
        <v>2205</v>
      </c>
      <c r="O64" s="39" t="s">
        <v>2172</v>
      </c>
      <c r="P64" s="41">
        <v>55</v>
      </c>
      <c r="Q64" s="38" t="s">
        <v>2173</v>
      </c>
      <c r="R64" s="38">
        <v>70.430000000000007</v>
      </c>
      <c r="S64" s="38">
        <v>45260</v>
      </c>
      <c r="T64" s="39" t="s">
        <v>2175</v>
      </c>
      <c r="U64" s="43">
        <v>42156</v>
      </c>
      <c r="V64" s="43">
        <v>42156</v>
      </c>
      <c r="W64" s="43">
        <v>42490</v>
      </c>
      <c r="X64" s="33"/>
      <c r="Y64" s="33" t="s">
        <v>2176</v>
      </c>
    </row>
    <row r="65" spans="1:25" ht="56.25">
      <c r="A65" s="38">
        <v>8</v>
      </c>
      <c r="B65" s="38" t="s">
        <v>2207</v>
      </c>
      <c r="C65" s="39" t="s">
        <v>54</v>
      </c>
      <c r="D65" s="39" t="s">
        <v>2169</v>
      </c>
      <c r="E65" s="38">
        <v>70</v>
      </c>
      <c r="F65" s="38">
        <v>45914000</v>
      </c>
      <c r="G65" s="38">
        <v>627700</v>
      </c>
      <c r="H65" s="40" t="s">
        <v>2208</v>
      </c>
      <c r="I65" s="41">
        <v>201051101</v>
      </c>
      <c r="J65" s="42">
        <v>8444.5627000000004</v>
      </c>
      <c r="K65" s="42">
        <f>J65*1.18</f>
        <v>9964.5839859999996</v>
      </c>
      <c r="L65" s="39" t="s">
        <v>4493</v>
      </c>
      <c r="M65" s="38" t="s">
        <v>2171</v>
      </c>
      <c r="N65" s="39" t="s">
        <v>2209</v>
      </c>
      <c r="O65" s="39" t="s">
        <v>2172</v>
      </c>
      <c r="P65" s="41">
        <v>55</v>
      </c>
      <c r="Q65" s="38" t="s">
        <v>2173</v>
      </c>
      <c r="R65" s="38">
        <v>437.7</v>
      </c>
      <c r="S65" s="38">
        <v>45260</v>
      </c>
      <c r="T65" s="39" t="s">
        <v>2175</v>
      </c>
      <c r="U65" s="43">
        <v>42005</v>
      </c>
      <c r="V65" s="43">
        <v>42005</v>
      </c>
      <c r="W65" s="43">
        <v>42338</v>
      </c>
      <c r="X65" s="33"/>
      <c r="Y65" s="33" t="s">
        <v>2176</v>
      </c>
    </row>
    <row r="66" spans="1:25" ht="56.25">
      <c r="A66" s="38">
        <v>8</v>
      </c>
      <c r="B66" s="38" t="s">
        <v>2210</v>
      </c>
      <c r="C66" s="39" t="s">
        <v>54</v>
      </c>
      <c r="D66" s="39" t="s">
        <v>2169</v>
      </c>
      <c r="E66" s="38">
        <v>70</v>
      </c>
      <c r="F66" s="38">
        <v>45914000</v>
      </c>
      <c r="G66" s="38">
        <v>627702</v>
      </c>
      <c r="H66" s="40" t="s">
        <v>2208</v>
      </c>
      <c r="I66" s="41">
        <v>201051101</v>
      </c>
      <c r="J66" s="42">
        <v>9289.0190000000002</v>
      </c>
      <c r="K66" s="42">
        <f>J66*1.18</f>
        <v>10961.04242</v>
      </c>
      <c r="L66" s="39" t="s">
        <v>4493</v>
      </c>
      <c r="M66" s="38" t="s">
        <v>2171</v>
      </c>
      <c r="N66" s="39" t="s">
        <v>2209</v>
      </c>
      <c r="O66" s="39" t="s">
        <v>2172</v>
      </c>
      <c r="P66" s="41">
        <v>55</v>
      </c>
      <c r="Q66" s="38" t="s">
        <v>2173</v>
      </c>
      <c r="R66" s="38">
        <v>437.7</v>
      </c>
      <c r="S66" s="38">
        <v>45260</v>
      </c>
      <c r="T66" s="39" t="s">
        <v>2175</v>
      </c>
      <c r="U66" s="43">
        <v>42339</v>
      </c>
      <c r="V66" s="43">
        <v>42339</v>
      </c>
      <c r="W66" s="43">
        <v>42674</v>
      </c>
      <c r="X66" s="33"/>
      <c r="Y66" s="33" t="s">
        <v>2176</v>
      </c>
    </row>
    <row r="67" spans="1:25" ht="56.25">
      <c r="A67" s="38">
        <v>8</v>
      </c>
      <c r="B67" s="38" t="s">
        <v>2211</v>
      </c>
      <c r="C67" s="39" t="s">
        <v>54</v>
      </c>
      <c r="D67" s="39" t="s">
        <v>2169</v>
      </c>
      <c r="E67" s="38">
        <v>70</v>
      </c>
      <c r="F67" s="38">
        <v>45914000</v>
      </c>
      <c r="G67" s="38">
        <v>627691</v>
      </c>
      <c r="H67" s="40" t="s">
        <v>2212</v>
      </c>
      <c r="I67" s="41">
        <v>201051101</v>
      </c>
      <c r="J67" s="42">
        <v>6716.5249999999996</v>
      </c>
      <c r="K67" s="42">
        <f>J67*1.18</f>
        <v>7925.499499999999</v>
      </c>
      <c r="L67" s="39" t="s">
        <v>4493</v>
      </c>
      <c r="M67" s="38" t="s">
        <v>2213</v>
      </c>
      <c r="N67" s="39" t="s">
        <v>2212</v>
      </c>
      <c r="O67" s="39" t="s">
        <v>2172</v>
      </c>
      <c r="P67" s="41">
        <v>55</v>
      </c>
      <c r="Q67" s="38" t="s">
        <v>2173</v>
      </c>
      <c r="R67" s="38">
        <v>463.9</v>
      </c>
      <c r="S67" s="38">
        <v>45260</v>
      </c>
      <c r="T67" s="39" t="s">
        <v>2175</v>
      </c>
      <c r="U67" s="43">
        <v>42005</v>
      </c>
      <c r="V67" s="43">
        <v>42005</v>
      </c>
      <c r="W67" s="43">
        <v>42338</v>
      </c>
      <c r="X67" s="33"/>
      <c r="Y67" s="33" t="s">
        <v>2176</v>
      </c>
    </row>
    <row r="68" spans="1:25" ht="56.25">
      <c r="A68" s="38">
        <v>8</v>
      </c>
      <c r="B68" s="38" t="s">
        <v>2214</v>
      </c>
      <c r="C68" s="39" t="s">
        <v>54</v>
      </c>
      <c r="D68" s="39" t="s">
        <v>2169</v>
      </c>
      <c r="E68" s="38">
        <v>70</v>
      </c>
      <c r="F68" s="38">
        <v>45914000</v>
      </c>
      <c r="G68" s="38">
        <v>627692</v>
      </c>
      <c r="H68" s="40" t="s">
        <v>2212</v>
      </c>
      <c r="I68" s="41">
        <v>201051101</v>
      </c>
      <c r="J68" s="42">
        <v>7388.1779999999999</v>
      </c>
      <c r="K68" s="42">
        <f>J68*1.18</f>
        <v>8718.0500400000001</v>
      </c>
      <c r="L68" s="39" t="s">
        <v>4493</v>
      </c>
      <c r="M68" s="38" t="s">
        <v>2213</v>
      </c>
      <c r="N68" s="39" t="s">
        <v>2212</v>
      </c>
      <c r="O68" s="39" t="s">
        <v>2172</v>
      </c>
      <c r="P68" s="41">
        <v>55</v>
      </c>
      <c r="Q68" s="38" t="s">
        <v>2173</v>
      </c>
      <c r="R68" s="38">
        <v>463.9</v>
      </c>
      <c r="S68" s="38">
        <v>45260</v>
      </c>
      <c r="T68" s="39" t="s">
        <v>2175</v>
      </c>
      <c r="U68" s="43">
        <v>42339</v>
      </c>
      <c r="V68" s="43">
        <v>42339</v>
      </c>
      <c r="W68" s="43">
        <v>42704</v>
      </c>
      <c r="X68" s="33"/>
      <c r="Y68" s="33" t="s">
        <v>2176</v>
      </c>
    </row>
    <row r="69" spans="1:25" ht="56.25">
      <c r="A69" s="38">
        <v>8</v>
      </c>
      <c r="B69" s="38" t="s">
        <v>2215</v>
      </c>
      <c r="C69" s="39" t="s">
        <v>54</v>
      </c>
      <c r="D69" s="39" t="s">
        <v>2169</v>
      </c>
      <c r="E69" s="38">
        <v>50</v>
      </c>
      <c r="F69" s="38">
        <v>45914000</v>
      </c>
      <c r="G69" s="38">
        <v>627695</v>
      </c>
      <c r="H69" s="40" t="s">
        <v>4500</v>
      </c>
      <c r="I69" s="41">
        <v>201051101</v>
      </c>
      <c r="J69" s="42">
        <v>1125.992</v>
      </c>
      <c r="K69" s="42">
        <f>J69*1.18</f>
        <v>1328.6705599999998</v>
      </c>
      <c r="L69" s="39" t="s">
        <v>4493</v>
      </c>
      <c r="M69" s="38" t="s">
        <v>2194</v>
      </c>
      <c r="N69" s="39" t="s">
        <v>2216</v>
      </c>
      <c r="O69" s="39" t="s">
        <v>2172</v>
      </c>
      <c r="P69" s="41">
        <v>796</v>
      </c>
      <c r="Q69" s="38" t="s">
        <v>68</v>
      </c>
      <c r="R69" s="38">
        <v>11</v>
      </c>
      <c r="S69" s="38">
        <v>45260</v>
      </c>
      <c r="T69" s="39" t="s">
        <v>2175</v>
      </c>
      <c r="U69" s="43">
        <v>42309</v>
      </c>
      <c r="V69" s="43">
        <v>42309</v>
      </c>
      <c r="W69" s="43">
        <v>42643</v>
      </c>
      <c r="X69" s="33"/>
      <c r="Y69" s="33" t="s">
        <v>2176</v>
      </c>
    </row>
    <row r="70" spans="1:25" ht="56.25">
      <c r="A70" s="38">
        <v>8</v>
      </c>
      <c r="B70" s="38" t="s">
        <v>2217</v>
      </c>
      <c r="C70" s="39" t="s">
        <v>54</v>
      </c>
      <c r="D70" s="39" t="s">
        <v>2169</v>
      </c>
      <c r="E70" s="38">
        <v>50</v>
      </c>
      <c r="F70" s="38">
        <v>45914000</v>
      </c>
      <c r="G70" s="38">
        <v>627694</v>
      </c>
      <c r="H70" s="40" t="s">
        <v>2218</v>
      </c>
      <c r="I70" s="41">
        <v>201051101</v>
      </c>
      <c r="J70" s="42">
        <v>5657.4470000000001</v>
      </c>
      <c r="K70" s="42">
        <f t="shared" si="3"/>
        <v>6675.7874599999996</v>
      </c>
      <c r="L70" s="39" t="s">
        <v>4493</v>
      </c>
      <c r="M70" s="38" t="s">
        <v>2194</v>
      </c>
      <c r="N70" s="39" t="s">
        <v>2218</v>
      </c>
      <c r="O70" s="39" t="s">
        <v>2172</v>
      </c>
      <c r="P70" s="41">
        <v>55</v>
      </c>
      <c r="Q70" s="38" t="s">
        <v>2173</v>
      </c>
      <c r="R70" s="38">
        <v>324.54000000000002</v>
      </c>
      <c r="S70" s="38">
        <v>45260</v>
      </c>
      <c r="T70" s="39" t="s">
        <v>2175</v>
      </c>
      <c r="U70" s="43">
        <v>42125</v>
      </c>
      <c r="V70" s="43">
        <v>42125</v>
      </c>
      <c r="W70" s="43">
        <v>42460</v>
      </c>
      <c r="X70" s="33"/>
      <c r="Y70" s="33" t="s">
        <v>2176</v>
      </c>
    </row>
    <row r="71" spans="1:25" ht="56.25">
      <c r="A71" s="38">
        <v>8</v>
      </c>
      <c r="B71" s="38" t="s">
        <v>2219</v>
      </c>
      <c r="C71" s="39" t="s">
        <v>54</v>
      </c>
      <c r="D71" s="39" t="s">
        <v>2169</v>
      </c>
      <c r="E71" s="38">
        <v>70</v>
      </c>
      <c r="F71" s="38">
        <v>45914000</v>
      </c>
      <c r="G71" s="38">
        <v>627701</v>
      </c>
      <c r="H71" s="40" t="s">
        <v>2220</v>
      </c>
      <c r="I71" s="41">
        <v>201051101</v>
      </c>
      <c r="J71" s="42">
        <v>1805.116</v>
      </c>
      <c r="K71" s="42">
        <f>J71*1.18</f>
        <v>2130.0368799999997</v>
      </c>
      <c r="L71" s="39" t="s">
        <v>4493</v>
      </c>
      <c r="M71" s="38" t="s">
        <v>2171</v>
      </c>
      <c r="N71" s="39" t="s">
        <v>2221</v>
      </c>
      <c r="O71" s="39" t="s">
        <v>2172</v>
      </c>
      <c r="P71" s="41">
        <v>55</v>
      </c>
      <c r="Q71" s="38" t="s">
        <v>2173</v>
      </c>
      <c r="R71" s="38">
        <v>104.8</v>
      </c>
      <c r="S71" s="38">
        <v>45260</v>
      </c>
      <c r="T71" s="39" t="s">
        <v>2175</v>
      </c>
      <c r="U71" s="43">
        <v>42005</v>
      </c>
      <c r="V71" s="43">
        <v>42005</v>
      </c>
      <c r="W71" s="43">
        <v>42338</v>
      </c>
      <c r="X71" s="33"/>
      <c r="Y71" s="33" t="s">
        <v>2176</v>
      </c>
    </row>
    <row r="72" spans="1:25" ht="56.25">
      <c r="A72" s="38">
        <v>8</v>
      </c>
      <c r="B72" s="38" t="s">
        <v>2222</v>
      </c>
      <c r="C72" s="39" t="s">
        <v>54</v>
      </c>
      <c r="D72" s="39" t="s">
        <v>2169</v>
      </c>
      <c r="E72" s="38">
        <v>70</v>
      </c>
      <c r="F72" s="38">
        <v>45914000</v>
      </c>
      <c r="G72" s="38">
        <v>627703</v>
      </c>
      <c r="H72" s="40" t="s">
        <v>2221</v>
      </c>
      <c r="I72" s="41">
        <v>201051101</v>
      </c>
      <c r="J72" s="42">
        <v>1985.6279999999999</v>
      </c>
      <c r="K72" s="42">
        <f>J72*1.18</f>
        <v>2343.0410399999996</v>
      </c>
      <c r="L72" s="39" t="s">
        <v>4493</v>
      </c>
      <c r="M72" s="38" t="s">
        <v>2171</v>
      </c>
      <c r="N72" s="39" t="s">
        <v>2221</v>
      </c>
      <c r="O72" s="39" t="s">
        <v>2172</v>
      </c>
      <c r="P72" s="41">
        <v>55</v>
      </c>
      <c r="Q72" s="38" t="s">
        <v>2173</v>
      </c>
      <c r="R72" s="38">
        <v>104.8</v>
      </c>
      <c r="S72" s="38">
        <v>45260</v>
      </c>
      <c r="T72" s="39" t="s">
        <v>2175</v>
      </c>
      <c r="U72" s="43">
        <v>42339</v>
      </c>
      <c r="V72" s="43">
        <v>42339</v>
      </c>
      <c r="W72" s="43">
        <v>42674</v>
      </c>
      <c r="X72" s="33"/>
      <c r="Y72" s="33" t="s">
        <v>2176</v>
      </c>
    </row>
    <row r="73" spans="1:25" ht="56.25">
      <c r="A73" s="38">
        <v>8</v>
      </c>
      <c r="B73" s="38" t="s">
        <v>2223</v>
      </c>
      <c r="C73" s="39" t="s">
        <v>54</v>
      </c>
      <c r="D73" s="39" t="s">
        <v>2169</v>
      </c>
      <c r="E73" s="38">
        <v>40</v>
      </c>
      <c r="F73" s="38">
        <v>45323000</v>
      </c>
      <c r="G73" s="38">
        <v>627710</v>
      </c>
      <c r="H73" s="40" t="s">
        <v>2224</v>
      </c>
      <c r="I73" s="41">
        <v>201051101</v>
      </c>
      <c r="J73" s="42">
        <v>3145.6149999999998</v>
      </c>
      <c r="K73" s="42">
        <f>J73*1.18</f>
        <v>3711.8256999999994</v>
      </c>
      <c r="L73" s="39" t="s">
        <v>4493</v>
      </c>
      <c r="M73" s="38" t="s">
        <v>2225</v>
      </c>
      <c r="N73" s="39" t="s">
        <v>2224</v>
      </c>
      <c r="O73" s="39" t="s">
        <v>2172</v>
      </c>
      <c r="P73" s="41">
        <v>55</v>
      </c>
      <c r="Q73" s="38" t="s">
        <v>2173</v>
      </c>
      <c r="R73" s="38">
        <v>104.8</v>
      </c>
      <c r="S73" s="38">
        <v>45260</v>
      </c>
      <c r="T73" s="39" t="s">
        <v>2175</v>
      </c>
      <c r="U73" s="43">
        <v>42248</v>
      </c>
      <c r="V73" s="43">
        <v>42248</v>
      </c>
      <c r="W73" s="43">
        <v>42582</v>
      </c>
      <c r="X73" s="33"/>
      <c r="Y73" s="33" t="s">
        <v>2176</v>
      </c>
    </row>
    <row r="74" spans="1:25" ht="56.25">
      <c r="A74" s="38">
        <v>8</v>
      </c>
      <c r="B74" s="38" t="s">
        <v>2226</v>
      </c>
      <c r="C74" s="39" t="s">
        <v>54</v>
      </c>
      <c r="D74" s="39" t="s">
        <v>2169</v>
      </c>
      <c r="E74" s="38">
        <v>40</v>
      </c>
      <c r="F74" s="38">
        <v>45323000</v>
      </c>
      <c r="G74" s="38">
        <v>627711</v>
      </c>
      <c r="H74" s="40" t="s">
        <v>2227</v>
      </c>
      <c r="I74" s="41">
        <v>201051101</v>
      </c>
      <c r="J74" s="42">
        <v>11514.941000000001</v>
      </c>
      <c r="K74" s="42">
        <f>J74*1.18</f>
        <v>13587.630380000001</v>
      </c>
      <c r="L74" s="39" t="s">
        <v>4493</v>
      </c>
      <c r="M74" s="38" t="s">
        <v>2228</v>
      </c>
      <c r="N74" s="39" t="s">
        <v>2229</v>
      </c>
      <c r="O74" s="39" t="s">
        <v>2172</v>
      </c>
      <c r="P74" s="41">
        <v>55</v>
      </c>
      <c r="Q74" s="38" t="s">
        <v>2173</v>
      </c>
      <c r="R74" s="38">
        <v>854.1</v>
      </c>
      <c r="S74" s="38">
        <v>45260</v>
      </c>
      <c r="T74" s="39" t="s">
        <v>2175</v>
      </c>
      <c r="U74" s="43">
        <v>42248</v>
      </c>
      <c r="V74" s="43">
        <v>42248</v>
      </c>
      <c r="W74" s="43">
        <v>42582</v>
      </c>
      <c r="X74" s="33"/>
      <c r="Y74" s="33" t="s">
        <v>2176</v>
      </c>
    </row>
    <row r="75" spans="1:25" ht="45">
      <c r="A75" s="38">
        <v>8</v>
      </c>
      <c r="B75" s="38" t="s">
        <v>2230</v>
      </c>
      <c r="C75" s="39" t="s">
        <v>54</v>
      </c>
      <c r="D75" s="39" t="s">
        <v>2231</v>
      </c>
      <c r="E75" s="38">
        <v>70</v>
      </c>
      <c r="F75" s="38">
        <v>6420090</v>
      </c>
      <c r="G75" s="38">
        <v>860082</v>
      </c>
      <c r="H75" s="40" t="s">
        <v>2232</v>
      </c>
      <c r="I75" s="41">
        <v>201051101</v>
      </c>
      <c r="J75" s="42">
        <f>1192009.5/1000</f>
        <v>1192.0094999999999</v>
      </c>
      <c r="K75" s="42">
        <f>1192009.5/1000</f>
        <v>1192.0094999999999</v>
      </c>
      <c r="L75" s="39" t="s">
        <v>4493</v>
      </c>
      <c r="M75" s="38" t="s">
        <v>2233</v>
      </c>
      <c r="N75" s="39" t="s">
        <v>2000</v>
      </c>
      <c r="O75" s="39" t="s">
        <v>2101</v>
      </c>
      <c r="P75" s="41" t="s">
        <v>2001</v>
      </c>
      <c r="Q75" s="38" t="s">
        <v>2002</v>
      </c>
      <c r="R75" s="38">
        <v>111.1</v>
      </c>
      <c r="S75" s="38">
        <v>46705000</v>
      </c>
      <c r="T75" s="39" t="s">
        <v>63</v>
      </c>
      <c r="U75" s="43">
        <v>42186</v>
      </c>
      <c r="V75" s="43">
        <v>42186</v>
      </c>
      <c r="W75" s="43">
        <v>42521</v>
      </c>
      <c r="X75" s="33"/>
      <c r="Y75" s="33" t="s">
        <v>2234</v>
      </c>
    </row>
    <row r="76" spans="1:25" ht="45">
      <c r="A76" s="38">
        <v>8</v>
      </c>
      <c r="B76" s="38" t="s">
        <v>2235</v>
      </c>
      <c r="C76" s="39" t="s">
        <v>54</v>
      </c>
      <c r="D76" s="39" t="s">
        <v>2231</v>
      </c>
      <c r="E76" s="38">
        <v>70</v>
      </c>
      <c r="F76" s="38">
        <v>6420090</v>
      </c>
      <c r="G76" s="38">
        <v>860075</v>
      </c>
      <c r="H76" s="40" t="s">
        <v>2236</v>
      </c>
      <c r="I76" s="41">
        <v>201051101</v>
      </c>
      <c r="J76" s="42">
        <f>3205469.03/1000</f>
        <v>3205.4690299999997</v>
      </c>
      <c r="K76" s="42">
        <f>3205469.03/1000</f>
        <v>3205.4690299999997</v>
      </c>
      <c r="L76" s="39" t="s">
        <v>4493</v>
      </c>
      <c r="M76" s="38" t="s">
        <v>2237</v>
      </c>
      <c r="N76" s="39" t="s">
        <v>2000</v>
      </c>
      <c r="O76" s="39" t="s">
        <v>2101</v>
      </c>
      <c r="P76" s="41" t="s">
        <v>2001</v>
      </c>
      <c r="Q76" s="38" t="s">
        <v>2002</v>
      </c>
      <c r="R76" s="38">
        <v>232.2</v>
      </c>
      <c r="S76" s="38">
        <v>45367000</v>
      </c>
      <c r="T76" s="39" t="s">
        <v>62</v>
      </c>
      <c r="U76" s="43">
        <v>42186</v>
      </c>
      <c r="V76" s="43">
        <v>42186</v>
      </c>
      <c r="W76" s="43">
        <v>42521</v>
      </c>
      <c r="X76" s="33"/>
      <c r="Y76" s="33" t="s">
        <v>2234</v>
      </c>
    </row>
    <row r="77" spans="1:25" ht="45">
      <c r="A77" s="38">
        <v>8</v>
      </c>
      <c r="B77" s="38" t="s">
        <v>2238</v>
      </c>
      <c r="C77" s="39" t="s">
        <v>54</v>
      </c>
      <c r="D77" s="39" t="s">
        <v>2231</v>
      </c>
      <c r="E77" s="38">
        <v>70</v>
      </c>
      <c r="F77" s="38">
        <v>6420090</v>
      </c>
      <c r="G77" s="38">
        <v>860076</v>
      </c>
      <c r="H77" s="40" t="s">
        <v>2239</v>
      </c>
      <c r="I77" s="41">
        <v>201051101</v>
      </c>
      <c r="J77" s="42">
        <f>4606800/1000</f>
        <v>4606.8</v>
      </c>
      <c r="K77" s="42">
        <f>4606800/1000</f>
        <v>4606.8</v>
      </c>
      <c r="L77" s="39" t="s">
        <v>4493</v>
      </c>
      <c r="M77" s="38" t="s">
        <v>2240</v>
      </c>
      <c r="N77" s="39" t="s">
        <v>2000</v>
      </c>
      <c r="O77" s="39" t="s">
        <v>2101</v>
      </c>
      <c r="P77" s="41" t="s">
        <v>2001</v>
      </c>
      <c r="Q77" s="38" t="s">
        <v>2002</v>
      </c>
      <c r="R77" s="38">
        <v>316.8</v>
      </c>
      <c r="S77" s="38">
        <v>45908000</v>
      </c>
      <c r="T77" s="39" t="s">
        <v>62</v>
      </c>
      <c r="U77" s="43">
        <v>42248</v>
      </c>
      <c r="V77" s="43">
        <v>42248</v>
      </c>
      <c r="W77" s="43">
        <v>42582</v>
      </c>
      <c r="X77" s="33"/>
      <c r="Y77" s="33" t="s">
        <v>2234</v>
      </c>
    </row>
    <row r="78" spans="1:25" ht="45">
      <c r="A78" s="38">
        <v>8</v>
      </c>
      <c r="B78" s="38" t="s">
        <v>2241</v>
      </c>
      <c r="C78" s="39" t="s">
        <v>54</v>
      </c>
      <c r="D78" s="39" t="s">
        <v>2231</v>
      </c>
      <c r="E78" s="38">
        <v>70</v>
      </c>
      <c r="F78" s="38">
        <v>6420090</v>
      </c>
      <c r="G78" s="38">
        <v>860077</v>
      </c>
      <c r="H78" s="40" t="s">
        <v>2242</v>
      </c>
      <c r="I78" s="41">
        <v>201051101</v>
      </c>
      <c r="J78" s="42">
        <f>4490068.37/1000</f>
        <v>4490.06837</v>
      </c>
      <c r="K78" s="42">
        <f>J78*1.18</f>
        <v>5298.2806765999994</v>
      </c>
      <c r="L78" s="39" t="s">
        <v>4493</v>
      </c>
      <c r="M78" s="38" t="s">
        <v>2243</v>
      </c>
      <c r="N78" s="39" t="s">
        <v>2000</v>
      </c>
      <c r="O78" s="39" t="s">
        <v>2101</v>
      </c>
      <c r="P78" s="41" t="s">
        <v>2001</v>
      </c>
      <c r="Q78" s="38" t="s">
        <v>2002</v>
      </c>
      <c r="R78" s="38">
        <v>371</v>
      </c>
      <c r="S78" s="38">
        <v>45329000</v>
      </c>
      <c r="T78" s="39" t="s">
        <v>62</v>
      </c>
      <c r="U78" s="43">
        <v>42278</v>
      </c>
      <c r="V78" s="43">
        <v>42278</v>
      </c>
      <c r="W78" s="43">
        <v>42613</v>
      </c>
      <c r="X78" s="33"/>
      <c r="Y78" s="33" t="s">
        <v>2234</v>
      </c>
    </row>
    <row r="79" spans="1:25" ht="45">
      <c r="A79" s="38">
        <v>8</v>
      </c>
      <c r="B79" s="38" t="s">
        <v>2244</v>
      </c>
      <c r="C79" s="39" t="s">
        <v>54</v>
      </c>
      <c r="D79" s="39" t="s">
        <v>2231</v>
      </c>
      <c r="E79" s="38">
        <v>70</v>
      </c>
      <c r="F79" s="38">
        <v>6420090</v>
      </c>
      <c r="G79" s="38">
        <v>860078</v>
      </c>
      <c r="H79" s="40" t="s">
        <v>2245</v>
      </c>
      <c r="I79" s="41">
        <v>201051101</v>
      </c>
      <c r="J79" s="42">
        <f>5075158/1000</f>
        <v>5075.1580000000004</v>
      </c>
      <c r="K79" s="42">
        <f>J79*1.18</f>
        <v>5988.6864400000004</v>
      </c>
      <c r="L79" s="39" t="s">
        <v>4493</v>
      </c>
      <c r="M79" s="38" t="s">
        <v>2246</v>
      </c>
      <c r="N79" s="39" t="s">
        <v>2000</v>
      </c>
      <c r="O79" s="39" t="s">
        <v>2101</v>
      </c>
      <c r="P79" s="41" t="s">
        <v>2001</v>
      </c>
      <c r="Q79" s="38" t="s">
        <v>2002</v>
      </c>
      <c r="R79" s="38">
        <v>339.1</v>
      </c>
      <c r="S79" s="38">
        <v>45381000</v>
      </c>
      <c r="T79" s="39" t="s">
        <v>62</v>
      </c>
      <c r="U79" s="43">
        <v>42248</v>
      </c>
      <c r="V79" s="43">
        <v>42248</v>
      </c>
      <c r="W79" s="43">
        <v>42582</v>
      </c>
      <c r="X79" s="33"/>
      <c r="Y79" s="33" t="s">
        <v>2234</v>
      </c>
    </row>
    <row r="80" spans="1:25" ht="45">
      <c r="A80" s="38">
        <v>8</v>
      </c>
      <c r="B80" s="38" t="s">
        <v>2247</v>
      </c>
      <c r="C80" s="39" t="s">
        <v>54</v>
      </c>
      <c r="D80" s="39" t="s">
        <v>2231</v>
      </c>
      <c r="E80" s="38">
        <v>70</v>
      </c>
      <c r="F80" s="38">
        <v>6420090</v>
      </c>
      <c r="G80" s="38">
        <v>860079</v>
      </c>
      <c r="H80" s="40" t="s">
        <v>2248</v>
      </c>
      <c r="I80" s="41">
        <v>201051101</v>
      </c>
      <c r="J80" s="42">
        <f>928270.2/1000</f>
        <v>928.27019999999993</v>
      </c>
      <c r="K80" s="42">
        <f>J80</f>
        <v>928.27019999999993</v>
      </c>
      <c r="L80" s="39" t="s">
        <v>4493</v>
      </c>
      <c r="M80" s="38" t="s">
        <v>2249</v>
      </c>
      <c r="N80" s="39" t="s">
        <v>2000</v>
      </c>
      <c r="O80" s="39" t="s">
        <v>2101</v>
      </c>
      <c r="P80" s="41" t="s">
        <v>2001</v>
      </c>
      <c r="Q80" s="38" t="s">
        <v>2002</v>
      </c>
      <c r="R80" s="38">
        <v>123.2</v>
      </c>
      <c r="S80" s="38">
        <v>46638101</v>
      </c>
      <c r="T80" s="39" t="s">
        <v>63</v>
      </c>
      <c r="U80" s="43">
        <v>42095</v>
      </c>
      <c r="V80" s="43">
        <v>42095</v>
      </c>
      <c r="W80" s="43">
        <v>42429</v>
      </c>
      <c r="X80" s="33"/>
      <c r="Y80" s="33" t="s">
        <v>2234</v>
      </c>
    </row>
    <row r="81" spans="1:25" ht="45">
      <c r="A81" s="38">
        <v>8</v>
      </c>
      <c r="B81" s="38" t="s">
        <v>2250</v>
      </c>
      <c r="C81" s="39" t="s">
        <v>54</v>
      </c>
      <c r="D81" s="39" t="s">
        <v>2231</v>
      </c>
      <c r="E81" s="38">
        <v>70</v>
      </c>
      <c r="F81" s="38">
        <v>6420090</v>
      </c>
      <c r="G81" s="38">
        <v>860080</v>
      </c>
      <c r="H81" s="40" t="s">
        <v>2251</v>
      </c>
      <c r="I81" s="41">
        <v>201051101</v>
      </c>
      <c r="J81" s="42">
        <f>1790755.3/1000</f>
        <v>1790.7553</v>
      </c>
      <c r="K81" s="42">
        <f>J81</f>
        <v>1790.7553</v>
      </c>
      <c r="L81" s="39" t="s">
        <v>4493</v>
      </c>
      <c r="M81" s="38" t="s">
        <v>2252</v>
      </c>
      <c r="N81" s="39" t="s">
        <v>2000</v>
      </c>
      <c r="O81" s="39" t="s">
        <v>2101</v>
      </c>
      <c r="P81" s="41" t="s">
        <v>2001</v>
      </c>
      <c r="Q81" s="38" t="s">
        <v>2002</v>
      </c>
      <c r="R81" s="38">
        <v>155.80000000000001</v>
      </c>
      <c r="S81" s="38">
        <v>46618101</v>
      </c>
      <c r="T81" s="39" t="s">
        <v>63</v>
      </c>
      <c r="U81" s="43">
        <v>42309</v>
      </c>
      <c r="V81" s="43">
        <v>42309</v>
      </c>
      <c r="W81" s="43">
        <v>42643</v>
      </c>
      <c r="X81" s="33"/>
      <c r="Y81" s="33" t="s">
        <v>2234</v>
      </c>
    </row>
    <row r="82" spans="1:25" ht="45">
      <c r="A82" s="38">
        <v>8</v>
      </c>
      <c r="B82" s="38" t="s">
        <v>2253</v>
      </c>
      <c r="C82" s="39" t="s">
        <v>54</v>
      </c>
      <c r="D82" s="39" t="s">
        <v>2231</v>
      </c>
      <c r="E82" s="38">
        <v>70</v>
      </c>
      <c r="F82" s="38">
        <v>6420090</v>
      </c>
      <c r="G82" s="38">
        <v>860081</v>
      </c>
      <c r="H82" s="40" t="s">
        <v>2254</v>
      </c>
      <c r="I82" s="41">
        <v>201051101</v>
      </c>
      <c r="J82" s="42">
        <f>1366415.27/1000</f>
        <v>1366.41527</v>
      </c>
      <c r="K82" s="42">
        <f>J82*1.18</f>
        <v>1612.3700185999999</v>
      </c>
      <c r="L82" s="39" t="s">
        <v>4493</v>
      </c>
      <c r="M82" s="38" t="s">
        <v>2255</v>
      </c>
      <c r="N82" s="39" t="s">
        <v>2000</v>
      </c>
      <c r="O82" s="39" t="s">
        <v>2101</v>
      </c>
      <c r="P82" s="41" t="s">
        <v>2001</v>
      </c>
      <c r="Q82" s="38" t="s">
        <v>2002</v>
      </c>
      <c r="R82" s="38">
        <v>93.6</v>
      </c>
      <c r="S82" s="38">
        <v>46641101</v>
      </c>
      <c r="T82" s="39" t="s">
        <v>63</v>
      </c>
      <c r="U82" s="43">
        <v>42263</v>
      </c>
      <c r="V82" s="43">
        <v>42263</v>
      </c>
      <c r="W82" s="43">
        <v>42597</v>
      </c>
      <c r="X82" s="33"/>
      <c r="Y82" s="33" t="s">
        <v>2234</v>
      </c>
    </row>
    <row r="83" spans="1:25" ht="45">
      <c r="A83" s="38">
        <v>8</v>
      </c>
      <c r="B83" s="38" t="s">
        <v>2256</v>
      </c>
      <c r="C83" s="39" t="s">
        <v>54</v>
      </c>
      <c r="D83" s="39" t="s">
        <v>2231</v>
      </c>
      <c r="E83" s="38">
        <v>70</v>
      </c>
      <c r="F83" s="38">
        <v>6420090</v>
      </c>
      <c r="G83" s="38">
        <v>860084</v>
      </c>
      <c r="H83" s="40" t="s">
        <v>2257</v>
      </c>
      <c r="I83" s="41">
        <v>201051101</v>
      </c>
      <c r="J83" s="42">
        <f>568363.95/1000</f>
        <v>568.36394999999993</v>
      </c>
      <c r="K83" s="42">
        <f>J83</f>
        <v>568.36394999999993</v>
      </c>
      <c r="L83" s="39" t="s">
        <v>4493</v>
      </c>
      <c r="M83" s="38" t="s">
        <v>2258</v>
      </c>
      <c r="N83" s="39" t="s">
        <v>2000</v>
      </c>
      <c r="O83" s="39" t="s">
        <v>2101</v>
      </c>
      <c r="P83" s="41" t="s">
        <v>2001</v>
      </c>
      <c r="Q83" s="38" t="s">
        <v>2002</v>
      </c>
      <c r="R83" s="38">
        <v>65.8</v>
      </c>
      <c r="S83" s="38">
        <v>46642101</v>
      </c>
      <c r="T83" s="39" t="s">
        <v>63</v>
      </c>
      <c r="U83" s="43">
        <v>42217</v>
      </c>
      <c r="V83" s="43">
        <v>42217</v>
      </c>
      <c r="W83" s="43">
        <v>42551</v>
      </c>
      <c r="X83" s="33"/>
      <c r="Y83" s="33" t="s">
        <v>2234</v>
      </c>
    </row>
    <row r="84" spans="1:25" ht="45">
      <c r="A84" s="38">
        <v>8</v>
      </c>
      <c r="B84" s="38" t="s">
        <v>2259</v>
      </c>
      <c r="C84" s="39" t="s">
        <v>54</v>
      </c>
      <c r="D84" s="39" t="s">
        <v>2231</v>
      </c>
      <c r="E84" s="38">
        <v>70</v>
      </c>
      <c r="F84" s="38">
        <v>6420090</v>
      </c>
      <c r="G84" s="38">
        <v>860088</v>
      </c>
      <c r="H84" s="40" t="s">
        <v>2260</v>
      </c>
      <c r="I84" s="41">
        <v>201051101</v>
      </c>
      <c r="J84" s="42">
        <f>2038635.69/1000</f>
        <v>2038.6356899999998</v>
      </c>
      <c r="K84" s="42">
        <f>J84</f>
        <v>2038.6356899999998</v>
      </c>
      <c r="L84" s="39" t="s">
        <v>4493</v>
      </c>
      <c r="M84" s="38" t="s">
        <v>2261</v>
      </c>
      <c r="N84" s="39" t="s">
        <v>2000</v>
      </c>
      <c r="O84" s="39" t="s">
        <v>2101</v>
      </c>
      <c r="P84" s="41" t="s">
        <v>2001</v>
      </c>
      <c r="Q84" s="38" t="s">
        <v>2002</v>
      </c>
      <c r="R84" s="38">
        <v>299.51</v>
      </c>
      <c r="S84" s="38">
        <v>46622154</v>
      </c>
      <c r="T84" s="39" t="s">
        <v>63</v>
      </c>
      <c r="U84" s="43">
        <v>42186</v>
      </c>
      <c r="V84" s="43">
        <v>42186</v>
      </c>
      <c r="W84" s="43">
        <v>42521</v>
      </c>
      <c r="X84" s="33"/>
      <c r="Y84" s="33" t="s">
        <v>2234</v>
      </c>
    </row>
    <row r="85" spans="1:25" ht="45">
      <c r="A85" s="38">
        <v>8</v>
      </c>
      <c r="B85" s="38" t="s">
        <v>2262</v>
      </c>
      <c r="C85" s="39" t="s">
        <v>54</v>
      </c>
      <c r="D85" s="39" t="s">
        <v>2231</v>
      </c>
      <c r="E85" s="38">
        <v>70</v>
      </c>
      <c r="F85" s="38">
        <v>6420090</v>
      </c>
      <c r="G85" s="38">
        <v>860089</v>
      </c>
      <c r="H85" s="40" t="s">
        <v>2263</v>
      </c>
      <c r="I85" s="41">
        <v>201051101</v>
      </c>
      <c r="J85" s="42">
        <f>370885.79/1000</f>
        <v>370.88578999999999</v>
      </c>
      <c r="K85" s="42">
        <f>J85*1.18</f>
        <v>437.64523219999995</v>
      </c>
      <c r="L85" s="39" t="s">
        <v>4493</v>
      </c>
      <c r="M85" s="38" t="s">
        <v>2264</v>
      </c>
      <c r="N85" s="39" t="s">
        <v>2000</v>
      </c>
      <c r="O85" s="39" t="s">
        <v>2101</v>
      </c>
      <c r="P85" s="41" t="s">
        <v>2001</v>
      </c>
      <c r="Q85" s="38" t="s">
        <v>2002</v>
      </c>
      <c r="R85" s="38">
        <v>99.8</v>
      </c>
      <c r="S85" s="38">
        <v>46606101</v>
      </c>
      <c r="T85" s="39" t="s">
        <v>63</v>
      </c>
      <c r="U85" s="43">
        <v>42186</v>
      </c>
      <c r="V85" s="43">
        <v>42186</v>
      </c>
      <c r="W85" s="43">
        <v>42521</v>
      </c>
      <c r="X85" s="33"/>
      <c r="Y85" s="33" t="s">
        <v>2234</v>
      </c>
    </row>
    <row r="86" spans="1:25" ht="45">
      <c r="A86" s="38">
        <v>8</v>
      </c>
      <c r="B86" s="38" t="s">
        <v>2265</v>
      </c>
      <c r="C86" s="39" t="s">
        <v>54</v>
      </c>
      <c r="D86" s="39" t="s">
        <v>2231</v>
      </c>
      <c r="E86" s="38">
        <v>70</v>
      </c>
      <c r="F86" s="38">
        <v>6420090</v>
      </c>
      <c r="G86" s="38">
        <v>8600085</v>
      </c>
      <c r="H86" s="40" t="s">
        <v>2266</v>
      </c>
      <c r="I86" s="41">
        <v>201051101</v>
      </c>
      <c r="J86" s="42">
        <f>639193.5/1000</f>
        <v>639.19349999999997</v>
      </c>
      <c r="K86" s="42">
        <f>J86</f>
        <v>639.19349999999997</v>
      </c>
      <c r="L86" s="39" t="s">
        <v>4493</v>
      </c>
      <c r="M86" s="38" t="s">
        <v>2267</v>
      </c>
      <c r="N86" s="39" t="s">
        <v>2000</v>
      </c>
      <c r="O86" s="39" t="s">
        <v>2101</v>
      </c>
      <c r="P86" s="41" t="s">
        <v>2001</v>
      </c>
      <c r="Q86" s="38" t="s">
        <v>2002</v>
      </c>
      <c r="R86" s="38">
        <v>69.5</v>
      </c>
      <c r="S86" s="38">
        <v>46724000</v>
      </c>
      <c r="T86" s="39" t="s">
        <v>63</v>
      </c>
      <c r="U86" s="43">
        <v>42125</v>
      </c>
      <c r="V86" s="43">
        <v>42125</v>
      </c>
      <c r="W86" s="43">
        <v>42460</v>
      </c>
      <c r="X86" s="33"/>
      <c r="Y86" s="33" t="s">
        <v>2234</v>
      </c>
    </row>
    <row r="87" spans="1:25" ht="45">
      <c r="A87" s="38">
        <v>8</v>
      </c>
      <c r="B87" s="38" t="s">
        <v>2268</v>
      </c>
      <c r="C87" s="39" t="s">
        <v>54</v>
      </c>
      <c r="D87" s="39" t="s">
        <v>2231</v>
      </c>
      <c r="E87" s="38">
        <v>70</v>
      </c>
      <c r="F87" s="38">
        <v>6420090</v>
      </c>
      <c r="G87" s="38">
        <v>860091</v>
      </c>
      <c r="H87" s="40" t="s">
        <v>2269</v>
      </c>
      <c r="I87" s="41">
        <v>201051101</v>
      </c>
      <c r="J87" s="42">
        <f>277943.6/1000</f>
        <v>277.9436</v>
      </c>
      <c r="K87" s="42">
        <f>J87*1.18</f>
        <v>327.97344799999996</v>
      </c>
      <c r="L87" s="39" t="s">
        <v>4493</v>
      </c>
      <c r="M87" s="38" t="s">
        <v>2270</v>
      </c>
      <c r="N87" s="39" t="s">
        <v>2000</v>
      </c>
      <c r="O87" s="39" t="s">
        <v>2101</v>
      </c>
      <c r="P87" s="41" t="s">
        <v>2001</v>
      </c>
      <c r="Q87" s="38" t="s">
        <v>2002</v>
      </c>
      <c r="R87" s="38">
        <v>38.9</v>
      </c>
      <c r="S87" s="38">
        <v>46724000</v>
      </c>
      <c r="T87" s="39" t="s">
        <v>63</v>
      </c>
      <c r="U87" s="43">
        <v>42125</v>
      </c>
      <c r="V87" s="43">
        <v>42125</v>
      </c>
      <c r="W87" s="43">
        <v>42460</v>
      </c>
      <c r="X87" s="33"/>
      <c r="Y87" s="33" t="s">
        <v>2234</v>
      </c>
    </row>
    <row r="88" spans="1:25" ht="45">
      <c r="A88" s="38">
        <v>8</v>
      </c>
      <c r="B88" s="38" t="s">
        <v>2271</v>
      </c>
      <c r="C88" s="39" t="s">
        <v>54</v>
      </c>
      <c r="D88" s="39" t="s">
        <v>2231</v>
      </c>
      <c r="E88" s="38">
        <v>70</v>
      </c>
      <c r="F88" s="38">
        <v>6420090</v>
      </c>
      <c r="G88" s="38">
        <v>860090</v>
      </c>
      <c r="H88" s="40" t="s">
        <v>2272</v>
      </c>
      <c r="I88" s="41">
        <v>201051101</v>
      </c>
      <c r="J88" s="42">
        <f>551449.32/1000</f>
        <v>551.44931999999994</v>
      </c>
      <c r="K88" s="42">
        <f>J88*1.18</f>
        <v>650.7101975999999</v>
      </c>
      <c r="L88" s="39" t="s">
        <v>4493</v>
      </c>
      <c r="M88" s="38" t="s">
        <v>2273</v>
      </c>
      <c r="N88" s="39" t="s">
        <v>2000</v>
      </c>
      <c r="O88" s="39" t="s">
        <v>2101</v>
      </c>
      <c r="P88" s="41" t="s">
        <v>2001</v>
      </c>
      <c r="Q88" s="38" t="s">
        <v>2002</v>
      </c>
      <c r="R88" s="38">
        <v>106.6</v>
      </c>
      <c r="S88" s="38">
        <v>46659101</v>
      </c>
      <c r="T88" s="39" t="s">
        <v>63</v>
      </c>
      <c r="U88" s="43">
        <v>42125</v>
      </c>
      <c r="V88" s="43">
        <v>42125</v>
      </c>
      <c r="W88" s="43">
        <v>42460</v>
      </c>
      <c r="X88" s="33"/>
      <c r="Y88" s="33" t="s">
        <v>2234</v>
      </c>
    </row>
    <row r="89" spans="1:25" ht="45">
      <c r="A89" s="38">
        <v>8</v>
      </c>
      <c r="B89" s="38" t="s">
        <v>2274</v>
      </c>
      <c r="C89" s="39" t="s">
        <v>54</v>
      </c>
      <c r="D89" s="39" t="s">
        <v>2231</v>
      </c>
      <c r="E89" s="38">
        <v>70</v>
      </c>
      <c r="F89" s="38">
        <v>6420090</v>
      </c>
      <c r="G89" s="38">
        <v>860099</v>
      </c>
      <c r="H89" s="40" t="s">
        <v>2275</v>
      </c>
      <c r="I89" s="41">
        <v>201051101</v>
      </c>
      <c r="J89" s="42">
        <f>380061/1000</f>
        <v>380.06099999999998</v>
      </c>
      <c r="K89" s="42">
        <f>J89</f>
        <v>380.06099999999998</v>
      </c>
      <c r="L89" s="39" t="s">
        <v>4493</v>
      </c>
      <c r="M89" s="38" t="s">
        <v>2276</v>
      </c>
      <c r="N89" s="39" t="s">
        <v>2000</v>
      </c>
      <c r="O89" s="39" t="s">
        <v>2101</v>
      </c>
      <c r="P89" s="41" t="s">
        <v>2001</v>
      </c>
      <c r="Q89" s="38" t="s">
        <v>2002</v>
      </c>
      <c r="R89" s="38">
        <v>56.4</v>
      </c>
      <c r="S89" s="38">
        <v>46658151</v>
      </c>
      <c r="T89" s="39" t="s">
        <v>63</v>
      </c>
      <c r="U89" s="43">
        <v>42309</v>
      </c>
      <c r="V89" s="43">
        <v>42309</v>
      </c>
      <c r="W89" s="43">
        <v>42643</v>
      </c>
      <c r="X89" s="33"/>
      <c r="Y89" s="33" t="s">
        <v>2234</v>
      </c>
    </row>
    <row r="90" spans="1:25" ht="45">
      <c r="A90" s="38">
        <v>8</v>
      </c>
      <c r="B90" s="38" t="s">
        <v>2277</v>
      </c>
      <c r="C90" s="39" t="s">
        <v>54</v>
      </c>
      <c r="D90" s="39" t="s">
        <v>2231</v>
      </c>
      <c r="E90" s="38">
        <v>70</v>
      </c>
      <c r="F90" s="38">
        <v>6420090</v>
      </c>
      <c r="G90" s="38">
        <v>860092</v>
      </c>
      <c r="H90" s="40" t="s">
        <v>2278</v>
      </c>
      <c r="I90" s="41">
        <v>201051101</v>
      </c>
      <c r="J90" s="42">
        <f>442252.8/1000</f>
        <v>442.25279999999998</v>
      </c>
      <c r="K90" s="42">
        <f>J90</f>
        <v>442.25279999999998</v>
      </c>
      <c r="L90" s="39" t="s">
        <v>4493</v>
      </c>
      <c r="M90" s="38" t="s">
        <v>2279</v>
      </c>
      <c r="N90" s="39" t="s">
        <v>2000</v>
      </c>
      <c r="O90" s="39" t="s">
        <v>2101</v>
      </c>
      <c r="P90" s="41" t="s">
        <v>2001</v>
      </c>
      <c r="Q90" s="38" t="s">
        <v>2002</v>
      </c>
      <c r="R90" s="38">
        <v>97</v>
      </c>
      <c r="S90" s="38">
        <v>46616101</v>
      </c>
      <c r="T90" s="39" t="s">
        <v>63</v>
      </c>
      <c r="U90" s="43">
        <v>42186</v>
      </c>
      <c r="V90" s="43">
        <v>42186</v>
      </c>
      <c r="W90" s="43">
        <v>42521</v>
      </c>
      <c r="X90" s="33"/>
      <c r="Y90" s="33" t="s">
        <v>2234</v>
      </c>
    </row>
    <row r="91" spans="1:25" ht="45">
      <c r="A91" s="38">
        <v>8</v>
      </c>
      <c r="B91" s="38" t="s">
        <v>2280</v>
      </c>
      <c r="C91" s="39" t="s">
        <v>54</v>
      </c>
      <c r="D91" s="39" t="s">
        <v>2231</v>
      </c>
      <c r="E91" s="38">
        <v>70</v>
      </c>
      <c r="F91" s="38">
        <v>6420090</v>
      </c>
      <c r="G91" s="38">
        <v>860093</v>
      </c>
      <c r="H91" s="40" t="s">
        <v>2281</v>
      </c>
      <c r="I91" s="41">
        <v>201051101</v>
      </c>
      <c r="J91" s="42">
        <f>538592.51/1000</f>
        <v>538.59251000000006</v>
      </c>
      <c r="K91" s="42">
        <f>J91</f>
        <v>538.59251000000006</v>
      </c>
      <c r="L91" s="39" t="s">
        <v>4493</v>
      </c>
      <c r="M91" s="38" t="s">
        <v>2282</v>
      </c>
      <c r="N91" s="39" t="s">
        <v>2000</v>
      </c>
      <c r="O91" s="39" t="s">
        <v>2101</v>
      </c>
      <c r="P91" s="41" t="s">
        <v>2001</v>
      </c>
      <c r="Q91" s="38" t="s">
        <v>2002</v>
      </c>
      <c r="R91" s="38">
        <v>85.3</v>
      </c>
      <c r="S91" s="38">
        <v>46630101</v>
      </c>
      <c r="T91" s="39" t="s">
        <v>63</v>
      </c>
      <c r="U91" s="43">
        <v>42156</v>
      </c>
      <c r="V91" s="43">
        <v>42156</v>
      </c>
      <c r="W91" s="43">
        <v>42490</v>
      </c>
      <c r="X91" s="33"/>
      <c r="Y91" s="33" t="s">
        <v>2234</v>
      </c>
    </row>
    <row r="92" spans="1:25" ht="45">
      <c r="A92" s="38">
        <v>8</v>
      </c>
      <c r="B92" s="38" t="s">
        <v>2283</v>
      </c>
      <c r="C92" s="39" t="s">
        <v>54</v>
      </c>
      <c r="D92" s="39" t="s">
        <v>2231</v>
      </c>
      <c r="E92" s="38">
        <v>70</v>
      </c>
      <c r="F92" s="38">
        <v>6420090</v>
      </c>
      <c r="G92" s="38">
        <v>860094</v>
      </c>
      <c r="H92" s="40" t="s">
        <v>2284</v>
      </c>
      <c r="I92" s="41">
        <v>201051101</v>
      </c>
      <c r="J92" s="42">
        <f>1289466.35/1000</f>
        <v>1289.4663500000001</v>
      </c>
      <c r="K92" s="42">
        <f>J92</f>
        <v>1289.4663500000001</v>
      </c>
      <c r="L92" s="39" t="s">
        <v>4493</v>
      </c>
      <c r="M92" s="38" t="s">
        <v>2285</v>
      </c>
      <c r="N92" s="39" t="s">
        <v>2000</v>
      </c>
      <c r="O92" s="39" t="s">
        <v>2101</v>
      </c>
      <c r="P92" s="41" t="s">
        <v>2001</v>
      </c>
      <c r="Q92" s="38" t="s">
        <v>2002</v>
      </c>
      <c r="R92" s="38">
        <v>151.30000000000001</v>
      </c>
      <c r="S92" s="38">
        <v>46639101</v>
      </c>
      <c r="T92" s="39" t="s">
        <v>63</v>
      </c>
      <c r="U92" s="43">
        <v>42248</v>
      </c>
      <c r="V92" s="43">
        <v>42248</v>
      </c>
      <c r="W92" s="43">
        <v>42582</v>
      </c>
      <c r="X92" s="33"/>
      <c r="Y92" s="33" t="s">
        <v>2234</v>
      </c>
    </row>
    <row r="93" spans="1:25" ht="45">
      <c r="A93" s="38">
        <v>8</v>
      </c>
      <c r="B93" s="38" t="s">
        <v>2286</v>
      </c>
      <c r="C93" s="39" t="s">
        <v>54</v>
      </c>
      <c r="D93" s="39" t="s">
        <v>2231</v>
      </c>
      <c r="E93" s="38">
        <v>70</v>
      </c>
      <c r="F93" s="38">
        <v>6420090</v>
      </c>
      <c r="G93" s="38">
        <v>860095</v>
      </c>
      <c r="H93" s="40" t="s">
        <v>2287</v>
      </c>
      <c r="I93" s="41">
        <v>201051101</v>
      </c>
      <c r="J93" s="42">
        <f>518265/1000</f>
        <v>518.26499999999999</v>
      </c>
      <c r="K93" s="42">
        <f>J93</f>
        <v>518.26499999999999</v>
      </c>
      <c r="L93" s="39" t="s">
        <v>4493</v>
      </c>
      <c r="M93" s="38" t="s">
        <v>2288</v>
      </c>
      <c r="N93" s="39" t="s">
        <v>2000</v>
      </c>
      <c r="O93" s="39" t="s">
        <v>2101</v>
      </c>
      <c r="P93" s="41" t="s">
        <v>2001</v>
      </c>
      <c r="Q93" s="38" t="s">
        <v>2002</v>
      </c>
      <c r="R93" s="38">
        <v>91.7</v>
      </c>
      <c r="S93" s="38">
        <v>46643108</v>
      </c>
      <c r="T93" s="39" t="s">
        <v>63</v>
      </c>
      <c r="U93" s="43">
        <v>42036</v>
      </c>
      <c r="V93" s="43">
        <v>42036</v>
      </c>
      <c r="W93" s="43">
        <v>42369</v>
      </c>
      <c r="X93" s="33"/>
      <c r="Y93" s="33" t="s">
        <v>2234</v>
      </c>
    </row>
    <row r="94" spans="1:25" ht="45">
      <c r="A94" s="38">
        <v>8</v>
      </c>
      <c r="B94" s="38" t="s">
        <v>2289</v>
      </c>
      <c r="C94" s="39" t="s">
        <v>54</v>
      </c>
      <c r="D94" s="39" t="s">
        <v>2231</v>
      </c>
      <c r="E94" s="38">
        <v>70</v>
      </c>
      <c r="F94" s="38">
        <v>6420090</v>
      </c>
      <c r="G94" s="38">
        <v>860098</v>
      </c>
      <c r="H94" s="40" t="s">
        <v>2290</v>
      </c>
      <c r="I94" s="41">
        <v>201051101</v>
      </c>
      <c r="J94" s="42">
        <f>497768.58/1000</f>
        <v>497.76858000000004</v>
      </c>
      <c r="K94" s="42">
        <f>J94*1.18</f>
        <v>587.36692440000002</v>
      </c>
      <c r="L94" s="39" t="s">
        <v>4493</v>
      </c>
      <c r="M94" s="38" t="s">
        <v>2291</v>
      </c>
      <c r="N94" s="39" t="s">
        <v>2000</v>
      </c>
      <c r="O94" s="39" t="s">
        <v>2101</v>
      </c>
      <c r="P94" s="41" t="s">
        <v>2001</v>
      </c>
      <c r="Q94" s="38" t="s">
        <v>2002</v>
      </c>
      <c r="R94" s="38">
        <v>53</v>
      </c>
      <c r="S94" s="38">
        <v>46631101</v>
      </c>
      <c r="T94" s="39" t="s">
        <v>63</v>
      </c>
      <c r="U94" s="43">
        <v>42278</v>
      </c>
      <c r="V94" s="43">
        <v>42278</v>
      </c>
      <c r="W94" s="43">
        <v>42613</v>
      </c>
      <c r="X94" s="33"/>
      <c r="Y94" s="33" t="s">
        <v>2234</v>
      </c>
    </row>
    <row r="95" spans="1:25" ht="45">
      <c r="A95" s="38">
        <v>8</v>
      </c>
      <c r="B95" s="38" t="s">
        <v>2292</v>
      </c>
      <c r="C95" s="39" t="s">
        <v>54</v>
      </c>
      <c r="D95" s="39" t="s">
        <v>2231</v>
      </c>
      <c r="E95" s="38">
        <v>70</v>
      </c>
      <c r="F95" s="38">
        <v>6420090</v>
      </c>
      <c r="G95" s="38">
        <v>860069</v>
      </c>
      <c r="H95" s="40" t="s">
        <v>2293</v>
      </c>
      <c r="I95" s="41">
        <v>201051101</v>
      </c>
      <c r="J95" s="42">
        <f>1282728.91/1000</f>
        <v>1282.7289099999998</v>
      </c>
      <c r="K95" s="42">
        <f>J95*1.18</f>
        <v>1513.6201137999997</v>
      </c>
      <c r="L95" s="39" t="s">
        <v>4493</v>
      </c>
      <c r="M95" s="38" t="s">
        <v>2294</v>
      </c>
      <c r="N95" s="39" t="s">
        <v>2000</v>
      </c>
      <c r="O95" s="39" t="s">
        <v>2101</v>
      </c>
      <c r="P95" s="41" t="s">
        <v>2001</v>
      </c>
      <c r="Q95" s="38" t="s">
        <v>2002</v>
      </c>
      <c r="R95" s="38">
        <v>289.39999999999998</v>
      </c>
      <c r="S95" s="38">
        <v>46652101</v>
      </c>
      <c r="T95" s="39" t="s">
        <v>63</v>
      </c>
      <c r="U95" s="43">
        <v>42186</v>
      </c>
      <c r="V95" s="43">
        <v>42186</v>
      </c>
      <c r="W95" s="43">
        <v>42521</v>
      </c>
      <c r="X95" s="33"/>
      <c r="Y95" s="33" t="s">
        <v>2234</v>
      </c>
    </row>
    <row r="96" spans="1:25" ht="45">
      <c r="A96" s="38">
        <v>8</v>
      </c>
      <c r="B96" s="38" t="s">
        <v>2295</v>
      </c>
      <c r="C96" s="39" t="s">
        <v>54</v>
      </c>
      <c r="D96" s="39" t="s">
        <v>2231</v>
      </c>
      <c r="E96" s="38">
        <v>70</v>
      </c>
      <c r="F96" s="38">
        <v>6420090</v>
      </c>
      <c r="G96" s="38">
        <v>860070</v>
      </c>
      <c r="H96" s="40" t="s">
        <v>2296</v>
      </c>
      <c r="I96" s="41">
        <v>201051101</v>
      </c>
      <c r="J96" s="42">
        <f>468488.53/1000</f>
        <v>468.48853000000003</v>
      </c>
      <c r="K96" s="42">
        <f>J96*1.18</f>
        <v>552.81646539999997</v>
      </c>
      <c r="L96" s="39" t="s">
        <v>4493</v>
      </c>
      <c r="M96" s="38" t="s">
        <v>2297</v>
      </c>
      <c r="N96" s="39" t="s">
        <v>2000</v>
      </c>
      <c r="O96" s="39" t="s">
        <v>2101</v>
      </c>
      <c r="P96" s="41" t="s">
        <v>2001</v>
      </c>
      <c r="Q96" s="38" t="s">
        <v>2002</v>
      </c>
      <c r="R96" s="38">
        <v>64.400000000000006</v>
      </c>
      <c r="S96" s="38">
        <v>46615153</v>
      </c>
      <c r="T96" s="39" t="s">
        <v>63</v>
      </c>
      <c r="U96" s="43">
        <v>42186</v>
      </c>
      <c r="V96" s="43">
        <v>42186</v>
      </c>
      <c r="W96" s="43">
        <v>42521</v>
      </c>
      <c r="X96" s="33"/>
      <c r="Y96" s="33" t="s">
        <v>2234</v>
      </c>
    </row>
    <row r="97" spans="1:25" ht="45">
      <c r="A97" s="38">
        <v>8</v>
      </c>
      <c r="B97" s="38" t="s">
        <v>2298</v>
      </c>
      <c r="C97" s="39" t="s">
        <v>54</v>
      </c>
      <c r="D97" s="39" t="s">
        <v>2231</v>
      </c>
      <c r="E97" s="38">
        <v>70</v>
      </c>
      <c r="F97" s="38">
        <v>6420090</v>
      </c>
      <c r="G97" s="38">
        <v>860071</v>
      </c>
      <c r="H97" s="40" t="s">
        <v>2299</v>
      </c>
      <c r="I97" s="41">
        <v>201051101</v>
      </c>
      <c r="J97" s="42">
        <f>702594.59/1000</f>
        <v>702.59458999999993</v>
      </c>
      <c r="K97" s="42">
        <f>J97</f>
        <v>702.59458999999993</v>
      </c>
      <c r="L97" s="39" t="s">
        <v>4493</v>
      </c>
      <c r="M97" s="38" t="s">
        <v>2300</v>
      </c>
      <c r="N97" s="39" t="s">
        <v>2000</v>
      </c>
      <c r="O97" s="39" t="s">
        <v>2101</v>
      </c>
      <c r="P97" s="41" t="s">
        <v>2001</v>
      </c>
      <c r="Q97" s="38" t="s">
        <v>2002</v>
      </c>
      <c r="R97" s="38">
        <v>73.5</v>
      </c>
      <c r="S97" s="38">
        <v>46615106</v>
      </c>
      <c r="T97" s="39" t="s">
        <v>63</v>
      </c>
      <c r="U97" s="43">
        <v>42095</v>
      </c>
      <c r="V97" s="43">
        <v>42095</v>
      </c>
      <c r="W97" s="43">
        <v>42429</v>
      </c>
      <c r="X97" s="33"/>
      <c r="Y97" s="33" t="s">
        <v>2234</v>
      </c>
    </row>
    <row r="98" spans="1:25" ht="45">
      <c r="A98" s="38">
        <v>8</v>
      </c>
      <c r="B98" s="38" t="s">
        <v>2301</v>
      </c>
      <c r="C98" s="39" t="s">
        <v>54</v>
      </c>
      <c r="D98" s="39" t="s">
        <v>2231</v>
      </c>
      <c r="E98" s="38">
        <v>70</v>
      </c>
      <c r="F98" s="38">
        <v>6420090</v>
      </c>
      <c r="G98" s="38">
        <v>860072</v>
      </c>
      <c r="H98" s="40" t="s">
        <v>2302</v>
      </c>
      <c r="I98" s="41">
        <v>201051101</v>
      </c>
      <c r="J98" s="42">
        <f>727125.8/1000</f>
        <v>727.12580000000003</v>
      </c>
      <c r="K98" s="42">
        <f>J98*1.18</f>
        <v>858.00844399999994</v>
      </c>
      <c r="L98" s="39" t="s">
        <v>4493</v>
      </c>
      <c r="M98" s="38" t="s">
        <v>2303</v>
      </c>
      <c r="N98" s="39" t="s">
        <v>2000</v>
      </c>
      <c r="O98" s="39" t="s">
        <v>2101</v>
      </c>
      <c r="P98" s="41" t="s">
        <v>2001</v>
      </c>
      <c r="Q98" s="38" t="s">
        <v>2002</v>
      </c>
      <c r="R98" s="38">
        <v>124.2</v>
      </c>
      <c r="S98" s="38">
        <v>46621101</v>
      </c>
      <c r="T98" s="39" t="s">
        <v>63</v>
      </c>
      <c r="U98" s="43">
        <v>42005</v>
      </c>
      <c r="V98" s="43">
        <v>42005</v>
      </c>
      <c r="W98" s="43">
        <v>42338</v>
      </c>
      <c r="X98" s="33"/>
      <c r="Y98" s="33" t="s">
        <v>2234</v>
      </c>
    </row>
    <row r="99" spans="1:25" ht="45">
      <c r="A99" s="38">
        <v>8</v>
      </c>
      <c r="B99" s="38" t="s">
        <v>2304</v>
      </c>
      <c r="C99" s="39" t="s">
        <v>54</v>
      </c>
      <c r="D99" s="39" t="s">
        <v>2231</v>
      </c>
      <c r="E99" s="38">
        <v>70</v>
      </c>
      <c r="F99" s="38">
        <v>6420090</v>
      </c>
      <c r="G99" s="38">
        <v>860097</v>
      </c>
      <c r="H99" s="40" t="s">
        <v>2302</v>
      </c>
      <c r="I99" s="41">
        <v>201051101</v>
      </c>
      <c r="J99" s="42">
        <f>727125.8/1000</f>
        <v>727.12580000000003</v>
      </c>
      <c r="K99" s="42">
        <f>J99*1.18</f>
        <v>858.00844399999994</v>
      </c>
      <c r="L99" s="39" t="s">
        <v>4493</v>
      </c>
      <c r="M99" s="38" t="s">
        <v>2303</v>
      </c>
      <c r="N99" s="39" t="s">
        <v>2000</v>
      </c>
      <c r="O99" s="39" t="s">
        <v>2101</v>
      </c>
      <c r="P99" s="41" t="s">
        <v>2001</v>
      </c>
      <c r="Q99" s="38" t="s">
        <v>2002</v>
      </c>
      <c r="R99" s="38">
        <v>124.2</v>
      </c>
      <c r="S99" s="38">
        <v>46621101</v>
      </c>
      <c r="T99" s="39" t="s">
        <v>63</v>
      </c>
      <c r="U99" s="43">
        <v>42339</v>
      </c>
      <c r="V99" s="43">
        <v>42339</v>
      </c>
      <c r="W99" s="43">
        <v>42674</v>
      </c>
      <c r="X99" s="33"/>
      <c r="Y99" s="33" t="s">
        <v>2234</v>
      </c>
    </row>
    <row r="100" spans="1:25" ht="45">
      <c r="A100" s="38">
        <v>8</v>
      </c>
      <c r="B100" s="38" t="s">
        <v>2305</v>
      </c>
      <c r="C100" s="39" t="s">
        <v>54</v>
      </c>
      <c r="D100" s="39" t="s">
        <v>2231</v>
      </c>
      <c r="E100" s="38">
        <v>70</v>
      </c>
      <c r="F100" s="38">
        <v>6420090</v>
      </c>
      <c r="G100" s="38">
        <v>860073</v>
      </c>
      <c r="H100" s="40" t="s">
        <v>2306</v>
      </c>
      <c r="I100" s="41">
        <v>201051101</v>
      </c>
      <c r="J100" s="42">
        <f>988158.6/1000</f>
        <v>988.15859999999998</v>
      </c>
      <c r="K100" s="42">
        <f>J100</f>
        <v>988.15859999999998</v>
      </c>
      <c r="L100" s="39" t="s">
        <v>4493</v>
      </c>
      <c r="M100" s="38" t="s">
        <v>2307</v>
      </c>
      <c r="N100" s="39" t="s">
        <v>2000</v>
      </c>
      <c r="O100" s="39" t="s">
        <v>2101</v>
      </c>
      <c r="P100" s="41" t="s">
        <v>2001</v>
      </c>
      <c r="Q100" s="38" t="s">
        <v>2002</v>
      </c>
      <c r="R100" s="38">
        <v>110.4</v>
      </c>
      <c r="S100" s="38">
        <v>45330000</v>
      </c>
      <c r="T100" s="39" t="s">
        <v>62</v>
      </c>
      <c r="U100" s="43">
        <v>42217</v>
      </c>
      <c r="V100" s="43">
        <v>42217</v>
      </c>
      <c r="W100" s="43">
        <v>42551</v>
      </c>
      <c r="X100" s="33"/>
      <c r="Y100" s="33" t="s">
        <v>2234</v>
      </c>
    </row>
    <row r="101" spans="1:25" ht="45">
      <c r="A101" s="38">
        <v>8</v>
      </c>
      <c r="B101" s="38" t="s">
        <v>2308</v>
      </c>
      <c r="C101" s="39" t="s">
        <v>54</v>
      </c>
      <c r="D101" s="39" t="s">
        <v>2231</v>
      </c>
      <c r="E101" s="38">
        <v>70</v>
      </c>
      <c r="F101" s="38">
        <v>6420090</v>
      </c>
      <c r="G101" s="38">
        <v>86106</v>
      </c>
      <c r="H101" s="40" t="s">
        <v>2309</v>
      </c>
      <c r="I101" s="41">
        <v>201051101</v>
      </c>
      <c r="J101" s="42">
        <f>1370600/1000</f>
        <v>1370.6</v>
      </c>
      <c r="K101" s="42">
        <f>J101</f>
        <v>1370.6</v>
      </c>
      <c r="L101" s="39" t="s">
        <v>4493</v>
      </c>
      <c r="M101" s="38" t="s">
        <v>2310</v>
      </c>
      <c r="N101" s="39" t="s">
        <v>2000</v>
      </c>
      <c r="O101" s="39" t="s">
        <v>2101</v>
      </c>
      <c r="P101" s="41" t="s">
        <v>2001</v>
      </c>
      <c r="Q101" s="38" t="s">
        <v>2002</v>
      </c>
      <c r="R101" s="38">
        <v>98</v>
      </c>
      <c r="S101" s="38">
        <v>46775000</v>
      </c>
      <c r="T101" s="39" t="s">
        <v>63</v>
      </c>
      <c r="U101" s="43">
        <v>42125</v>
      </c>
      <c r="V101" s="43">
        <v>42125</v>
      </c>
      <c r="W101" s="43">
        <v>42460</v>
      </c>
      <c r="X101" s="33"/>
      <c r="Y101" s="33" t="s">
        <v>2234</v>
      </c>
    </row>
    <row r="102" spans="1:25" ht="45">
      <c r="A102" s="38">
        <v>8</v>
      </c>
      <c r="B102" s="38" t="s">
        <v>2311</v>
      </c>
      <c r="C102" s="39" t="s">
        <v>54</v>
      </c>
      <c r="D102" s="39" t="s">
        <v>2231</v>
      </c>
      <c r="E102" s="38">
        <v>70</v>
      </c>
      <c r="F102" s="38">
        <v>6420090</v>
      </c>
      <c r="G102" s="38">
        <v>860096</v>
      </c>
      <c r="H102" s="40" t="s">
        <v>2312</v>
      </c>
      <c r="I102" s="41">
        <v>201051101</v>
      </c>
      <c r="J102" s="42">
        <f>898326/1000</f>
        <v>898.32600000000002</v>
      </c>
      <c r="K102" s="42">
        <f>J102</f>
        <v>898.32600000000002</v>
      </c>
      <c r="L102" s="39" t="s">
        <v>4493</v>
      </c>
      <c r="M102" s="38" t="s">
        <v>2313</v>
      </c>
      <c r="N102" s="39" t="s">
        <v>2000</v>
      </c>
      <c r="O102" s="39" t="s">
        <v>2101</v>
      </c>
      <c r="P102" s="41" t="s">
        <v>2001</v>
      </c>
      <c r="Q102" s="38" t="s">
        <v>2002</v>
      </c>
      <c r="R102" s="38">
        <v>152.80000000000001</v>
      </c>
      <c r="S102" s="38">
        <v>46650151</v>
      </c>
      <c r="T102" s="39" t="s">
        <v>63</v>
      </c>
      <c r="U102" s="43">
        <v>42095</v>
      </c>
      <c r="V102" s="43">
        <v>42095</v>
      </c>
      <c r="W102" s="43">
        <v>42429</v>
      </c>
      <c r="X102" s="33"/>
      <c r="Y102" s="33" t="s">
        <v>2234</v>
      </c>
    </row>
    <row r="103" spans="1:25" ht="45">
      <c r="A103" s="38">
        <v>8</v>
      </c>
      <c r="B103" s="38" t="s">
        <v>2314</v>
      </c>
      <c r="C103" s="39" t="s">
        <v>54</v>
      </c>
      <c r="D103" s="39" t="s">
        <v>2231</v>
      </c>
      <c r="E103" s="38">
        <v>70</v>
      </c>
      <c r="F103" s="38">
        <v>6420090</v>
      </c>
      <c r="G103" s="38">
        <v>860108</v>
      </c>
      <c r="H103" s="40" t="s">
        <v>2315</v>
      </c>
      <c r="I103" s="41">
        <v>201051101</v>
      </c>
      <c r="J103" s="42">
        <f>223667/1000</f>
        <v>223.667</v>
      </c>
      <c r="K103" s="42">
        <f>J103*1.18</f>
        <v>263.92705999999998</v>
      </c>
      <c r="L103" s="39" t="s">
        <v>4493</v>
      </c>
      <c r="M103" s="38" t="s">
        <v>2316</v>
      </c>
      <c r="N103" s="39" t="s">
        <v>2000</v>
      </c>
      <c r="O103" s="39" t="s">
        <v>2101</v>
      </c>
      <c r="P103" s="41" t="s">
        <v>2001</v>
      </c>
      <c r="Q103" s="38" t="s">
        <v>2002</v>
      </c>
      <c r="R103" s="38">
        <v>19.5</v>
      </c>
      <c r="S103" s="38">
        <v>45329000</v>
      </c>
      <c r="T103" s="39" t="s">
        <v>62</v>
      </c>
      <c r="U103" s="43">
        <v>42005</v>
      </c>
      <c r="V103" s="43">
        <v>42005</v>
      </c>
      <c r="W103" s="43">
        <v>42338</v>
      </c>
      <c r="X103" s="33"/>
      <c r="Y103" s="33" t="s">
        <v>2234</v>
      </c>
    </row>
    <row r="104" spans="1:25" ht="45">
      <c r="A104" s="38">
        <v>8</v>
      </c>
      <c r="B104" s="38" t="s">
        <v>2317</v>
      </c>
      <c r="C104" s="39" t="s">
        <v>54</v>
      </c>
      <c r="D104" s="39" t="s">
        <v>2231</v>
      </c>
      <c r="E104" s="38">
        <v>70</v>
      </c>
      <c r="F104" s="38">
        <v>6420090</v>
      </c>
      <c r="G104" s="38">
        <v>860109</v>
      </c>
      <c r="H104" s="40" t="s">
        <v>2315</v>
      </c>
      <c r="I104" s="41">
        <v>201051101</v>
      </c>
      <c r="J104" s="42">
        <f>223667/1000</f>
        <v>223.667</v>
      </c>
      <c r="K104" s="42">
        <f>J104*1.18</f>
        <v>263.92705999999998</v>
      </c>
      <c r="L104" s="39" t="s">
        <v>4493</v>
      </c>
      <c r="M104" s="38" t="s">
        <v>2316</v>
      </c>
      <c r="N104" s="39" t="s">
        <v>2000</v>
      </c>
      <c r="O104" s="39" t="s">
        <v>2101</v>
      </c>
      <c r="P104" s="41" t="s">
        <v>2001</v>
      </c>
      <c r="Q104" s="38" t="s">
        <v>2002</v>
      </c>
      <c r="R104" s="38">
        <v>19.5</v>
      </c>
      <c r="S104" s="38">
        <v>45329000</v>
      </c>
      <c r="T104" s="39" t="s">
        <v>62</v>
      </c>
      <c r="U104" s="43">
        <v>42339</v>
      </c>
      <c r="V104" s="43">
        <v>42339</v>
      </c>
      <c r="W104" s="43">
        <v>42674</v>
      </c>
      <c r="X104" s="33"/>
      <c r="Y104" s="33" t="s">
        <v>2234</v>
      </c>
    </row>
    <row r="105" spans="1:25" ht="45">
      <c r="A105" s="38">
        <v>8</v>
      </c>
      <c r="B105" s="38" t="s">
        <v>2318</v>
      </c>
      <c r="C105" s="39" t="s">
        <v>54</v>
      </c>
      <c r="D105" s="39" t="s">
        <v>2231</v>
      </c>
      <c r="E105" s="38">
        <v>70</v>
      </c>
      <c r="F105" s="38">
        <v>6420090</v>
      </c>
      <c r="G105" s="38">
        <v>860074</v>
      </c>
      <c r="H105" s="40" t="s">
        <v>2319</v>
      </c>
      <c r="I105" s="41">
        <v>201051101</v>
      </c>
      <c r="J105" s="42">
        <f>6832114.74/1000</f>
        <v>6832.11474</v>
      </c>
      <c r="K105" s="42">
        <f>J105*1.18</f>
        <v>8061.8953931999995</v>
      </c>
      <c r="L105" s="39" t="s">
        <v>4493</v>
      </c>
      <c r="M105" s="38" t="s">
        <v>2320</v>
      </c>
      <c r="N105" s="39" t="s">
        <v>2000</v>
      </c>
      <c r="O105" s="39" t="s">
        <v>2101</v>
      </c>
      <c r="P105" s="41" t="s">
        <v>2001</v>
      </c>
      <c r="Q105" s="38" t="s">
        <v>2002</v>
      </c>
      <c r="R105" s="38">
        <v>601.6</v>
      </c>
      <c r="S105" s="38">
        <v>45346000</v>
      </c>
      <c r="T105" s="39" t="s">
        <v>62</v>
      </c>
      <c r="U105" s="43">
        <v>42186</v>
      </c>
      <c r="V105" s="43">
        <v>42186</v>
      </c>
      <c r="W105" s="43">
        <v>42521</v>
      </c>
      <c r="X105" s="33"/>
      <c r="Y105" s="33" t="s">
        <v>2234</v>
      </c>
    </row>
    <row r="106" spans="1:25" ht="45">
      <c r="A106" s="38">
        <v>8</v>
      </c>
      <c r="B106" s="38" t="s">
        <v>2321</v>
      </c>
      <c r="C106" s="39" t="s">
        <v>54</v>
      </c>
      <c r="D106" s="39" t="s">
        <v>2231</v>
      </c>
      <c r="E106" s="38">
        <v>70</v>
      </c>
      <c r="F106" s="38">
        <v>6420090</v>
      </c>
      <c r="G106" s="38">
        <v>860086</v>
      </c>
      <c r="H106" s="40" t="s">
        <v>2322</v>
      </c>
      <c r="I106" s="41">
        <v>201051101</v>
      </c>
      <c r="J106" s="42">
        <f>548681.4/1000</f>
        <v>548.68140000000005</v>
      </c>
      <c r="K106" s="42">
        <f>J106</f>
        <v>548.68140000000005</v>
      </c>
      <c r="L106" s="39" t="s">
        <v>4493</v>
      </c>
      <c r="M106" s="38" t="s">
        <v>2323</v>
      </c>
      <c r="N106" s="39" t="s">
        <v>2000</v>
      </c>
      <c r="O106" s="39" t="s">
        <v>2101</v>
      </c>
      <c r="P106" s="41" t="s">
        <v>2001</v>
      </c>
      <c r="Q106" s="38" t="s">
        <v>2002</v>
      </c>
      <c r="R106" s="38">
        <v>78.099999999999994</v>
      </c>
      <c r="S106" s="38">
        <v>46612101</v>
      </c>
      <c r="T106" s="39" t="s">
        <v>63</v>
      </c>
      <c r="U106" s="43">
        <v>42156</v>
      </c>
      <c r="V106" s="43">
        <v>42156</v>
      </c>
      <c r="W106" s="43">
        <v>42490</v>
      </c>
      <c r="X106" s="33"/>
      <c r="Y106" s="33" t="s">
        <v>2234</v>
      </c>
    </row>
    <row r="107" spans="1:25" ht="45">
      <c r="A107" s="38">
        <v>8</v>
      </c>
      <c r="B107" s="38" t="s">
        <v>2324</v>
      </c>
      <c r="C107" s="39" t="s">
        <v>54</v>
      </c>
      <c r="D107" s="39" t="s">
        <v>2231</v>
      </c>
      <c r="E107" s="38">
        <v>70</v>
      </c>
      <c r="F107" s="38">
        <v>6420090</v>
      </c>
      <c r="G107" s="38">
        <v>860083</v>
      </c>
      <c r="H107" s="40" t="s">
        <v>2325</v>
      </c>
      <c r="I107" s="41">
        <v>201051101</v>
      </c>
      <c r="J107" s="42">
        <f>968579.7/1000</f>
        <v>968.5797</v>
      </c>
      <c r="K107" s="42">
        <f>J107</f>
        <v>968.5797</v>
      </c>
      <c r="L107" s="39" t="s">
        <v>4493</v>
      </c>
      <c r="M107" s="38" t="s">
        <v>2326</v>
      </c>
      <c r="N107" s="39" t="s">
        <v>2000</v>
      </c>
      <c r="O107" s="39" t="s">
        <v>2101</v>
      </c>
      <c r="P107" s="41" t="s">
        <v>2001</v>
      </c>
      <c r="Q107" s="38" t="s">
        <v>2002</v>
      </c>
      <c r="R107" s="38">
        <v>75</v>
      </c>
      <c r="S107" s="38">
        <v>46775000</v>
      </c>
      <c r="T107" s="39" t="s">
        <v>63</v>
      </c>
      <c r="U107" s="43">
        <v>42036</v>
      </c>
      <c r="V107" s="43">
        <v>42036</v>
      </c>
      <c r="W107" s="43">
        <v>42369</v>
      </c>
      <c r="X107" s="33"/>
      <c r="Y107" s="33" t="s">
        <v>2234</v>
      </c>
    </row>
    <row r="108" spans="1:25" ht="45">
      <c r="A108" s="38">
        <v>8</v>
      </c>
      <c r="B108" s="38" t="s">
        <v>2327</v>
      </c>
      <c r="C108" s="39" t="s">
        <v>54</v>
      </c>
      <c r="D108" s="39" t="s">
        <v>2231</v>
      </c>
      <c r="E108" s="38">
        <v>70</v>
      </c>
      <c r="F108" s="38">
        <v>6420090</v>
      </c>
      <c r="G108" s="38">
        <v>860087</v>
      </c>
      <c r="H108" s="40" t="s">
        <v>2328</v>
      </c>
      <c r="I108" s="41">
        <v>201051101</v>
      </c>
      <c r="J108" s="42">
        <f>155709.84/1000</f>
        <v>155.70983999999999</v>
      </c>
      <c r="K108" s="42">
        <f>J108</f>
        <v>155.70983999999999</v>
      </c>
      <c r="L108" s="39" t="s">
        <v>4493</v>
      </c>
      <c r="M108" s="38" t="s">
        <v>2329</v>
      </c>
      <c r="N108" s="39" t="s">
        <v>2000</v>
      </c>
      <c r="O108" s="39" t="s">
        <v>2101</v>
      </c>
      <c r="P108" s="41" t="s">
        <v>2001</v>
      </c>
      <c r="Q108" s="38" t="s">
        <v>2002</v>
      </c>
      <c r="R108" s="38">
        <v>33.799999999999997</v>
      </c>
      <c r="S108" s="38">
        <v>46642101</v>
      </c>
      <c r="T108" s="39" t="s">
        <v>63</v>
      </c>
      <c r="U108" s="43">
        <v>42278</v>
      </c>
      <c r="V108" s="43">
        <v>42278</v>
      </c>
      <c r="W108" s="43">
        <v>42613</v>
      </c>
      <c r="X108" s="33"/>
      <c r="Y108" s="33" t="s">
        <v>2234</v>
      </c>
    </row>
    <row r="109" spans="1:25" ht="45">
      <c r="A109" s="38">
        <v>8</v>
      </c>
      <c r="B109" s="38" t="s">
        <v>2330</v>
      </c>
      <c r="C109" s="39" t="s">
        <v>54</v>
      </c>
      <c r="D109" s="39" t="s">
        <v>2231</v>
      </c>
      <c r="E109" s="38">
        <v>70</v>
      </c>
      <c r="F109" s="38">
        <v>6420090</v>
      </c>
      <c r="G109" s="38">
        <v>860105</v>
      </c>
      <c r="H109" s="40" t="s">
        <v>2331</v>
      </c>
      <c r="I109" s="41">
        <v>201051101</v>
      </c>
      <c r="J109" s="42">
        <f>287833.33/1000</f>
        <v>287.83332999999999</v>
      </c>
      <c r="K109" s="42">
        <f>J109</f>
        <v>287.83332999999999</v>
      </c>
      <c r="L109" s="39" t="s">
        <v>4493</v>
      </c>
      <c r="M109" s="38" t="s">
        <v>2332</v>
      </c>
      <c r="N109" s="39" t="s">
        <v>2000</v>
      </c>
      <c r="O109" s="39" t="s">
        <v>2101</v>
      </c>
      <c r="P109" s="41" t="s">
        <v>2001</v>
      </c>
      <c r="Q109" s="38" t="s">
        <v>2002</v>
      </c>
      <c r="R109" s="38">
        <v>40</v>
      </c>
      <c r="S109" s="38">
        <v>46654101</v>
      </c>
      <c r="T109" s="39" t="s">
        <v>63</v>
      </c>
      <c r="U109" s="43">
        <v>42198</v>
      </c>
      <c r="V109" s="43">
        <v>42198</v>
      </c>
      <c r="W109" s="43">
        <v>42533</v>
      </c>
      <c r="X109" s="33"/>
      <c r="Y109" s="33" t="s">
        <v>2234</v>
      </c>
    </row>
    <row r="110" spans="1:25" ht="45">
      <c r="A110" s="38">
        <v>8</v>
      </c>
      <c r="B110" s="38" t="s">
        <v>2333</v>
      </c>
      <c r="C110" s="39" t="s">
        <v>54</v>
      </c>
      <c r="D110" s="39" t="s">
        <v>2231</v>
      </c>
      <c r="E110" s="38">
        <v>40</v>
      </c>
      <c r="F110" s="38">
        <v>6420090</v>
      </c>
      <c r="G110" s="38">
        <v>860103</v>
      </c>
      <c r="H110" s="40" t="s">
        <v>2334</v>
      </c>
      <c r="I110" s="41">
        <v>2010510</v>
      </c>
      <c r="J110" s="42">
        <v>2659.3</v>
      </c>
      <c r="K110" s="42">
        <v>2659.3</v>
      </c>
      <c r="L110" s="39" t="s">
        <v>4493</v>
      </c>
      <c r="M110" s="38" t="s">
        <v>2335</v>
      </c>
      <c r="N110" s="39" t="s">
        <v>2336</v>
      </c>
      <c r="O110" s="39" t="s">
        <v>2101</v>
      </c>
      <c r="P110" s="41">
        <v>796</v>
      </c>
      <c r="Q110" s="38" t="s">
        <v>1971</v>
      </c>
      <c r="R110" s="38">
        <v>83</v>
      </c>
      <c r="S110" s="38">
        <v>45</v>
      </c>
      <c r="T110" s="39" t="s">
        <v>62</v>
      </c>
      <c r="U110" s="43">
        <v>42005</v>
      </c>
      <c r="V110" s="43">
        <v>42005</v>
      </c>
      <c r="W110" s="43">
        <v>42369</v>
      </c>
      <c r="X110" s="33"/>
      <c r="Y110" s="33" t="s">
        <v>2234</v>
      </c>
    </row>
    <row r="111" spans="1:25" ht="45">
      <c r="A111" s="38">
        <v>8</v>
      </c>
      <c r="B111" s="38" t="s">
        <v>2337</v>
      </c>
      <c r="C111" s="39" t="s">
        <v>54</v>
      </c>
      <c r="D111" s="39" t="s">
        <v>2338</v>
      </c>
      <c r="E111" s="38" t="s">
        <v>2339</v>
      </c>
      <c r="F111" s="38">
        <v>4110010</v>
      </c>
      <c r="G111" s="38">
        <v>880384</v>
      </c>
      <c r="H111" s="40" t="s">
        <v>2340</v>
      </c>
      <c r="I111" s="41" t="s">
        <v>2341</v>
      </c>
      <c r="J111" s="42">
        <v>1022.2</v>
      </c>
      <c r="K111" s="42">
        <f t="shared" ref="K111:K127" si="4">J111*1.18</f>
        <v>1206.1959999999999</v>
      </c>
      <c r="L111" s="39" t="s">
        <v>4493</v>
      </c>
      <c r="M111" s="38" t="s">
        <v>2342</v>
      </c>
      <c r="N111" s="39" t="s">
        <v>2340</v>
      </c>
      <c r="O111" s="39" t="s">
        <v>1952</v>
      </c>
      <c r="P111" s="41" t="s">
        <v>2343</v>
      </c>
      <c r="Q111" s="38" t="s">
        <v>2344</v>
      </c>
      <c r="R111" s="38" t="s">
        <v>2345</v>
      </c>
      <c r="S111" s="38">
        <v>45</v>
      </c>
      <c r="T111" s="39" t="s">
        <v>62</v>
      </c>
      <c r="U111" s="43">
        <v>42005</v>
      </c>
      <c r="V111" s="43">
        <v>42005</v>
      </c>
      <c r="W111" s="43">
        <v>42369</v>
      </c>
      <c r="X111" s="33"/>
      <c r="Y111" s="33" t="s">
        <v>2346</v>
      </c>
    </row>
    <row r="112" spans="1:25" ht="45">
      <c r="A112" s="38">
        <v>8</v>
      </c>
      <c r="B112" s="38" t="s">
        <v>2347</v>
      </c>
      <c r="C112" s="39" t="s">
        <v>54</v>
      </c>
      <c r="D112" s="39" t="s">
        <v>2338</v>
      </c>
      <c r="E112" s="38" t="s">
        <v>2125</v>
      </c>
      <c r="F112" s="38">
        <v>4010010</v>
      </c>
      <c r="G112" s="38">
        <v>880382</v>
      </c>
      <c r="H112" s="40" t="s">
        <v>2348</v>
      </c>
      <c r="I112" s="41" t="s">
        <v>2349</v>
      </c>
      <c r="J112" s="42">
        <v>2126.2889881800002</v>
      </c>
      <c r="K112" s="42">
        <f t="shared" si="4"/>
        <v>2509.0210060524</v>
      </c>
      <c r="L112" s="39" t="s">
        <v>4493</v>
      </c>
      <c r="M112" s="38" t="s">
        <v>2127</v>
      </c>
      <c r="N112" s="39" t="s">
        <v>2126</v>
      </c>
      <c r="O112" s="39" t="s">
        <v>1952</v>
      </c>
      <c r="P112" s="41">
        <v>245</v>
      </c>
      <c r="Q112" s="38" t="s">
        <v>2128</v>
      </c>
      <c r="R112" s="38">
        <v>600282</v>
      </c>
      <c r="S112" s="38">
        <v>45</v>
      </c>
      <c r="T112" s="39" t="s">
        <v>62</v>
      </c>
      <c r="U112" s="43">
        <v>42005</v>
      </c>
      <c r="V112" s="43">
        <v>42005</v>
      </c>
      <c r="W112" s="43">
        <v>42369</v>
      </c>
      <c r="X112" s="33"/>
      <c r="Y112" s="33" t="s">
        <v>2346</v>
      </c>
    </row>
    <row r="113" spans="1:25" ht="45">
      <c r="A113" s="38">
        <v>8</v>
      </c>
      <c r="B113" s="38" t="s">
        <v>2350</v>
      </c>
      <c r="C113" s="39" t="s">
        <v>54</v>
      </c>
      <c r="D113" s="39" t="s">
        <v>2338</v>
      </c>
      <c r="E113" s="38" t="s">
        <v>2125</v>
      </c>
      <c r="F113" s="38">
        <v>4010010</v>
      </c>
      <c r="G113" s="38">
        <v>880383</v>
      </c>
      <c r="H113" s="40" t="s">
        <v>2351</v>
      </c>
      <c r="I113" s="41">
        <v>2010103</v>
      </c>
      <c r="J113" s="42">
        <v>1605.9482858990343</v>
      </c>
      <c r="K113" s="42">
        <f t="shared" si="4"/>
        <v>1895.0189773608604</v>
      </c>
      <c r="L113" s="39" t="s">
        <v>4493</v>
      </c>
      <c r="M113" s="38" t="s">
        <v>2127</v>
      </c>
      <c r="N113" s="39" t="s">
        <v>2126</v>
      </c>
      <c r="O113" s="39" t="s">
        <v>1952</v>
      </c>
      <c r="P113" s="41">
        <v>245</v>
      </c>
      <c r="Q113" s="38" t="s">
        <v>2128</v>
      </c>
      <c r="R113" s="38">
        <v>450915</v>
      </c>
      <c r="S113" s="38">
        <v>45</v>
      </c>
      <c r="T113" s="39" t="s">
        <v>62</v>
      </c>
      <c r="U113" s="43">
        <v>42005</v>
      </c>
      <c r="V113" s="43">
        <v>42005</v>
      </c>
      <c r="W113" s="43">
        <v>42369</v>
      </c>
      <c r="X113" s="33"/>
      <c r="Y113" s="33" t="s">
        <v>2346</v>
      </c>
    </row>
    <row r="114" spans="1:25" ht="56.25">
      <c r="A114" s="38">
        <v>8</v>
      </c>
      <c r="B114" s="38" t="s">
        <v>2352</v>
      </c>
      <c r="C114" s="39" t="s">
        <v>54</v>
      </c>
      <c r="D114" s="39" t="s">
        <v>2353</v>
      </c>
      <c r="E114" s="38" t="s">
        <v>2125</v>
      </c>
      <c r="F114" s="38">
        <v>3222</v>
      </c>
      <c r="G114" s="38">
        <v>855179</v>
      </c>
      <c r="H114" s="40" t="s">
        <v>2354</v>
      </c>
      <c r="I114" s="41">
        <v>201020204</v>
      </c>
      <c r="J114" s="42">
        <v>587878</v>
      </c>
      <c r="K114" s="42">
        <f t="shared" si="4"/>
        <v>693696.03999999992</v>
      </c>
      <c r="L114" s="39" t="s">
        <v>4493</v>
      </c>
      <c r="M114" s="38" t="s">
        <v>2355</v>
      </c>
      <c r="N114" s="39" t="s">
        <v>2356</v>
      </c>
      <c r="O114" s="39" t="s">
        <v>2101</v>
      </c>
      <c r="P114" s="41" t="s">
        <v>2357</v>
      </c>
      <c r="Q114" s="38" t="s">
        <v>51</v>
      </c>
      <c r="R114" s="38">
        <v>4541</v>
      </c>
      <c r="S114" s="38">
        <v>45</v>
      </c>
      <c r="T114" s="39" t="s">
        <v>62</v>
      </c>
      <c r="U114" s="43">
        <v>42005</v>
      </c>
      <c r="V114" s="43">
        <v>42005</v>
      </c>
      <c r="W114" s="43">
        <v>42369</v>
      </c>
      <c r="X114" s="33"/>
      <c r="Y114" s="33" t="s">
        <v>2358</v>
      </c>
    </row>
    <row r="115" spans="1:25" ht="56.25">
      <c r="A115" s="38">
        <v>8</v>
      </c>
      <c r="B115" s="38" t="s">
        <v>2359</v>
      </c>
      <c r="C115" s="39" t="s">
        <v>54</v>
      </c>
      <c r="D115" s="39" t="s">
        <v>2353</v>
      </c>
      <c r="E115" s="38" t="s">
        <v>2360</v>
      </c>
      <c r="F115" s="38">
        <v>3222</v>
      </c>
      <c r="G115" s="38">
        <v>855180</v>
      </c>
      <c r="H115" s="40" t="s">
        <v>2361</v>
      </c>
      <c r="I115" s="41">
        <v>201020204</v>
      </c>
      <c r="J115" s="42">
        <v>3189</v>
      </c>
      <c r="K115" s="42">
        <f t="shared" si="4"/>
        <v>3763.02</v>
      </c>
      <c r="L115" s="39" t="s">
        <v>4493</v>
      </c>
      <c r="M115" s="38" t="s">
        <v>2362</v>
      </c>
      <c r="N115" s="39" t="s">
        <v>2356</v>
      </c>
      <c r="O115" s="39" t="s">
        <v>2101</v>
      </c>
      <c r="P115" s="41" t="s">
        <v>2357</v>
      </c>
      <c r="Q115" s="38" t="s">
        <v>51</v>
      </c>
      <c r="R115" s="38">
        <v>50.95</v>
      </c>
      <c r="S115" s="38">
        <v>45</v>
      </c>
      <c r="T115" s="39" t="s">
        <v>62</v>
      </c>
      <c r="U115" s="43">
        <v>42005</v>
      </c>
      <c r="V115" s="43">
        <v>42005</v>
      </c>
      <c r="W115" s="43">
        <v>42369</v>
      </c>
      <c r="X115" s="33"/>
      <c r="Y115" s="33" t="s">
        <v>2358</v>
      </c>
    </row>
    <row r="116" spans="1:25" ht="56.25">
      <c r="A116" s="38">
        <v>8</v>
      </c>
      <c r="B116" s="38" t="s">
        <v>2363</v>
      </c>
      <c r="C116" s="39" t="s">
        <v>54</v>
      </c>
      <c r="D116" s="39" t="s">
        <v>2353</v>
      </c>
      <c r="E116" s="38" t="s">
        <v>2360</v>
      </c>
      <c r="F116" s="38">
        <v>3222</v>
      </c>
      <c r="G116" s="38">
        <v>855181</v>
      </c>
      <c r="H116" s="40" t="s">
        <v>2364</v>
      </c>
      <c r="I116" s="41">
        <v>201020204</v>
      </c>
      <c r="J116" s="42">
        <v>1789</v>
      </c>
      <c r="K116" s="42">
        <f t="shared" si="4"/>
        <v>2111.02</v>
      </c>
      <c r="L116" s="39" t="s">
        <v>4493</v>
      </c>
      <c r="M116" s="38" t="s">
        <v>2362</v>
      </c>
      <c r="N116" s="39" t="s">
        <v>2365</v>
      </c>
      <c r="O116" s="39" t="s">
        <v>2101</v>
      </c>
      <c r="P116" s="41" t="s">
        <v>2357</v>
      </c>
      <c r="Q116" s="38" t="s">
        <v>51</v>
      </c>
      <c r="R116" s="38">
        <v>28.4</v>
      </c>
      <c r="S116" s="38">
        <v>45</v>
      </c>
      <c r="T116" s="39" t="s">
        <v>62</v>
      </c>
      <c r="U116" s="43">
        <v>42005</v>
      </c>
      <c r="V116" s="43">
        <v>42005</v>
      </c>
      <c r="W116" s="43">
        <v>42369</v>
      </c>
      <c r="X116" s="33"/>
      <c r="Y116" s="33" t="s">
        <v>2358</v>
      </c>
    </row>
    <row r="117" spans="1:25" ht="56.25">
      <c r="A117" s="38">
        <v>8</v>
      </c>
      <c r="B117" s="38" t="s">
        <v>2366</v>
      </c>
      <c r="C117" s="39" t="s">
        <v>54</v>
      </c>
      <c r="D117" s="39" t="s">
        <v>2353</v>
      </c>
      <c r="E117" s="38" t="s">
        <v>2125</v>
      </c>
      <c r="F117" s="38">
        <v>3222</v>
      </c>
      <c r="G117" s="38">
        <v>855182</v>
      </c>
      <c r="H117" s="40" t="s">
        <v>2367</v>
      </c>
      <c r="I117" s="41">
        <v>201020204</v>
      </c>
      <c r="J117" s="42">
        <v>13131</v>
      </c>
      <c r="K117" s="42">
        <f t="shared" si="4"/>
        <v>15494.58</v>
      </c>
      <c r="L117" s="39" t="s">
        <v>4493</v>
      </c>
      <c r="M117" s="38" t="s">
        <v>2362</v>
      </c>
      <c r="N117" s="39" t="s">
        <v>2368</v>
      </c>
      <c r="O117" s="39" t="s">
        <v>2101</v>
      </c>
      <c r="P117" s="41" t="s">
        <v>2357</v>
      </c>
      <c r="Q117" s="38" t="s">
        <v>51</v>
      </c>
      <c r="R117" s="38">
        <v>88</v>
      </c>
      <c r="S117" s="38">
        <v>45</v>
      </c>
      <c r="T117" s="39" t="s">
        <v>62</v>
      </c>
      <c r="U117" s="43">
        <v>42005</v>
      </c>
      <c r="V117" s="43">
        <v>42005</v>
      </c>
      <c r="W117" s="43">
        <v>42369</v>
      </c>
      <c r="X117" s="33"/>
      <c r="Y117" s="33" t="s">
        <v>2358</v>
      </c>
    </row>
    <row r="118" spans="1:25" ht="56.25">
      <c r="A118" s="38">
        <v>8</v>
      </c>
      <c r="B118" s="38" t="s">
        <v>2369</v>
      </c>
      <c r="C118" s="39" t="s">
        <v>54</v>
      </c>
      <c r="D118" s="39" t="s">
        <v>2353</v>
      </c>
      <c r="E118" s="38" t="s">
        <v>2125</v>
      </c>
      <c r="F118" s="38">
        <v>3222</v>
      </c>
      <c r="G118" s="38">
        <v>855183</v>
      </c>
      <c r="H118" s="40" t="s">
        <v>2370</v>
      </c>
      <c r="I118" s="41">
        <v>201020204</v>
      </c>
      <c r="J118" s="42">
        <v>2627</v>
      </c>
      <c r="K118" s="42">
        <f t="shared" si="4"/>
        <v>3099.8599999999997</v>
      </c>
      <c r="L118" s="39" t="s">
        <v>4493</v>
      </c>
      <c r="M118" s="38" t="s">
        <v>2371</v>
      </c>
      <c r="N118" s="39" t="s">
        <v>2372</v>
      </c>
      <c r="O118" s="39" t="s">
        <v>2101</v>
      </c>
      <c r="P118" s="41" t="s">
        <v>2357</v>
      </c>
      <c r="Q118" s="38" t="s">
        <v>51</v>
      </c>
      <c r="R118" s="38">
        <v>77.36</v>
      </c>
      <c r="S118" s="38">
        <v>45</v>
      </c>
      <c r="T118" s="39" t="s">
        <v>62</v>
      </c>
      <c r="U118" s="43">
        <v>42005</v>
      </c>
      <c r="V118" s="43">
        <v>42005</v>
      </c>
      <c r="W118" s="43">
        <v>42369</v>
      </c>
      <c r="X118" s="33"/>
      <c r="Y118" s="33" t="s">
        <v>2358</v>
      </c>
    </row>
    <row r="119" spans="1:25" ht="74.25" customHeight="1">
      <c r="A119" s="38">
        <v>8</v>
      </c>
      <c r="B119" s="38" t="s">
        <v>2373</v>
      </c>
      <c r="C119" s="39" t="s">
        <v>54</v>
      </c>
      <c r="D119" s="39" t="s">
        <v>2374</v>
      </c>
      <c r="E119" s="38" t="s">
        <v>2375</v>
      </c>
      <c r="F119" s="38">
        <v>3520556</v>
      </c>
      <c r="G119" s="38">
        <v>855666</v>
      </c>
      <c r="H119" s="40" t="s">
        <v>2376</v>
      </c>
      <c r="I119" s="41" t="s">
        <v>2069</v>
      </c>
      <c r="J119" s="42">
        <v>6594.8</v>
      </c>
      <c r="K119" s="42">
        <f t="shared" si="4"/>
        <v>7781.8639999999996</v>
      </c>
      <c r="L119" s="39" t="s">
        <v>4493</v>
      </c>
      <c r="M119" s="38" t="s">
        <v>2377</v>
      </c>
      <c r="N119" s="39" t="s">
        <v>2376</v>
      </c>
      <c r="O119" s="39" t="s">
        <v>2378</v>
      </c>
      <c r="P119" s="41">
        <v>8</v>
      </c>
      <c r="Q119" s="38" t="s">
        <v>51</v>
      </c>
      <c r="R119" s="38">
        <v>247.4</v>
      </c>
      <c r="S119" s="38">
        <v>45</v>
      </c>
      <c r="T119" s="39" t="s">
        <v>2153</v>
      </c>
      <c r="U119" s="43">
        <v>42005</v>
      </c>
      <c r="V119" s="43">
        <v>42005</v>
      </c>
      <c r="W119" s="43">
        <v>42369</v>
      </c>
      <c r="X119" s="33" t="s">
        <v>2379</v>
      </c>
      <c r="Y119" s="33" t="s">
        <v>2358</v>
      </c>
    </row>
    <row r="120" spans="1:25" ht="66.75" customHeight="1">
      <c r="A120" s="38">
        <v>8</v>
      </c>
      <c r="B120" s="38" t="s">
        <v>2380</v>
      </c>
      <c r="C120" s="39" t="s">
        <v>54</v>
      </c>
      <c r="D120" s="39" t="s">
        <v>2374</v>
      </c>
      <c r="E120" s="38" t="s">
        <v>2381</v>
      </c>
      <c r="F120" s="38">
        <v>3315423</v>
      </c>
      <c r="G120" s="38">
        <v>855664</v>
      </c>
      <c r="H120" s="40" t="s">
        <v>2382</v>
      </c>
      <c r="I120" s="41" t="s">
        <v>2069</v>
      </c>
      <c r="J120" s="42">
        <v>11360</v>
      </c>
      <c r="K120" s="42">
        <f t="shared" si="4"/>
        <v>13404.8</v>
      </c>
      <c r="L120" s="39" t="s">
        <v>4493</v>
      </c>
      <c r="M120" s="38" t="s">
        <v>2377</v>
      </c>
      <c r="N120" s="39" t="s">
        <v>2382</v>
      </c>
      <c r="O120" s="39" t="s">
        <v>2378</v>
      </c>
      <c r="P120" s="41">
        <v>8</v>
      </c>
      <c r="Q120" s="38" t="s">
        <v>51</v>
      </c>
      <c r="R120" s="38">
        <v>1484</v>
      </c>
      <c r="S120" s="38">
        <v>45</v>
      </c>
      <c r="T120" s="39" t="s">
        <v>2153</v>
      </c>
      <c r="U120" s="43">
        <v>42005</v>
      </c>
      <c r="V120" s="43">
        <v>42005</v>
      </c>
      <c r="W120" s="43">
        <v>42369</v>
      </c>
      <c r="X120" s="33" t="s">
        <v>2383</v>
      </c>
      <c r="Y120" s="33" t="s">
        <v>2358</v>
      </c>
    </row>
    <row r="121" spans="1:25" ht="67.5" customHeight="1">
      <c r="A121" s="38">
        <v>8</v>
      </c>
      <c r="B121" s="38" t="s">
        <v>2384</v>
      </c>
      <c r="C121" s="39" t="s">
        <v>54</v>
      </c>
      <c r="D121" s="39" t="s">
        <v>2374</v>
      </c>
      <c r="E121" s="38" t="s">
        <v>2093</v>
      </c>
      <c r="F121" s="38" t="s">
        <v>2385</v>
      </c>
      <c r="G121" s="38">
        <v>855668</v>
      </c>
      <c r="H121" s="40" t="s">
        <v>2386</v>
      </c>
      <c r="I121" s="41" t="s">
        <v>2069</v>
      </c>
      <c r="J121" s="42">
        <v>7767.2</v>
      </c>
      <c r="K121" s="42">
        <f t="shared" si="4"/>
        <v>9165.2959999999985</v>
      </c>
      <c r="L121" s="39" t="s">
        <v>4493</v>
      </c>
      <c r="M121" s="38" t="s">
        <v>2377</v>
      </c>
      <c r="N121" s="39" t="s">
        <v>2386</v>
      </c>
      <c r="O121" s="39" t="s">
        <v>2378</v>
      </c>
      <c r="P121" s="41">
        <v>796</v>
      </c>
      <c r="Q121" s="38" t="s">
        <v>68</v>
      </c>
      <c r="R121" s="38">
        <v>430</v>
      </c>
      <c r="S121" s="38">
        <v>45</v>
      </c>
      <c r="T121" s="39" t="s">
        <v>2153</v>
      </c>
      <c r="U121" s="43">
        <v>42005</v>
      </c>
      <c r="V121" s="43">
        <v>42005</v>
      </c>
      <c r="W121" s="43">
        <v>42369</v>
      </c>
      <c r="X121" s="33" t="s">
        <v>2387</v>
      </c>
      <c r="Y121" s="33" t="s">
        <v>2358</v>
      </c>
    </row>
    <row r="122" spans="1:25" ht="71.25" customHeight="1">
      <c r="A122" s="38">
        <v>8</v>
      </c>
      <c r="B122" s="38" t="s">
        <v>2388</v>
      </c>
      <c r="C122" s="39" t="s">
        <v>54</v>
      </c>
      <c r="D122" s="39" t="s">
        <v>2374</v>
      </c>
      <c r="E122" s="38" t="s">
        <v>2093</v>
      </c>
      <c r="F122" s="38" t="s">
        <v>2385</v>
      </c>
      <c r="G122" s="38">
        <v>855671</v>
      </c>
      <c r="H122" s="40" t="s">
        <v>2389</v>
      </c>
      <c r="I122" s="41" t="s">
        <v>2069</v>
      </c>
      <c r="J122" s="42">
        <v>801.6</v>
      </c>
      <c r="K122" s="42">
        <f t="shared" si="4"/>
        <v>945.88800000000003</v>
      </c>
      <c r="L122" s="39" t="s">
        <v>4493</v>
      </c>
      <c r="M122" s="38" t="s">
        <v>2390</v>
      </c>
      <c r="N122" s="39" t="s">
        <v>2389</v>
      </c>
      <c r="O122" s="39" t="s">
        <v>2378</v>
      </c>
      <c r="P122" s="41">
        <v>796</v>
      </c>
      <c r="Q122" s="38" t="s">
        <v>68</v>
      </c>
      <c r="R122" s="38">
        <v>145</v>
      </c>
      <c r="S122" s="38">
        <v>45</v>
      </c>
      <c r="T122" s="39" t="s">
        <v>2153</v>
      </c>
      <c r="U122" s="43">
        <v>42005</v>
      </c>
      <c r="V122" s="43">
        <v>42005</v>
      </c>
      <c r="W122" s="43">
        <v>42369</v>
      </c>
      <c r="X122" s="33" t="s">
        <v>2391</v>
      </c>
      <c r="Y122" s="33" t="s">
        <v>2358</v>
      </c>
    </row>
    <row r="123" spans="1:25" ht="60.75" customHeight="1">
      <c r="A123" s="38">
        <v>8</v>
      </c>
      <c r="B123" s="38" t="s">
        <v>2392</v>
      </c>
      <c r="C123" s="39" t="s">
        <v>54</v>
      </c>
      <c r="D123" s="39" t="s">
        <v>2374</v>
      </c>
      <c r="E123" s="38" t="s">
        <v>2381</v>
      </c>
      <c r="F123" s="38">
        <v>6420019</v>
      </c>
      <c r="G123" s="38">
        <v>855672</v>
      </c>
      <c r="H123" s="40" t="s">
        <v>2393</v>
      </c>
      <c r="I123" s="41" t="s">
        <v>2069</v>
      </c>
      <c r="J123" s="42">
        <v>6254.4</v>
      </c>
      <c r="K123" s="42">
        <f t="shared" si="4"/>
        <v>7380.1919999999991</v>
      </c>
      <c r="L123" s="39" t="s">
        <v>4493</v>
      </c>
      <c r="M123" s="38" t="s">
        <v>2390</v>
      </c>
      <c r="N123" s="39" t="s">
        <v>2393</v>
      </c>
      <c r="O123" s="39" t="s">
        <v>2378</v>
      </c>
      <c r="P123" s="41">
        <v>796</v>
      </c>
      <c r="Q123" s="38" t="s">
        <v>68</v>
      </c>
      <c r="R123" s="38">
        <v>1328</v>
      </c>
      <c r="S123" s="38">
        <v>45</v>
      </c>
      <c r="T123" s="39" t="s">
        <v>2153</v>
      </c>
      <c r="U123" s="43">
        <v>42005</v>
      </c>
      <c r="V123" s="43">
        <v>42005</v>
      </c>
      <c r="W123" s="43">
        <v>42369</v>
      </c>
      <c r="X123" s="33" t="s">
        <v>2394</v>
      </c>
      <c r="Y123" s="33" t="s">
        <v>2358</v>
      </c>
    </row>
    <row r="124" spans="1:25" ht="80.25" customHeight="1">
      <c r="A124" s="38">
        <v>8</v>
      </c>
      <c r="B124" s="38" t="s">
        <v>2395</v>
      </c>
      <c r="C124" s="39" t="s">
        <v>54</v>
      </c>
      <c r="D124" s="39" t="s">
        <v>2374</v>
      </c>
      <c r="E124" s="38" t="s">
        <v>2375</v>
      </c>
      <c r="F124" s="38">
        <v>3520556</v>
      </c>
      <c r="G124" s="38">
        <v>855692</v>
      </c>
      <c r="H124" s="40" t="s">
        <v>2396</v>
      </c>
      <c r="I124" s="41" t="s">
        <v>2069</v>
      </c>
      <c r="J124" s="42">
        <v>800</v>
      </c>
      <c r="K124" s="42">
        <f t="shared" si="4"/>
        <v>944</v>
      </c>
      <c r="L124" s="39" t="s">
        <v>4493</v>
      </c>
      <c r="M124" s="38" t="s">
        <v>2390</v>
      </c>
      <c r="N124" s="39" t="s">
        <v>2396</v>
      </c>
      <c r="O124" s="39" t="s">
        <v>2378</v>
      </c>
      <c r="P124" s="41">
        <v>8</v>
      </c>
      <c r="Q124" s="38" t="s">
        <v>51</v>
      </c>
      <c r="R124" s="38">
        <v>7.5</v>
      </c>
      <c r="S124" s="38">
        <v>45</v>
      </c>
      <c r="T124" s="39" t="s">
        <v>2153</v>
      </c>
      <c r="U124" s="43">
        <v>42005</v>
      </c>
      <c r="V124" s="43">
        <v>42005</v>
      </c>
      <c r="W124" s="43">
        <v>42369</v>
      </c>
      <c r="X124" s="33" t="s">
        <v>2397</v>
      </c>
      <c r="Y124" s="33" t="s">
        <v>2358</v>
      </c>
    </row>
    <row r="125" spans="1:25" ht="45">
      <c r="A125" s="38">
        <v>8</v>
      </c>
      <c r="B125" s="38" t="s">
        <v>2398</v>
      </c>
      <c r="C125" s="39" t="s">
        <v>54</v>
      </c>
      <c r="D125" s="39" t="s">
        <v>2374</v>
      </c>
      <c r="E125" s="38" t="s">
        <v>2381</v>
      </c>
      <c r="F125" s="38">
        <v>6420019</v>
      </c>
      <c r="G125" s="38">
        <v>855686</v>
      </c>
      <c r="H125" s="40" t="s">
        <v>2399</v>
      </c>
      <c r="I125" s="41">
        <v>20105010201</v>
      </c>
      <c r="J125" s="42">
        <v>1044.5999999999999</v>
      </c>
      <c r="K125" s="42">
        <f t="shared" si="4"/>
        <v>1232.6279999999999</v>
      </c>
      <c r="L125" s="39" t="s">
        <v>4493</v>
      </c>
      <c r="M125" s="38" t="s">
        <v>2400</v>
      </c>
      <c r="N125" s="39" t="s">
        <v>2399</v>
      </c>
      <c r="O125" s="39" t="s">
        <v>2378</v>
      </c>
      <c r="P125" s="41">
        <v>11</v>
      </c>
      <c r="Q125" s="38" t="s">
        <v>2401</v>
      </c>
      <c r="R125" s="38">
        <v>1</v>
      </c>
      <c r="S125" s="38">
        <v>45</v>
      </c>
      <c r="T125" s="39" t="s">
        <v>2153</v>
      </c>
      <c r="U125" s="43">
        <v>42005</v>
      </c>
      <c r="V125" s="43">
        <v>42005</v>
      </c>
      <c r="W125" s="43">
        <v>42369</v>
      </c>
      <c r="X125" s="33"/>
      <c r="Y125" s="33" t="s">
        <v>2358</v>
      </c>
    </row>
    <row r="126" spans="1:25" ht="45">
      <c r="A126" s="38">
        <v>8</v>
      </c>
      <c r="B126" s="38" t="s">
        <v>2402</v>
      </c>
      <c r="C126" s="39" t="s">
        <v>54</v>
      </c>
      <c r="D126" s="39" t="s">
        <v>2374</v>
      </c>
      <c r="E126" s="38" t="s">
        <v>2381</v>
      </c>
      <c r="F126" s="38">
        <v>6420019</v>
      </c>
      <c r="G126" s="38">
        <v>855693</v>
      </c>
      <c r="H126" s="40" t="s">
        <v>2403</v>
      </c>
      <c r="I126" s="41">
        <v>20105010201</v>
      </c>
      <c r="J126" s="42">
        <v>2000</v>
      </c>
      <c r="K126" s="42">
        <f t="shared" si="4"/>
        <v>2360</v>
      </c>
      <c r="L126" s="39" t="s">
        <v>4493</v>
      </c>
      <c r="M126" s="38" t="s">
        <v>2390</v>
      </c>
      <c r="N126" s="39" t="s">
        <v>2403</v>
      </c>
      <c r="O126" s="39" t="s">
        <v>2378</v>
      </c>
      <c r="P126" s="41">
        <v>796</v>
      </c>
      <c r="Q126" s="38" t="s">
        <v>1971</v>
      </c>
      <c r="R126" s="38">
        <v>13</v>
      </c>
      <c r="S126" s="38">
        <v>45</v>
      </c>
      <c r="T126" s="39" t="s">
        <v>2153</v>
      </c>
      <c r="U126" s="43">
        <v>42005</v>
      </c>
      <c r="V126" s="43">
        <v>42005</v>
      </c>
      <c r="W126" s="43">
        <v>42369</v>
      </c>
      <c r="X126" s="33"/>
      <c r="Y126" s="33" t="s">
        <v>2358</v>
      </c>
    </row>
    <row r="127" spans="1:25" ht="45">
      <c r="A127" s="38">
        <v>8</v>
      </c>
      <c r="B127" s="38" t="s">
        <v>2404</v>
      </c>
      <c r="C127" s="39" t="s">
        <v>54</v>
      </c>
      <c r="D127" s="39" t="s">
        <v>2405</v>
      </c>
      <c r="E127" s="38" t="s">
        <v>2406</v>
      </c>
      <c r="F127" s="38">
        <v>9010000</v>
      </c>
      <c r="G127" s="38">
        <v>855716</v>
      </c>
      <c r="H127" s="40" t="s">
        <v>2407</v>
      </c>
      <c r="I127" s="41">
        <v>201020204</v>
      </c>
      <c r="J127" s="42">
        <v>1081</v>
      </c>
      <c r="K127" s="42">
        <f t="shared" si="4"/>
        <v>1275.58</v>
      </c>
      <c r="L127" s="39" t="s">
        <v>4493</v>
      </c>
      <c r="M127" s="38" t="s">
        <v>1993</v>
      </c>
      <c r="N127" s="39" t="s">
        <v>2407</v>
      </c>
      <c r="O127" s="39" t="s">
        <v>2408</v>
      </c>
      <c r="P127" s="41">
        <v>796</v>
      </c>
      <c r="Q127" s="38" t="s">
        <v>1926</v>
      </c>
      <c r="R127" s="38">
        <v>1</v>
      </c>
      <c r="S127" s="38">
        <v>45</v>
      </c>
      <c r="T127" s="39" t="s">
        <v>2153</v>
      </c>
      <c r="U127" s="43">
        <v>42005</v>
      </c>
      <c r="V127" s="43">
        <v>42005</v>
      </c>
      <c r="W127" s="43">
        <v>42369</v>
      </c>
      <c r="X127" s="33"/>
      <c r="Y127" s="33" t="s">
        <v>2358</v>
      </c>
    </row>
    <row r="128" spans="1:25" ht="45">
      <c r="A128" s="38">
        <v>8</v>
      </c>
      <c r="B128" s="38" t="s">
        <v>2409</v>
      </c>
      <c r="C128" s="39" t="s">
        <v>54</v>
      </c>
      <c r="D128" s="39" t="s">
        <v>2410</v>
      </c>
      <c r="E128" s="38">
        <v>60</v>
      </c>
      <c r="F128" s="38" t="s">
        <v>2411</v>
      </c>
      <c r="G128" s="38">
        <v>855717</v>
      </c>
      <c r="H128" s="40" t="s">
        <v>2412</v>
      </c>
      <c r="I128" s="41">
        <v>201020204</v>
      </c>
      <c r="J128" s="42">
        <v>31295.7</v>
      </c>
      <c r="K128" s="42">
        <v>31295.7</v>
      </c>
      <c r="L128" s="39" t="s">
        <v>4493</v>
      </c>
      <c r="M128" s="38" t="s">
        <v>2413</v>
      </c>
      <c r="N128" s="39" t="s">
        <v>2414</v>
      </c>
      <c r="O128" s="39" t="s">
        <v>2101</v>
      </c>
      <c r="P128" s="41">
        <v>796</v>
      </c>
      <c r="Q128" s="38" t="s">
        <v>1926</v>
      </c>
      <c r="R128" s="38">
        <v>1136</v>
      </c>
      <c r="S128" s="38">
        <v>45286560000</v>
      </c>
      <c r="T128" s="39" t="s">
        <v>2415</v>
      </c>
      <c r="U128" s="43">
        <v>41989</v>
      </c>
      <c r="V128" s="43">
        <v>42005</v>
      </c>
      <c r="W128" s="43">
        <v>42369</v>
      </c>
      <c r="X128" s="33"/>
      <c r="Y128" s="33" t="s">
        <v>2358</v>
      </c>
    </row>
    <row r="129" spans="1:25" ht="67.5">
      <c r="A129" s="38">
        <v>8</v>
      </c>
      <c r="B129" s="38" t="s">
        <v>2416</v>
      </c>
      <c r="C129" s="39" t="s">
        <v>54</v>
      </c>
      <c r="D129" s="39" t="s">
        <v>2417</v>
      </c>
      <c r="E129" s="38">
        <v>70</v>
      </c>
      <c r="F129" s="38" t="s">
        <v>2418</v>
      </c>
      <c r="G129" s="38" t="s">
        <v>2419</v>
      </c>
      <c r="H129" s="40" t="s">
        <v>2420</v>
      </c>
      <c r="I129" s="41" t="s">
        <v>1998</v>
      </c>
      <c r="J129" s="42">
        <v>20718.260760000001</v>
      </c>
      <c r="K129" s="42">
        <f>J129*1.18</f>
        <v>24447.5476968</v>
      </c>
      <c r="L129" s="39" t="s">
        <v>4493</v>
      </c>
      <c r="M129" s="38" t="s">
        <v>2421</v>
      </c>
      <c r="N129" s="39" t="s">
        <v>2420</v>
      </c>
      <c r="O129" s="39" t="s">
        <v>2422</v>
      </c>
      <c r="P129" s="41" t="s">
        <v>2001</v>
      </c>
      <c r="Q129" s="38" t="s">
        <v>2173</v>
      </c>
      <c r="R129" s="38" t="s">
        <v>2423</v>
      </c>
      <c r="S129" s="38">
        <v>45376000</v>
      </c>
      <c r="T129" s="39" t="s">
        <v>2153</v>
      </c>
      <c r="U129" s="43">
        <v>42125</v>
      </c>
      <c r="V129" s="43">
        <v>42125</v>
      </c>
      <c r="W129" s="43">
        <v>42460</v>
      </c>
      <c r="X129" s="33" t="s">
        <v>2424</v>
      </c>
      <c r="Y129" s="33" t="s">
        <v>2358</v>
      </c>
    </row>
    <row r="130" spans="1:25" ht="66" customHeight="1">
      <c r="A130" s="38">
        <v>8</v>
      </c>
      <c r="B130" s="38" t="s">
        <v>2425</v>
      </c>
      <c r="C130" s="39" t="s">
        <v>54</v>
      </c>
      <c r="D130" s="39" t="s">
        <v>2417</v>
      </c>
      <c r="E130" s="38">
        <v>70</v>
      </c>
      <c r="F130" s="38" t="s">
        <v>2418</v>
      </c>
      <c r="G130" s="38" t="s">
        <v>2426</v>
      </c>
      <c r="H130" s="40" t="s">
        <v>2427</v>
      </c>
      <c r="I130" s="41" t="s">
        <v>1998</v>
      </c>
      <c r="J130" s="42">
        <v>15212.751969999999</v>
      </c>
      <c r="K130" s="42">
        <f>J130*1.18</f>
        <v>17951.047324599997</v>
      </c>
      <c r="L130" s="39" t="s">
        <v>4493</v>
      </c>
      <c r="M130" s="38" t="s">
        <v>2428</v>
      </c>
      <c r="N130" s="39" t="s">
        <v>2429</v>
      </c>
      <c r="O130" s="39" t="s">
        <v>2430</v>
      </c>
      <c r="P130" s="41" t="s">
        <v>2001</v>
      </c>
      <c r="Q130" s="38" t="s">
        <v>2173</v>
      </c>
      <c r="R130" s="38" t="s">
        <v>2431</v>
      </c>
      <c r="S130" s="38">
        <v>45369000</v>
      </c>
      <c r="T130" s="39" t="s">
        <v>2153</v>
      </c>
      <c r="U130" s="43">
        <v>42005</v>
      </c>
      <c r="V130" s="43">
        <v>42005</v>
      </c>
      <c r="W130" s="43">
        <v>42369</v>
      </c>
      <c r="X130" s="33" t="s">
        <v>2432</v>
      </c>
      <c r="Y130" s="33" t="s">
        <v>2358</v>
      </c>
    </row>
    <row r="131" spans="1:25" ht="77.25" customHeight="1">
      <c r="A131" s="38">
        <v>8</v>
      </c>
      <c r="B131" s="38" t="s">
        <v>2433</v>
      </c>
      <c r="C131" s="39" t="s">
        <v>54</v>
      </c>
      <c r="D131" s="39" t="s">
        <v>2417</v>
      </c>
      <c r="E131" s="38">
        <v>70</v>
      </c>
      <c r="F131" s="38" t="s">
        <v>2434</v>
      </c>
      <c r="G131" s="38" t="s">
        <v>2435</v>
      </c>
      <c r="H131" s="40" t="s">
        <v>2436</v>
      </c>
      <c r="I131" s="41" t="s">
        <v>1998</v>
      </c>
      <c r="J131" s="42">
        <v>11422.42122</v>
      </c>
      <c r="K131" s="42">
        <f>J131*1.18</f>
        <v>13478.4570396</v>
      </c>
      <c r="L131" s="39" t="s">
        <v>4493</v>
      </c>
      <c r="M131" s="38" t="s">
        <v>1989</v>
      </c>
      <c r="N131" s="39" t="s">
        <v>2437</v>
      </c>
      <c r="O131" s="39" t="s">
        <v>2430</v>
      </c>
      <c r="P131" s="41" t="s">
        <v>2001</v>
      </c>
      <c r="Q131" s="38" t="s">
        <v>2173</v>
      </c>
      <c r="R131" s="38" t="s">
        <v>2438</v>
      </c>
      <c r="S131" s="38">
        <v>45379000</v>
      </c>
      <c r="T131" s="39" t="s">
        <v>2153</v>
      </c>
      <c r="U131" s="43">
        <v>42005</v>
      </c>
      <c r="V131" s="43">
        <v>42005</v>
      </c>
      <c r="W131" s="43">
        <v>42369</v>
      </c>
      <c r="X131" s="33" t="s">
        <v>2439</v>
      </c>
      <c r="Y131" s="33" t="s">
        <v>2358</v>
      </c>
    </row>
    <row r="132" spans="1:25" ht="69" customHeight="1">
      <c r="A132" s="38">
        <v>8</v>
      </c>
      <c r="B132" s="38" t="s">
        <v>2440</v>
      </c>
      <c r="C132" s="39" t="s">
        <v>54</v>
      </c>
      <c r="D132" s="39" t="s">
        <v>2417</v>
      </c>
      <c r="E132" s="38">
        <v>70</v>
      </c>
      <c r="F132" s="38" t="s">
        <v>2418</v>
      </c>
      <c r="G132" s="38" t="s">
        <v>2441</v>
      </c>
      <c r="H132" s="40" t="s">
        <v>2442</v>
      </c>
      <c r="I132" s="41" t="s">
        <v>1998</v>
      </c>
      <c r="J132" s="42">
        <v>53950.858719999997</v>
      </c>
      <c r="K132" s="42">
        <f>J132*1.18</f>
        <v>63662.013289599992</v>
      </c>
      <c r="L132" s="39" t="s">
        <v>4493</v>
      </c>
      <c r="M132" s="38" t="s">
        <v>2316</v>
      </c>
      <c r="N132" s="39" t="s">
        <v>2442</v>
      </c>
      <c r="O132" s="39" t="s">
        <v>2430</v>
      </c>
      <c r="P132" s="41" t="s">
        <v>2001</v>
      </c>
      <c r="Q132" s="38" t="s">
        <v>2173</v>
      </c>
      <c r="R132" s="38" t="s">
        <v>2443</v>
      </c>
      <c r="S132" s="38">
        <v>45318000</v>
      </c>
      <c r="T132" s="39" t="s">
        <v>2153</v>
      </c>
      <c r="U132" s="43">
        <v>42005</v>
      </c>
      <c r="V132" s="43">
        <v>42005</v>
      </c>
      <c r="W132" s="43">
        <v>42369</v>
      </c>
      <c r="X132" s="33" t="s">
        <v>2444</v>
      </c>
      <c r="Y132" s="33" t="s">
        <v>2358</v>
      </c>
    </row>
    <row r="133" spans="1:25" ht="65.25" customHeight="1">
      <c r="A133" s="38">
        <v>8</v>
      </c>
      <c r="B133" s="38" t="s">
        <v>2445</v>
      </c>
      <c r="C133" s="39" t="s">
        <v>54</v>
      </c>
      <c r="D133" s="39" t="s">
        <v>2417</v>
      </c>
      <c r="E133" s="38">
        <v>70</v>
      </c>
      <c r="F133" s="38" t="s">
        <v>2418</v>
      </c>
      <c r="G133" s="38" t="s">
        <v>2446</v>
      </c>
      <c r="H133" s="40" t="s">
        <v>2447</v>
      </c>
      <c r="I133" s="41" t="s">
        <v>1998</v>
      </c>
      <c r="J133" s="42">
        <v>18449.81193</v>
      </c>
      <c r="K133" s="42">
        <f>J133*1.18</f>
        <v>21770.778077399998</v>
      </c>
      <c r="L133" s="39" t="s">
        <v>4493</v>
      </c>
      <c r="M133" s="38" t="s">
        <v>2448</v>
      </c>
      <c r="N133" s="39" t="s">
        <v>2447</v>
      </c>
      <c r="O133" s="39" t="s">
        <v>2449</v>
      </c>
      <c r="P133" s="41" t="s">
        <v>2001</v>
      </c>
      <c r="Q133" s="38" t="s">
        <v>2173</v>
      </c>
      <c r="R133" s="38" t="s">
        <v>2450</v>
      </c>
      <c r="S133" s="38">
        <v>453010000</v>
      </c>
      <c r="T133" s="39" t="s">
        <v>2153</v>
      </c>
      <c r="U133" s="43">
        <v>42064</v>
      </c>
      <c r="V133" s="43">
        <v>42064</v>
      </c>
      <c r="W133" s="43">
        <v>42400</v>
      </c>
      <c r="X133" s="33" t="s">
        <v>2451</v>
      </c>
      <c r="Y133" s="33" t="s">
        <v>2358</v>
      </c>
    </row>
    <row r="134" spans="1:25" ht="62.25" customHeight="1">
      <c r="A134" s="38">
        <v>8</v>
      </c>
      <c r="B134" s="38" t="s">
        <v>2452</v>
      </c>
      <c r="C134" s="39" t="s">
        <v>54</v>
      </c>
      <c r="D134" s="39" t="s">
        <v>2417</v>
      </c>
      <c r="E134" s="38">
        <v>70</v>
      </c>
      <c r="F134" s="38" t="s">
        <v>2418</v>
      </c>
      <c r="G134" s="38" t="s">
        <v>2453</v>
      </c>
      <c r="H134" s="40" t="s">
        <v>2454</v>
      </c>
      <c r="I134" s="41" t="s">
        <v>1998</v>
      </c>
      <c r="J134" s="42">
        <v>29236.5936</v>
      </c>
      <c r="K134" s="42">
        <v>29236.5936</v>
      </c>
      <c r="L134" s="39" t="s">
        <v>4493</v>
      </c>
      <c r="M134" s="38" t="s">
        <v>2455</v>
      </c>
      <c r="N134" s="39" t="s">
        <v>2456</v>
      </c>
      <c r="O134" s="39" t="s">
        <v>2449</v>
      </c>
      <c r="P134" s="41" t="s">
        <v>2001</v>
      </c>
      <c r="Q134" s="38" t="s">
        <v>2173</v>
      </c>
      <c r="R134" s="38" t="s">
        <v>2457</v>
      </c>
      <c r="S134" s="38">
        <v>45379000</v>
      </c>
      <c r="T134" s="39" t="s">
        <v>2153</v>
      </c>
      <c r="U134" s="43">
        <v>42005</v>
      </c>
      <c r="V134" s="43">
        <v>42005</v>
      </c>
      <c r="W134" s="43">
        <v>42369</v>
      </c>
      <c r="X134" s="33" t="s">
        <v>2458</v>
      </c>
      <c r="Y134" s="33" t="s">
        <v>2358</v>
      </c>
    </row>
    <row r="135" spans="1:25" ht="45">
      <c r="A135" s="38">
        <v>8</v>
      </c>
      <c r="B135" s="38" t="s">
        <v>2459</v>
      </c>
      <c r="C135" s="39" t="s">
        <v>54</v>
      </c>
      <c r="D135" s="39" t="s">
        <v>2417</v>
      </c>
      <c r="E135" s="38">
        <v>70</v>
      </c>
      <c r="F135" s="38" t="s">
        <v>2418</v>
      </c>
      <c r="G135" s="38" t="s">
        <v>2460</v>
      </c>
      <c r="H135" s="40" t="s">
        <v>2461</v>
      </c>
      <c r="I135" s="41" t="s">
        <v>1998</v>
      </c>
      <c r="J135" s="42">
        <v>9102.0547800000004</v>
      </c>
      <c r="K135" s="42">
        <f t="shared" ref="K135:K141" si="5">J135*1.18</f>
        <v>10740.4246404</v>
      </c>
      <c r="L135" s="39" t="s">
        <v>4493</v>
      </c>
      <c r="M135" s="38" t="s">
        <v>2462</v>
      </c>
      <c r="N135" s="39" t="s">
        <v>2461</v>
      </c>
      <c r="O135" s="39" t="s">
        <v>2463</v>
      </c>
      <c r="P135" s="41" t="s">
        <v>2001</v>
      </c>
      <c r="Q135" s="38" t="s">
        <v>2173</v>
      </c>
      <c r="R135" s="38" t="s">
        <v>2464</v>
      </c>
      <c r="S135" s="38">
        <v>459150000</v>
      </c>
      <c r="T135" s="39" t="s">
        <v>2153</v>
      </c>
      <c r="U135" s="43">
        <v>42186</v>
      </c>
      <c r="V135" s="43">
        <v>42186</v>
      </c>
      <c r="W135" s="43">
        <v>42369</v>
      </c>
      <c r="X135" s="33" t="s">
        <v>2465</v>
      </c>
      <c r="Y135" s="33" t="s">
        <v>2358</v>
      </c>
    </row>
    <row r="136" spans="1:25" ht="45">
      <c r="A136" s="38">
        <v>8</v>
      </c>
      <c r="B136" s="38" t="s">
        <v>2466</v>
      </c>
      <c r="C136" s="39" t="s">
        <v>54</v>
      </c>
      <c r="D136" s="39" t="s">
        <v>2417</v>
      </c>
      <c r="E136" s="38">
        <v>70</v>
      </c>
      <c r="F136" s="38" t="s">
        <v>2434</v>
      </c>
      <c r="G136" s="38" t="s">
        <v>2467</v>
      </c>
      <c r="H136" s="40" t="s">
        <v>2468</v>
      </c>
      <c r="I136" s="41" t="s">
        <v>1998</v>
      </c>
      <c r="J136" s="42">
        <v>2264.9223999999999</v>
      </c>
      <c r="K136" s="42">
        <f t="shared" si="5"/>
        <v>2672.608432</v>
      </c>
      <c r="L136" s="39" t="s">
        <v>4493</v>
      </c>
      <c r="M136" s="38" t="s">
        <v>2469</v>
      </c>
      <c r="N136" s="39" t="s">
        <v>2468</v>
      </c>
      <c r="O136" s="39" t="s">
        <v>2463</v>
      </c>
      <c r="P136" s="41" t="s">
        <v>2001</v>
      </c>
      <c r="Q136" s="38" t="s">
        <v>2173</v>
      </c>
      <c r="R136" s="38" t="s">
        <v>2470</v>
      </c>
      <c r="S136" s="38">
        <v>453950000</v>
      </c>
      <c r="T136" s="39" t="s">
        <v>2153</v>
      </c>
      <c r="U136" s="43">
        <v>42278</v>
      </c>
      <c r="V136" s="43">
        <v>42278</v>
      </c>
      <c r="W136" s="43">
        <v>42369</v>
      </c>
      <c r="X136" s="33" t="s">
        <v>2471</v>
      </c>
      <c r="Y136" s="33" t="s">
        <v>2358</v>
      </c>
    </row>
    <row r="137" spans="1:25" ht="67.5" customHeight="1">
      <c r="A137" s="38">
        <v>8</v>
      </c>
      <c r="B137" s="38" t="s">
        <v>2472</v>
      </c>
      <c r="C137" s="39" t="s">
        <v>54</v>
      </c>
      <c r="D137" s="39" t="s">
        <v>2417</v>
      </c>
      <c r="E137" s="38">
        <v>70</v>
      </c>
      <c r="F137" s="38" t="s">
        <v>2418</v>
      </c>
      <c r="G137" s="38" t="s">
        <v>2473</v>
      </c>
      <c r="H137" s="40" t="s">
        <v>2474</v>
      </c>
      <c r="I137" s="41" t="s">
        <v>1998</v>
      </c>
      <c r="J137" s="42">
        <v>59026.982629999999</v>
      </c>
      <c r="K137" s="42">
        <f t="shared" si="5"/>
        <v>69651.839503399999</v>
      </c>
      <c r="L137" s="39" t="s">
        <v>4493</v>
      </c>
      <c r="M137" s="38" t="s">
        <v>2475</v>
      </c>
      <c r="N137" s="39" t="s">
        <v>2476</v>
      </c>
      <c r="O137" s="39" t="s">
        <v>2430</v>
      </c>
      <c r="P137" s="41" t="s">
        <v>2001</v>
      </c>
      <c r="Q137" s="38" t="s">
        <v>2173</v>
      </c>
      <c r="R137" s="38" t="s">
        <v>2477</v>
      </c>
      <c r="S137" s="38">
        <v>45380000</v>
      </c>
      <c r="T137" s="39" t="s">
        <v>2153</v>
      </c>
      <c r="U137" s="43">
        <v>42278</v>
      </c>
      <c r="V137" s="43">
        <v>42278</v>
      </c>
      <c r="W137" s="43">
        <v>42613</v>
      </c>
      <c r="X137" s="33" t="s">
        <v>2478</v>
      </c>
      <c r="Y137" s="33" t="s">
        <v>2358</v>
      </c>
    </row>
    <row r="138" spans="1:25" ht="56.25">
      <c r="A138" s="38">
        <v>8</v>
      </c>
      <c r="B138" s="38" t="s">
        <v>2479</v>
      </c>
      <c r="C138" s="39" t="s">
        <v>54</v>
      </c>
      <c r="D138" s="39" t="s">
        <v>2480</v>
      </c>
      <c r="E138" s="38" t="s">
        <v>2125</v>
      </c>
      <c r="F138" s="38">
        <v>4030000</v>
      </c>
      <c r="G138" s="38">
        <v>855410</v>
      </c>
      <c r="H138" s="40" t="s">
        <v>2481</v>
      </c>
      <c r="I138" s="41">
        <v>20105140702</v>
      </c>
      <c r="J138" s="42">
        <v>12781.97</v>
      </c>
      <c r="K138" s="42">
        <f t="shared" si="5"/>
        <v>15082.724599999998</v>
      </c>
      <c r="L138" s="39" t="s">
        <v>4493</v>
      </c>
      <c r="M138" s="38" t="s">
        <v>2482</v>
      </c>
      <c r="N138" s="39" t="s">
        <v>2483</v>
      </c>
      <c r="O138" s="39" t="s">
        <v>2484</v>
      </c>
      <c r="P138" s="41">
        <v>233</v>
      </c>
      <c r="Q138" s="38" t="s">
        <v>1987</v>
      </c>
      <c r="R138" s="38">
        <v>8200</v>
      </c>
      <c r="S138" s="38">
        <v>45</v>
      </c>
      <c r="T138" s="39" t="s">
        <v>2153</v>
      </c>
      <c r="U138" s="43">
        <v>42005</v>
      </c>
      <c r="V138" s="43">
        <v>42005</v>
      </c>
      <c r="W138" s="43">
        <v>42369</v>
      </c>
      <c r="X138" s="33"/>
      <c r="Y138" s="33" t="s">
        <v>2358</v>
      </c>
    </row>
    <row r="139" spans="1:25" ht="56.25">
      <c r="A139" s="38">
        <v>8</v>
      </c>
      <c r="B139" s="38" t="s">
        <v>2485</v>
      </c>
      <c r="C139" s="39" t="s">
        <v>54</v>
      </c>
      <c r="D139" s="39" t="s">
        <v>2480</v>
      </c>
      <c r="E139" s="38" t="s">
        <v>2125</v>
      </c>
      <c r="F139" s="38">
        <v>4030000</v>
      </c>
      <c r="G139" s="38">
        <v>855411</v>
      </c>
      <c r="H139" s="40" t="s">
        <v>2486</v>
      </c>
      <c r="I139" s="41">
        <v>20105140702</v>
      </c>
      <c r="J139" s="42">
        <v>21126.38</v>
      </c>
      <c r="K139" s="42">
        <f t="shared" si="5"/>
        <v>24929.128400000001</v>
      </c>
      <c r="L139" s="39" t="s">
        <v>4493</v>
      </c>
      <c r="M139" s="38" t="s">
        <v>1989</v>
      </c>
      <c r="N139" s="39" t="s">
        <v>2483</v>
      </c>
      <c r="O139" s="39" t="s">
        <v>2484</v>
      </c>
      <c r="P139" s="41">
        <v>233</v>
      </c>
      <c r="Q139" s="38" t="s">
        <v>1987</v>
      </c>
      <c r="R139" s="38">
        <v>17498</v>
      </c>
      <c r="S139" s="38">
        <v>45</v>
      </c>
      <c r="T139" s="39" t="s">
        <v>2153</v>
      </c>
      <c r="U139" s="43">
        <v>42005</v>
      </c>
      <c r="V139" s="43">
        <v>42005</v>
      </c>
      <c r="W139" s="43">
        <v>42369</v>
      </c>
      <c r="X139" s="33"/>
      <c r="Y139" s="33" t="s">
        <v>2358</v>
      </c>
    </row>
    <row r="140" spans="1:25" ht="78.75">
      <c r="A140" s="38">
        <v>8</v>
      </c>
      <c r="B140" s="38" t="s">
        <v>2487</v>
      </c>
      <c r="C140" s="39" t="s">
        <v>54</v>
      </c>
      <c r="D140" s="39" t="s">
        <v>2480</v>
      </c>
      <c r="E140" s="38" t="s">
        <v>2488</v>
      </c>
      <c r="F140" s="38">
        <v>4110100</v>
      </c>
      <c r="G140" s="38">
        <v>855409</v>
      </c>
      <c r="H140" s="40" t="s">
        <v>2489</v>
      </c>
      <c r="I140" s="41">
        <v>20105140702</v>
      </c>
      <c r="J140" s="42">
        <v>5011.25</v>
      </c>
      <c r="K140" s="42">
        <f t="shared" si="5"/>
        <v>5913.2749999999996</v>
      </c>
      <c r="L140" s="39" t="s">
        <v>4493</v>
      </c>
      <c r="M140" s="38" t="s">
        <v>1976</v>
      </c>
      <c r="N140" s="39" t="s">
        <v>2490</v>
      </c>
      <c r="O140" s="39" t="s">
        <v>2491</v>
      </c>
      <c r="P140" s="41">
        <v>113</v>
      </c>
      <c r="Q140" s="38" t="s">
        <v>1979</v>
      </c>
      <c r="R140" s="38">
        <v>103</v>
      </c>
      <c r="S140" s="38">
        <v>45</v>
      </c>
      <c r="T140" s="39" t="s">
        <v>2153</v>
      </c>
      <c r="U140" s="43">
        <v>42005</v>
      </c>
      <c r="V140" s="43">
        <v>42005</v>
      </c>
      <c r="W140" s="43">
        <v>42369</v>
      </c>
      <c r="X140" s="33"/>
      <c r="Y140" s="33" t="s">
        <v>2358</v>
      </c>
    </row>
    <row r="141" spans="1:25" ht="56.25">
      <c r="A141" s="38">
        <v>8</v>
      </c>
      <c r="B141" s="38" t="s">
        <v>2492</v>
      </c>
      <c r="C141" s="39" t="s">
        <v>54</v>
      </c>
      <c r="D141" s="39" t="s">
        <v>2480</v>
      </c>
      <c r="E141" s="38" t="s">
        <v>2125</v>
      </c>
      <c r="F141" s="38" t="s">
        <v>2159</v>
      </c>
      <c r="G141" s="38">
        <v>855739</v>
      </c>
      <c r="H141" s="40" t="s">
        <v>2493</v>
      </c>
      <c r="I141" s="41">
        <v>2010101</v>
      </c>
      <c r="J141" s="42">
        <v>32491.673999999999</v>
      </c>
      <c r="K141" s="42">
        <f t="shared" si="5"/>
        <v>38340.175319999995</v>
      </c>
      <c r="L141" s="39" t="s">
        <v>4493</v>
      </c>
      <c r="M141" s="38" t="s">
        <v>2494</v>
      </c>
      <c r="N141" s="39" t="s">
        <v>2495</v>
      </c>
      <c r="O141" s="39" t="s">
        <v>2496</v>
      </c>
      <c r="P141" s="41">
        <v>245</v>
      </c>
      <c r="Q141" s="38" t="s">
        <v>1964</v>
      </c>
      <c r="R141" s="38">
        <v>7065600</v>
      </c>
      <c r="S141" s="38">
        <v>45</v>
      </c>
      <c r="T141" s="39" t="s">
        <v>2153</v>
      </c>
      <c r="U141" s="43">
        <v>42005</v>
      </c>
      <c r="V141" s="43">
        <v>42005</v>
      </c>
      <c r="W141" s="43">
        <v>42369</v>
      </c>
      <c r="X141" s="33"/>
      <c r="Y141" s="33" t="s">
        <v>2358</v>
      </c>
    </row>
    <row r="142" spans="1:25" ht="84.75" customHeight="1">
      <c r="A142" s="38" t="s">
        <v>2497</v>
      </c>
      <c r="B142" s="38" t="s">
        <v>2498</v>
      </c>
      <c r="C142" s="39" t="s">
        <v>54</v>
      </c>
      <c r="D142" s="39" t="s">
        <v>2417</v>
      </c>
      <c r="E142" s="38">
        <v>70</v>
      </c>
      <c r="F142" s="38" t="s">
        <v>2418</v>
      </c>
      <c r="G142" s="38" t="s">
        <v>2499</v>
      </c>
      <c r="H142" s="40" t="s">
        <v>2500</v>
      </c>
      <c r="I142" s="41">
        <v>201051101</v>
      </c>
      <c r="J142" s="42">
        <v>7465.0250100000003</v>
      </c>
      <c r="K142" s="42">
        <f>J142*1.18</f>
        <v>8808.7295118000002</v>
      </c>
      <c r="L142" s="39" t="s">
        <v>4493</v>
      </c>
      <c r="M142" s="40" t="s">
        <v>2501</v>
      </c>
      <c r="N142" s="39" t="s">
        <v>2500</v>
      </c>
      <c r="O142" s="39" t="s">
        <v>2430</v>
      </c>
      <c r="P142" s="41" t="s">
        <v>2001</v>
      </c>
      <c r="Q142" s="38" t="s">
        <v>2173</v>
      </c>
      <c r="R142" s="38" t="s">
        <v>2502</v>
      </c>
      <c r="S142" s="38">
        <v>45380000</v>
      </c>
      <c r="T142" s="39" t="s">
        <v>2153</v>
      </c>
      <c r="U142" s="43">
        <v>42005</v>
      </c>
      <c r="V142" s="43">
        <v>42005</v>
      </c>
      <c r="W142" s="43">
        <v>42124</v>
      </c>
      <c r="X142" s="33" t="s">
        <v>2503</v>
      </c>
      <c r="Y142" s="33" t="s">
        <v>2358</v>
      </c>
    </row>
    <row r="143" spans="1:25" ht="67.5">
      <c r="A143" s="38">
        <v>8</v>
      </c>
      <c r="B143" s="38" t="s">
        <v>2504</v>
      </c>
      <c r="C143" s="39" t="s">
        <v>54</v>
      </c>
      <c r="D143" s="39" t="s">
        <v>2505</v>
      </c>
      <c r="E143" s="38">
        <v>40</v>
      </c>
      <c r="F143" s="38" t="s">
        <v>2434</v>
      </c>
      <c r="G143" s="38">
        <v>815709</v>
      </c>
      <c r="H143" s="40" t="s">
        <v>2506</v>
      </c>
      <c r="I143" s="41" t="s">
        <v>1983</v>
      </c>
      <c r="J143" s="42">
        <v>674.05</v>
      </c>
      <c r="K143" s="42">
        <f>J143*1.18</f>
        <v>795.37899999999991</v>
      </c>
      <c r="L143" s="39" t="s">
        <v>4493</v>
      </c>
      <c r="M143" s="40" t="s">
        <v>2507</v>
      </c>
      <c r="N143" s="39" t="s">
        <v>2506</v>
      </c>
      <c r="O143" s="39" t="s">
        <v>2508</v>
      </c>
      <c r="P143" s="41">
        <v>233</v>
      </c>
      <c r="Q143" s="38" t="s">
        <v>1987</v>
      </c>
      <c r="R143" s="38">
        <v>459.94</v>
      </c>
      <c r="S143" s="38">
        <v>46</v>
      </c>
      <c r="T143" s="39" t="s">
        <v>63</v>
      </c>
      <c r="U143" s="43">
        <v>42005</v>
      </c>
      <c r="V143" s="43">
        <v>42005</v>
      </c>
      <c r="W143" s="43">
        <v>42369</v>
      </c>
      <c r="X143" s="33"/>
      <c r="Y143" s="33" t="s">
        <v>2509</v>
      </c>
    </row>
    <row r="144" spans="1:25" ht="78.75">
      <c r="A144" s="38">
        <v>8</v>
      </c>
      <c r="B144" s="38" t="s">
        <v>2510</v>
      </c>
      <c r="C144" s="39" t="s">
        <v>54</v>
      </c>
      <c r="D144" s="39" t="s">
        <v>2505</v>
      </c>
      <c r="E144" s="38">
        <v>40</v>
      </c>
      <c r="F144" s="38" t="s">
        <v>2434</v>
      </c>
      <c r="G144" s="38">
        <v>815710</v>
      </c>
      <c r="H144" s="40" t="s">
        <v>2511</v>
      </c>
      <c r="I144" s="41" t="s">
        <v>1983</v>
      </c>
      <c r="J144" s="42">
        <v>2628.08</v>
      </c>
      <c r="K144" s="42">
        <f t="shared" ref="K144:K157" si="6">J144*1.18</f>
        <v>3101.1343999999999</v>
      </c>
      <c r="L144" s="39" t="s">
        <v>4493</v>
      </c>
      <c r="M144" s="38" t="s">
        <v>2512</v>
      </c>
      <c r="N144" s="39" t="s">
        <v>2511</v>
      </c>
      <c r="O144" s="39" t="s">
        <v>2508</v>
      </c>
      <c r="P144" s="41">
        <v>233</v>
      </c>
      <c r="Q144" s="38" t="s">
        <v>1987</v>
      </c>
      <c r="R144" s="38">
        <v>1541.72</v>
      </c>
      <c r="S144" s="38">
        <v>46</v>
      </c>
      <c r="T144" s="39" t="s">
        <v>63</v>
      </c>
      <c r="U144" s="43">
        <v>42005</v>
      </c>
      <c r="V144" s="43">
        <v>42005</v>
      </c>
      <c r="W144" s="43">
        <v>42369</v>
      </c>
      <c r="X144" s="33"/>
      <c r="Y144" s="33" t="s">
        <v>2509</v>
      </c>
    </row>
    <row r="145" spans="1:25" ht="45">
      <c r="A145" s="38">
        <v>8</v>
      </c>
      <c r="B145" s="38" t="s">
        <v>2513</v>
      </c>
      <c r="C145" s="39" t="s">
        <v>54</v>
      </c>
      <c r="D145" s="39" t="s">
        <v>2505</v>
      </c>
      <c r="E145" s="38">
        <v>40</v>
      </c>
      <c r="F145" s="38" t="s">
        <v>2434</v>
      </c>
      <c r="G145" s="38">
        <v>815711</v>
      </c>
      <c r="H145" s="40" t="s">
        <v>2514</v>
      </c>
      <c r="I145" s="41" t="s">
        <v>1983</v>
      </c>
      <c r="J145" s="42">
        <v>1920.59</v>
      </c>
      <c r="K145" s="42">
        <f t="shared" si="6"/>
        <v>2266.2961999999998</v>
      </c>
      <c r="L145" s="39" t="s">
        <v>4493</v>
      </c>
      <c r="M145" s="38" t="s">
        <v>2515</v>
      </c>
      <c r="N145" s="39" t="s">
        <v>2514</v>
      </c>
      <c r="O145" s="39" t="s">
        <v>2508</v>
      </c>
      <c r="P145" s="41">
        <v>233</v>
      </c>
      <c r="Q145" s="38" t="s">
        <v>1987</v>
      </c>
      <c r="R145" s="38">
        <v>1005.03</v>
      </c>
      <c r="S145" s="38">
        <v>46</v>
      </c>
      <c r="T145" s="39" t="s">
        <v>63</v>
      </c>
      <c r="U145" s="43">
        <v>42005</v>
      </c>
      <c r="V145" s="43">
        <v>42005</v>
      </c>
      <c r="W145" s="43">
        <v>42369</v>
      </c>
      <c r="X145" s="33"/>
      <c r="Y145" s="33" t="s">
        <v>2509</v>
      </c>
    </row>
    <row r="146" spans="1:25" ht="45">
      <c r="A146" s="38">
        <v>8</v>
      </c>
      <c r="B146" s="38" t="s">
        <v>2516</v>
      </c>
      <c r="C146" s="39" t="s">
        <v>54</v>
      </c>
      <c r="D146" s="39" t="s">
        <v>2505</v>
      </c>
      <c r="E146" s="38">
        <v>40</v>
      </c>
      <c r="F146" s="38" t="s">
        <v>2434</v>
      </c>
      <c r="G146" s="38">
        <v>815712</v>
      </c>
      <c r="H146" s="40" t="s">
        <v>2517</v>
      </c>
      <c r="I146" s="41" t="s">
        <v>1983</v>
      </c>
      <c r="J146" s="42">
        <v>1370.44</v>
      </c>
      <c r="K146" s="42">
        <f t="shared" si="6"/>
        <v>1617.1192000000001</v>
      </c>
      <c r="L146" s="39" t="s">
        <v>4493</v>
      </c>
      <c r="M146" s="38" t="s">
        <v>2518</v>
      </c>
      <c r="N146" s="39" t="s">
        <v>2517</v>
      </c>
      <c r="O146" s="39" t="s">
        <v>2508</v>
      </c>
      <c r="P146" s="41">
        <v>233</v>
      </c>
      <c r="Q146" s="38" t="s">
        <v>1987</v>
      </c>
      <c r="R146" s="38">
        <v>851.44</v>
      </c>
      <c r="S146" s="38">
        <v>46</v>
      </c>
      <c r="T146" s="39" t="s">
        <v>63</v>
      </c>
      <c r="U146" s="43">
        <v>42005</v>
      </c>
      <c r="V146" s="43">
        <v>42005</v>
      </c>
      <c r="W146" s="43">
        <v>42369</v>
      </c>
      <c r="X146" s="33"/>
      <c r="Y146" s="33" t="s">
        <v>2509</v>
      </c>
    </row>
    <row r="147" spans="1:25" ht="45">
      <c r="A147" s="38">
        <v>8</v>
      </c>
      <c r="B147" s="38" t="s">
        <v>2519</v>
      </c>
      <c r="C147" s="39" t="s">
        <v>54</v>
      </c>
      <c r="D147" s="39" t="s">
        <v>2505</v>
      </c>
      <c r="E147" s="38">
        <v>40</v>
      </c>
      <c r="F147" s="38" t="s">
        <v>2434</v>
      </c>
      <c r="G147" s="38">
        <v>815713</v>
      </c>
      <c r="H147" s="40" t="s">
        <v>2520</v>
      </c>
      <c r="I147" s="41" t="s">
        <v>1983</v>
      </c>
      <c r="J147" s="42">
        <v>2228.37</v>
      </c>
      <c r="K147" s="42">
        <f t="shared" si="6"/>
        <v>2629.4765999999995</v>
      </c>
      <c r="L147" s="39" t="s">
        <v>4493</v>
      </c>
      <c r="M147" s="39" t="s">
        <v>2521</v>
      </c>
      <c r="N147" s="39" t="s">
        <v>2520</v>
      </c>
      <c r="O147" s="39" t="s">
        <v>2508</v>
      </c>
      <c r="P147" s="41">
        <v>233</v>
      </c>
      <c r="Q147" s="38" t="s">
        <v>1987</v>
      </c>
      <c r="R147" s="38">
        <v>1341.78</v>
      </c>
      <c r="S147" s="38">
        <v>46</v>
      </c>
      <c r="T147" s="39" t="s">
        <v>63</v>
      </c>
      <c r="U147" s="43">
        <v>42005</v>
      </c>
      <c r="V147" s="43">
        <v>42005</v>
      </c>
      <c r="W147" s="43">
        <v>42369</v>
      </c>
      <c r="X147" s="33"/>
      <c r="Y147" s="33" t="s">
        <v>2509</v>
      </c>
    </row>
    <row r="148" spans="1:25" ht="45">
      <c r="A148" s="38">
        <v>8</v>
      </c>
      <c r="B148" s="38" t="s">
        <v>2522</v>
      </c>
      <c r="C148" s="39" t="s">
        <v>54</v>
      </c>
      <c r="D148" s="39" t="s">
        <v>2505</v>
      </c>
      <c r="E148" s="38">
        <v>40</v>
      </c>
      <c r="F148" s="38" t="s">
        <v>2434</v>
      </c>
      <c r="G148" s="38">
        <v>815714</v>
      </c>
      <c r="H148" s="40" t="s">
        <v>2523</v>
      </c>
      <c r="I148" s="41" t="s">
        <v>1983</v>
      </c>
      <c r="J148" s="42">
        <v>655.46</v>
      </c>
      <c r="K148" s="42">
        <f t="shared" si="6"/>
        <v>773.44280000000003</v>
      </c>
      <c r="L148" s="39" t="s">
        <v>4493</v>
      </c>
      <c r="M148" s="39" t="s">
        <v>2521</v>
      </c>
      <c r="N148" s="39" t="s">
        <v>2523</v>
      </c>
      <c r="O148" s="39" t="s">
        <v>2508</v>
      </c>
      <c r="P148" s="41">
        <v>233</v>
      </c>
      <c r="Q148" s="38" t="s">
        <v>1987</v>
      </c>
      <c r="R148" s="38">
        <v>407.66</v>
      </c>
      <c r="S148" s="38">
        <v>46</v>
      </c>
      <c r="T148" s="39" t="s">
        <v>63</v>
      </c>
      <c r="U148" s="43">
        <v>42005</v>
      </c>
      <c r="V148" s="43">
        <v>42005</v>
      </c>
      <c r="W148" s="43">
        <v>42369</v>
      </c>
      <c r="X148" s="33"/>
      <c r="Y148" s="33" t="s">
        <v>2509</v>
      </c>
    </row>
    <row r="149" spans="1:25" ht="45">
      <c r="A149" s="38">
        <v>8</v>
      </c>
      <c r="B149" s="38" t="s">
        <v>2524</v>
      </c>
      <c r="C149" s="39" t="s">
        <v>54</v>
      </c>
      <c r="D149" s="39" t="s">
        <v>2505</v>
      </c>
      <c r="E149" s="38">
        <v>40</v>
      </c>
      <c r="F149" s="38" t="s">
        <v>2434</v>
      </c>
      <c r="G149" s="38">
        <v>815715</v>
      </c>
      <c r="H149" s="40" t="s">
        <v>2525</v>
      </c>
      <c r="I149" s="41" t="s">
        <v>1983</v>
      </c>
      <c r="J149" s="42">
        <v>586.41</v>
      </c>
      <c r="K149" s="42">
        <f t="shared" si="6"/>
        <v>691.96379999999988</v>
      </c>
      <c r="L149" s="39" t="s">
        <v>4493</v>
      </c>
      <c r="M149" s="39" t="s">
        <v>2526</v>
      </c>
      <c r="N149" s="39" t="s">
        <v>2525</v>
      </c>
      <c r="O149" s="39" t="s">
        <v>2508</v>
      </c>
      <c r="P149" s="41">
        <v>233</v>
      </c>
      <c r="Q149" s="38" t="s">
        <v>1987</v>
      </c>
      <c r="R149" s="38">
        <v>402.17</v>
      </c>
      <c r="S149" s="38">
        <v>46</v>
      </c>
      <c r="T149" s="39" t="s">
        <v>63</v>
      </c>
      <c r="U149" s="43">
        <v>42005</v>
      </c>
      <c r="V149" s="43">
        <v>42005</v>
      </c>
      <c r="W149" s="43">
        <v>42369</v>
      </c>
      <c r="X149" s="33"/>
      <c r="Y149" s="33" t="s">
        <v>2509</v>
      </c>
    </row>
    <row r="150" spans="1:25" ht="45">
      <c r="A150" s="38">
        <v>8</v>
      </c>
      <c r="B150" s="38" t="s">
        <v>2527</v>
      </c>
      <c r="C150" s="39" t="s">
        <v>54</v>
      </c>
      <c r="D150" s="39" t="s">
        <v>2528</v>
      </c>
      <c r="E150" s="38">
        <v>40</v>
      </c>
      <c r="F150" s="38" t="s">
        <v>2434</v>
      </c>
      <c r="G150" s="38">
        <v>815716</v>
      </c>
      <c r="H150" s="40" t="s">
        <v>2529</v>
      </c>
      <c r="I150" s="41" t="s">
        <v>1998</v>
      </c>
      <c r="J150" s="42">
        <v>4194.92</v>
      </c>
      <c r="K150" s="42">
        <f t="shared" si="6"/>
        <v>4950.0055999999995</v>
      </c>
      <c r="L150" s="39" t="s">
        <v>4493</v>
      </c>
      <c r="M150" s="39" t="s">
        <v>2530</v>
      </c>
      <c r="N150" s="39" t="s">
        <v>2529</v>
      </c>
      <c r="O150" s="39" t="s">
        <v>2508</v>
      </c>
      <c r="P150" s="41" t="s">
        <v>2001</v>
      </c>
      <c r="Q150" s="38" t="s">
        <v>2002</v>
      </c>
      <c r="R150" s="38">
        <v>234.4</v>
      </c>
      <c r="S150" s="38">
        <v>46</v>
      </c>
      <c r="T150" s="39" t="s">
        <v>63</v>
      </c>
      <c r="U150" s="43">
        <v>42005</v>
      </c>
      <c r="V150" s="43">
        <v>42005</v>
      </c>
      <c r="W150" s="43">
        <v>42338</v>
      </c>
      <c r="X150" s="33"/>
      <c r="Y150" s="33" t="s">
        <v>2509</v>
      </c>
    </row>
    <row r="151" spans="1:25" ht="45">
      <c r="A151" s="38">
        <v>8</v>
      </c>
      <c r="B151" s="38" t="s">
        <v>2531</v>
      </c>
      <c r="C151" s="39" t="s">
        <v>54</v>
      </c>
      <c r="D151" s="39" t="s">
        <v>2505</v>
      </c>
      <c r="E151" s="38">
        <v>40</v>
      </c>
      <c r="F151" s="38" t="s">
        <v>2434</v>
      </c>
      <c r="G151" s="38">
        <v>815707</v>
      </c>
      <c r="H151" s="40" t="s">
        <v>2532</v>
      </c>
      <c r="I151" s="41" t="s">
        <v>1983</v>
      </c>
      <c r="J151" s="42">
        <v>838.69</v>
      </c>
      <c r="K151" s="42">
        <f t="shared" si="6"/>
        <v>989.65420000000006</v>
      </c>
      <c r="L151" s="39" t="s">
        <v>4493</v>
      </c>
      <c r="M151" s="39" t="s">
        <v>2533</v>
      </c>
      <c r="N151" s="39" t="s">
        <v>2532</v>
      </c>
      <c r="O151" s="39" t="s">
        <v>2508</v>
      </c>
      <c r="P151" s="41">
        <v>233</v>
      </c>
      <c r="Q151" s="38" t="s">
        <v>1987</v>
      </c>
      <c r="R151" s="38">
        <v>501.44</v>
      </c>
      <c r="S151" s="38">
        <v>46</v>
      </c>
      <c r="T151" s="39" t="s">
        <v>63</v>
      </c>
      <c r="U151" s="43">
        <v>42005</v>
      </c>
      <c r="V151" s="43">
        <v>42005</v>
      </c>
      <c r="W151" s="43">
        <v>42369</v>
      </c>
      <c r="X151" s="33"/>
      <c r="Y151" s="33" t="s">
        <v>2509</v>
      </c>
    </row>
    <row r="152" spans="1:25" ht="45">
      <c r="A152" s="38">
        <v>8</v>
      </c>
      <c r="B152" s="38" t="s">
        <v>2534</v>
      </c>
      <c r="C152" s="39" t="s">
        <v>54</v>
      </c>
      <c r="D152" s="39" t="s">
        <v>2505</v>
      </c>
      <c r="E152" s="38">
        <v>40</v>
      </c>
      <c r="F152" s="38" t="s">
        <v>2434</v>
      </c>
      <c r="G152" s="38">
        <v>815708</v>
      </c>
      <c r="H152" s="40" t="s">
        <v>2535</v>
      </c>
      <c r="I152" s="41" t="s">
        <v>1983</v>
      </c>
      <c r="J152" s="42">
        <v>1521.58</v>
      </c>
      <c r="K152" s="42">
        <f t="shared" si="6"/>
        <v>1795.4643999999998</v>
      </c>
      <c r="L152" s="39" t="s">
        <v>4493</v>
      </c>
      <c r="M152" s="39" t="s">
        <v>2536</v>
      </c>
      <c r="N152" s="39" t="s">
        <v>2535</v>
      </c>
      <c r="O152" s="39" t="s">
        <v>2508</v>
      </c>
      <c r="P152" s="41">
        <v>233</v>
      </c>
      <c r="Q152" s="38" t="s">
        <v>1987</v>
      </c>
      <c r="R152" s="38">
        <v>878.56</v>
      </c>
      <c r="S152" s="38">
        <v>46</v>
      </c>
      <c r="T152" s="39" t="s">
        <v>63</v>
      </c>
      <c r="U152" s="43">
        <v>42005</v>
      </c>
      <c r="V152" s="43">
        <v>42005</v>
      </c>
      <c r="W152" s="43">
        <v>42369</v>
      </c>
      <c r="X152" s="33"/>
      <c r="Y152" s="33" t="s">
        <v>2509</v>
      </c>
    </row>
    <row r="153" spans="1:25" ht="45">
      <c r="A153" s="38">
        <v>8</v>
      </c>
      <c r="B153" s="38" t="s">
        <v>2537</v>
      </c>
      <c r="C153" s="39" t="s">
        <v>54</v>
      </c>
      <c r="D153" s="39" t="s">
        <v>2505</v>
      </c>
      <c r="E153" s="38">
        <v>40</v>
      </c>
      <c r="F153" s="38" t="s">
        <v>2434</v>
      </c>
      <c r="G153" s="38">
        <v>815700</v>
      </c>
      <c r="H153" s="40" t="s">
        <v>2538</v>
      </c>
      <c r="I153" s="41" t="s">
        <v>1960</v>
      </c>
      <c r="J153" s="42">
        <v>7302.55</v>
      </c>
      <c r="K153" s="42">
        <f t="shared" si="6"/>
        <v>8617.009</v>
      </c>
      <c r="L153" s="39" t="s">
        <v>4493</v>
      </c>
      <c r="M153" s="39" t="s">
        <v>2539</v>
      </c>
      <c r="N153" s="39" t="s">
        <v>2538</v>
      </c>
      <c r="O153" s="39" t="s">
        <v>2508</v>
      </c>
      <c r="P153" s="41">
        <v>245</v>
      </c>
      <c r="Q153" s="38" t="s">
        <v>1964</v>
      </c>
      <c r="R153" s="38">
        <v>1799270</v>
      </c>
      <c r="S153" s="38">
        <v>46</v>
      </c>
      <c r="T153" s="39" t="s">
        <v>63</v>
      </c>
      <c r="U153" s="43">
        <v>42005</v>
      </c>
      <c r="V153" s="43">
        <v>42005</v>
      </c>
      <c r="W153" s="43">
        <v>42369</v>
      </c>
      <c r="X153" s="33"/>
      <c r="Y153" s="33" t="s">
        <v>2509</v>
      </c>
    </row>
    <row r="154" spans="1:25" ht="45">
      <c r="A154" s="38">
        <v>8</v>
      </c>
      <c r="B154" s="38" t="s">
        <v>2540</v>
      </c>
      <c r="C154" s="39" t="s">
        <v>54</v>
      </c>
      <c r="D154" s="39" t="s">
        <v>2505</v>
      </c>
      <c r="E154" s="38">
        <v>40</v>
      </c>
      <c r="F154" s="38" t="s">
        <v>2434</v>
      </c>
      <c r="G154" s="38">
        <v>815701</v>
      </c>
      <c r="H154" s="40" t="s">
        <v>2541</v>
      </c>
      <c r="I154" s="41" t="s">
        <v>1960</v>
      </c>
      <c r="J154" s="42">
        <v>6350.69</v>
      </c>
      <c r="K154" s="42">
        <f t="shared" si="6"/>
        <v>7493.8141999999989</v>
      </c>
      <c r="L154" s="39" t="s">
        <v>4493</v>
      </c>
      <c r="M154" s="39" t="s">
        <v>2542</v>
      </c>
      <c r="N154" s="39" t="s">
        <v>2541</v>
      </c>
      <c r="O154" s="39" t="s">
        <v>2508</v>
      </c>
      <c r="P154" s="41">
        <v>245</v>
      </c>
      <c r="Q154" s="38" t="s">
        <v>1964</v>
      </c>
      <c r="R154" s="38">
        <v>1638763</v>
      </c>
      <c r="S154" s="38">
        <v>46</v>
      </c>
      <c r="T154" s="39" t="s">
        <v>63</v>
      </c>
      <c r="U154" s="43">
        <v>42005</v>
      </c>
      <c r="V154" s="43">
        <v>42005</v>
      </c>
      <c r="W154" s="43">
        <v>42369</v>
      </c>
      <c r="X154" s="33"/>
      <c r="Y154" s="33" t="s">
        <v>2509</v>
      </c>
    </row>
    <row r="155" spans="1:25" ht="45">
      <c r="A155" s="38">
        <v>8</v>
      </c>
      <c r="B155" s="38" t="s">
        <v>2543</v>
      </c>
      <c r="C155" s="39" t="s">
        <v>54</v>
      </c>
      <c r="D155" s="39" t="s">
        <v>2505</v>
      </c>
      <c r="E155" s="38">
        <v>40</v>
      </c>
      <c r="F155" s="38" t="s">
        <v>2434</v>
      </c>
      <c r="G155" s="38">
        <v>815702</v>
      </c>
      <c r="H155" s="40" t="s">
        <v>2544</v>
      </c>
      <c r="I155" s="41" t="s">
        <v>1960</v>
      </c>
      <c r="J155" s="42">
        <v>7151.57</v>
      </c>
      <c r="K155" s="42">
        <f t="shared" si="6"/>
        <v>8438.8525999999983</v>
      </c>
      <c r="L155" s="39" t="s">
        <v>4493</v>
      </c>
      <c r="M155" s="38" t="s">
        <v>2127</v>
      </c>
      <c r="N155" s="39" t="s">
        <v>2544</v>
      </c>
      <c r="O155" s="39" t="s">
        <v>2508</v>
      </c>
      <c r="P155" s="41">
        <v>245</v>
      </c>
      <c r="Q155" s="38" t="s">
        <v>1964</v>
      </c>
      <c r="R155" s="38">
        <v>1854937</v>
      </c>
      <c r="S155" s="38">
        <v>46</v>
      </c>
      <c r="T155" s="39" t="s">
        <v>63</v>
      </c>
      <c r="U155" s="43">
        <v>42005</v>
      </c>
      <c r="V155" s="43">
        <v>42005</v>
      </c>
      <c r="W155" s="43">
        <v>42369</v>
      </c>
      <c r="X155" s="33"/>
      <c r="Y155" s="33" t="s">
        <v>2509</v>
      </c>
    </row>
    <row r="156" spans="1:25" ht="45">
      <c r="A156" s="38">
        <v>8</v>
      </c>
      <c r="B156" s="38" t="s">
        <v>2545</v>
      </c>
      <c r="C156" s="39" t="s">
        <v>54</v>
      </c>
      <c r="D156" s="39" t="s">
        <v>2505</v>
      </c>
      <c r="E156" s="38">
        <v>40</v>
      </c>
      <c r="F156" s="38" t="s">
        <v>2434</v>
      </c>
      <c r="G156" s="38">
        <v>815703</v>
      </c>
      <c r="H156" s="40" t="s">
        <v>2546</v>
      </c>
      <c r="I156" s="41" t="s">
        <v>1960</v>
      </c>
      <c r="J156" s="42">
        <v>1255.8800000000001</v>
      </c>
      <c r="K156" s="42">
        <f t="shared" si="6"/>
        <v>1481.9384</v>
      </c>
      <c r="L156" s="39" t="s">
        <v>4493</v>
      </c>
      <c r="M156" s="38" t="s">
        <v>2127</v>
      </c>
      <c r="N156" s="39" t="s">
        <v>2546</v>
      </c>
      <c r="O156" s="39" t="s">
        <v>2508</v>
      </c>
      <c r="P156" s="41">
        <v>245</v>
      </c>
      <c r="Q156" s="38" t="s">
        <v>1964</v>
      </c>
      <c r="R156" s="38">
        <v>320094</v>
      </c>
      <c r="S156" s="38">
        <v>46</v>
      </c>
      <c r="T156" s="39" t="s">
        <v>63</v>
      </c>
      <c r="U156" s="43">
        <v>42005</v>
      </c>
      <c r="V156" s="43">
        <v>42005</v>
      </c>
      <c r="W156" s="43">
        <v>42369</v>
      </c>
      <c r="X156" s="33"/>
      <c r="Y156" s="33" t="s">
        <v>2509</v>
      </c>
    </row>
    <row r="157" spans="1:25" ht="45">
      <c r="A157" s="38">
        <v>8</v>
      </c>
      <c r="B157" s="38" t="s">
        <v>2547</v>
      </c>
      <c r="C157" s="39" t="s">
        <v>54</v>
      </c>
      <c r="D157" s="39" t="s">
        <v>2505</v>
      </c>
      <c r="E157" s="38">
        <v>40</v>
      </c>
      <c r="F157" s="38" t="s">
        <v>2434</v>
      </c>
      <c r="G157" s="38">
        <v>815704</v>
      </c>
      <c r="H157" s="40" t="s">
        <v>2548</v>
      </c>
      <c r="I157" s="41" t="s">
        <v>1960</v>
      </c>
      <c r="J157" s="42">
        <v>631.99</v>
      </c>
      <c r="K157" s="42">
        <f t="shared" si="6"/>
        <v>745.7482</v>
      </c>
      <c r="L157" s="39" t="s">
        <v>4493</v>
      </c>
      <c r="M157" s="38" t="s">
        <v>2549</v>
      </c>
      <c r="N157" s="39" t="s">
        <v>2548</v>
      </c>
      <c r="O157" s="39" t="s">
        <v>2508</v>
      </c>
      <c r="P157" s="41">
        <v>245</v>
      </c>
      <c r="Q157" s="38" t="s">
        <v>1964</v>
      </c>
      <c r="R157" s="38">
        <v>161016</v>
      </c>
      <c r="S157" s="38">
        <v>46</v>
      </c>
      <c r="T157" s="39" t="s">
        <v>63</v>
      </c>
      <c r="U157" s="43">
        <v>42005</v>
      </c>
      <c r="V157" s="43">
        <v>42005</v>
      </c>
      <c r="W157" s="43">
        <v>42369</v>
      </c>
      <c r="X157" s="33"/>
      <c r="Y157" s="33" t="s">
        <v>2509</v>
      </c>
    </row>
    <row r="158" spans="1:25" ht="56.25">
      <c r="A158" s="38">
        <v>8</v>
      </c>
      <c r="B158" s="38" t="s">
        <v>2550</v>
      </c>
      <c r="C158" s="39" t="s">
        <v>54</v>
      </c>
      <c r="D158" s="39" t="s">
        <v>2551</v>
      </c>
      <c r="E158" s="38">
        <v>70</v>
      </c>
      <c r="F158" s="38" t="s">
        <v>2552</v>
      </c>
      <c r="G158" s="38">
        <v>627624</v>
      </c>
      <c r="H158" s="40" t="s">
        <v>2553</v>
      </c>
      <c r="I158" s="41" t="s">
        <v>2554</v>
      </c>
      <c r="J158" s="42">
        <v>10000</v>
      </c>
      <c r="K158" s="42">
        <v>10000</v>
      </c>
      <c r="L158" s="39" t="s">
        <v>4493</v>
      </c>
      <c r="M158" s="38" t="s">
        <v>2555</v>
      </c>
      <c r="N158" s="39" t="s">
        <v>2556</v>
      </c>
      <c r="O158" s="39" t="s">
        <v>2101</v>
      </c>
      <c r="P158" s="41">
        <v>796</v>
      </c>
      <c r="Q158" s="38" t="s">
        <v>68</v>
      </c>
      <c r="R158" s="38">
        <v>1</v>
      </c>
      <c r="S158" s="38">
        <v>45914000</v>
      </c>
      <c r="T158" s="39" t="s">
        <v>2557</v>
      </c>
      <c r="U158" s="43">
        <v>42005</v>
      </c>
      <c r="V158" s="43">
        <v>42005</v>
      </c>
      <c r="W158" s="43">
        <v>42369</v>
      </c>
      <c r="X158" s="33"/>
      <c r="Y158" s="33" t="s">
        <v>2558</v>
      </c>
    </row>
    <row r="159" spans="1:25" ht="56.25">
      <c r="A159" s="38">
        <v>8</v>
      </c>
      <c r="B159" s="38" t="s">
        <v>2559</v>
      </c>
      <c r="C159" s="39" t="s">
        <v>54</v>
      </c>
      <c r="D159" s="39" t="s">
        <v>2551</v>
      </c>
      <c r="E159" s="38">
        <v>70</v>
      </c>
      <c r="F159" s="38" t="s">
        <v>2552</v>
      </c>
      <c r="G159" s="38">
        <v>627639</v>
      </c>
      <c r="H159" s="40" t="s">
        <v>2560</v>
      </c>
      <c r="I159" s="41" t="s">
        <v>2561</v>
      </c>
      <c r="J159" s="42">
        <v>1500</v>
      </c>
      <c r="K159" s="42">
        <f>J159*1.18</f>
        <v>1770</v>
      </c>
      <c r="L159" s="39" t="s">
        <v>4493</v>
      </c>
      <c r="M159" s="38" t="s">
        <v>2562</v>
      </c>
      <c r="N159" s="39" t="s">
        <v>2563</v>
      </c>
      <c r="O159" s="39" t="s">
        <v>2101</v>
      </c>
      <c r="P159" s="41">
        <v>796</v>
      </c>
      <c r="Q159" s="38" t="s">
        <v>68</v>
      </c>
      <c r="R159" s="38">
        <v>1</v>
      </c>
      <c r="S159" s="38">
        <v>45301000</v>
      </c>
      <c r="T159" s="39" t="s">
        <v>2153</v>
      </c>
      <c r="U159" s="43">
        <v>42005</v>
      </c>
      <c r="V159" s="43">
        <v>42005</v>
      </c>
      <c r="W159" s="43">
        <v>42369</v>
      </c>
      <c r="X159" s="33"/>
      <c r="Y159" s="33" t="s">
        <v>2558</v>
      </c>
    </row>
    <row r="160" spans="1:25" ht="56.25">
      <c r="A160" s="38">
        <v>8</v>
      </c>
      <c r="B160" s="38" t="s">
        <v>2564</v>
      </c>
      <c r="C160" s="39" t="s">
        <v>54</v>
      </c>
      <c r="D160" s="39" t="s">
        <v>2551</v>
      </c>
      <c r="E160" s="38">
        <v>70</v>
      </c>
      <c r="F160" s="38" t="s">
        <v>2552</v>
      </c>
      <c r="G160" s="38">
        <v>627638</v>
      </c>
      <c r="H160" s="40" t="s">
        <v>2565</v>
      </c>
      <c r="I160" s="41" t="s">
        <v>2561</v>
      </c>
      <c r="J160" s="42">
        <v>20000</v>
      </c>
      <c r="K160" s="42">
        <f>J160*1.18</f>
        <v>23600</v>
      </c>
      <c r="L160" s="39" t="s">
        <v>4493</v>
      </c>
      <c r="M160" s="38" t="s">
        <v>2566</v>
      </c>
      <c r="N160" s="39" t="s">
        <v>2565</v>
      </c>
      <c r="O160" s="39" t="s">
        <v>2101</v>
      </c>
      <c r="P160" s="41">
        <v>796</v>
      </c>
      <c r="Q160" s="38" t="s">
        <v>68</v>
      </c>
      <c r="R160" s="38">
        <v>1</v>
      </c>
      <c r="S160" s="38">
        <v>46623101</v>
      </c>
      <c r="T160" s="39" t="s">
        <v>2567</v>
      </c>
      <c r="U160" s="43">
        <v>42005</v>
      </c>
      <c r="V160" s="43">
        <v>42005</v>
      </c>
      <c r="W160" s="43">
        <v>42369</v>
      </c>
      <c r="X160" s="33"/>
      <c r="Y160" s="33" t="s">
        <v>2558</v>
      </c>
    </row>
    <row r="161" spans="1:25" ht="56.25">
      <c r="A161" s="38">
        <v>8</v>
      </c>
      <c r="B161" s="38" t="s">
        <v>2568</v>
      </c>
      <c r="C161" s="39" t="s">
        <v>54</v>
      </c>
      <c r="D161" s="39" t="s">
        <v>2551</v>
      </c>
      <c r="E161" s="38">
        <v>70</v>
      </c>
      <c r="F161" s="38" t="s">
        <v>2552</v>
      </c>
      <c r="G161" s="38">
        <v>627640</v>
      </c>
      <c r="H161" s="40" t="s">
        <v>2569</v>
      </c>
      <c r="I161" s="41" t="s">
        <v>2561</v>
      </c>
      <c r="J161" s="42">
        <v>25000</v>
      </c>
      <c r="K161" s="42">
        <f>J161*1.18</f>
        <v>29500</v>
      </c>
      <c r="L161" s="39" t="s">
        <v>4493</v>
      </c>
      <c r="M161" s="38" t="s">
        <v>2570</v>
      </c>
      <c r="N161" s="39" t="s">
        <v>2569</v>
      </c>
      <c r="O161" s="39" t="s">
        <v>2101</v>
      </c>
      <c r="P161" s="41">
        <v>796</v>
      </c>
      <c r="Q161" s="38" t="s">
        <v>68</v>
      </c>
      <c r="R161" s="38">
        <v>1</v>
      </c>
      <c r="S161" s="38">
        <v>45301000</v>
      </c>
      <c r="T161" s="39" t="s">
        <v>2557</v>
      </c>
      <c r="U161" s="43">
        <v>42005</v>
      </c>
      <c r="V161" s="43">
        <v>42005</v>
      </c>
      <c r="W161" s="43">
        <v>42369</v>
      </c>
      <c r="X161" s="33"/>
      <c r="Y161" s="33" t="s">
        <v>2558</v>
      </c>
    </row>
    <row r="162" spans="1:25" ht="56.25">
      <c r="A162" s="38">
        <v>8</v>
      </c>
      <c r="B162" s="38" t="s">
        <v>2571</v>
      </c>
      <c r="C162" s="39" t="s">
        <v>54</v>
      </c>
      <c r="D162" s="39" t="s">
        <v>2551</v>
      </c>
      <c r="E162" s="38">
        <v>70</v>
      </c>
      <c r="F162" s="38" t="s">
        <v>2552</v>
      </c>
      <c r="G162" s="38">
        <v>627641</v>
      </c>
      <c r="H162" s="40" t="s">
        <v>2569</v>
      </c>
      <c r="I162" s="41" t="s">
        <v>2561</v>
      </c>
      <c r="J162" s="42">
        <v>15000</v>
      </c>
      <c r="K162" s="42">
        <f>J162*1.18</f>
        <v>17700</v>
      </c>
      <c r="L162" s="39" t="s">
        <v>4493</v>
      </c>
      <c r="M162" s="38" t="s">
        <v>2572</v>
      </c>
      <c r="N162" s="39" t="s">
        <v>2569</v>
      </c>
      <c r="O162" s="39" t="s">
        <v>2101</v>
      </c>
      <c r="P162" s="41">
        <v>796</v>
      </c>
      <c r="Q162" s="38" t="s">
        <v>68</v>
      </c>
      <c r="R162" s="38">
        <v>1</v>
      </c>
      <c r="S162" s="38">
        <v>45353000</v>
      </c>
      <c r="T162" s="39" t="s">
        <v>2153</v>
      </c>
      <c r="U162" s="43">
        <v>42005</v>
      </c>
      <c r="V162" s="43">
        <v>42005</v>
      </c>
      <c r="W162" s="43">
        <v>42369</v>
      </c>
      <c r="X162" s="33"/>
      <c r="Y162" s="33" t="s">
        <v>2558</v>
      </c>
    </row>
    <row r="163" spans="1:25" ht="90">
      <c r="A163" s="38">
        <v>8</v>
      </c>
      <c r="B163" s="38" t="s">
        <v>2573</v>
      </c>
      <c r="C163" s="39" t="s">
        <v>54</v>
      </c>
      <c r="D163" s="39" t="s">
        <v>2574</v>
      </c>
      <c r="E163" s="38" t="s">
        <v>2093</v>
      </c>
      <c r="F163" s="38">
        <v>9430000</v>
      </c>
      <c r="G163" s="38">
        <v>641460</v>
      </c>
      <c r="H163" s="40" t="s">
        <v>2575</v>
      </c>
      <c r="I163" s="41" t="s">
        <v>1949</v>
      </c>
      <c r="J163" s="42">
        <v>82555.08</v>
      </c>
      <c r="K163" s="42">
        <f t="shared" ref="K163:K178" si="7">J163*1.18</f>
        <v>97414.994399999996</v>
      </c>
      <c r="L163" s="39" t="s">
        <v>4493</v>
      </c>
      <c r="M163" s="38" t="s">
        <v>2576</v>
      </c>
      <c r="N163" s="39" t="s">
        <v>2575</v>
      </c>
      <c r="O163" s="39" t="s">
        <v>1952</v>
      </c>
      <c r="P163" s="41">
        <v>796</v>
      </c>
      <c r="Q163" s="38" t="s">
        <v>1971</v>
      </c>
      <c r="R163" s="38">
        <v>1</v>
      </c>
      <c r="S163" s="38" t="s">
        <v>2577</v>
      </c>
      <c r="T163" s="39" t="s">
        <v>62</v>
      </c>
      <c r="U163" s="43">
        <v>42005</v>
      </c>
      <c r="V163" s="43">
        <v>42005</v>
      </c>
      <c r="W163" s="43">
        <v>42369</v>
      </c>
      <c r="X163" s="33" t="s">
        <v>2578</v>
      </c>
      <c r="Y163" s="33" t="s">
        <v>2579</v>
      </c>
    </row>
    <row r="164" spans="1:25" ht="78.75">
      <c r="A164" s="38">
        <v>8</v>
      </c>
      <c r="B164" s="38" t="s">
        <v>2580</v>
      </c>
      <c r="C164" s="39" t="s">
        <v>54</v>
      </c>
      <c r="D164" s="39" t="s">
        <v>2574</v>
      </c>
      <c r="E164" s="38" t="s">
        <v>2093</v>
      </c>
      <c r="F164" s="38">
        <v>9430000</v>
      </c>
      <c r="G164" s="38">
        <v>641465</v>
      </c>
      <c r="H164" s="40" t="s">
        <v>2581</v>
      </c>
      <c r="I164" s="41" t="s">
        <v>1949</v>
      </c>
      <c r="J164" s="42">
        <v>4067.7966099999999</v>
      </c>
      <c r="K164" s="42">
        <f t="shared" si="7"/>
        <v>4799.9999997999994</v>
      </c>
      <c r="L164" s="39" t="s">
        <v>4493</v>
      </c>
      <c r="M164" s="38" t="s">
        <v>2582</v>
      </c>
      <c r="N164" s="39" t="s">
        <v>2583</v>
      </c>
      <c r="O164" s="39" t="s">
        <v>1952</v>
      </c>
      <c r="P164" s="41">
        <v>796</v>
      </c>
      <c r="Q164" s="38" t="s">
        <v>1971</v>
      </c>
      <c r="R164" s="38">
        <v>1</v>
      </c>
      <c r="S164" s="38" t="s">
        <v>2577</v>
      </c>
      <c r="T164" s="39" t="s">
        <v>62</v>
      </c>
      <c r="U164" s="43">
        <v>42005</v>
      </c>
      <c r="V164" s="43">
        <v>42005</v>
      </c>
      <c r="W164" s="43">
        <v>42369</v>
      </c>
      <c r="X164" s="33" t="s">
        <v>2584</v>
      </c>
      <c r="Y164" s="33" t="s">
        <v>2579</v>
      </c>
    </row>
    <row r="165" spans="1:25" ht="78.75">
      <c r="A165" s="38">
        <v>8</v>
      </c>
      <c r="B165" s="38" t="s">
        <v>2585</v>
      </c>
      <c r="C165" s="39" t="s">
        <v>54</v>
      </c>
      <c r="D165" s="39" t="s">
        <v>2574</v>
      </c>
      <c r="E165" s="38" t="s">
        <v>2093</v>
      </c>
      <c r="F165" s="38">
        <v>9430000</v>
      </c>
      <c r="G165" s="38">
        <v>641464</v>
      </c>
      <c r="H165" s="40" t="s">
        <v>2586</v>
      </c>
      <c r="I165" s="41" t="s">
        <v>1949</v>
      </c>
      <c r="J165" s="42">
        <v>488.13558999999998</v>
      </c>
      <c r="K165" s="42">
        <f t="shared" si="7"/>
        <v>575.99999619999994</v>
      </c>
      <c r="L165" s="39" t="s">
        <v>4493</v>
      </c>
      <c r="M165" s="38" t="s">
        <v>2576</v>
      </c>
      <c r="N165" s="39" t="s">
        <v>2586</v>
      </c>
      <c r="O165" s="39" t="s">
        <v>1952</v>
      </c>
      <c r="P165" s="41">
        <v>796</v>
      </c>
      <c r="Q165" s="38" t="s">
        <v>1971</v>
      </c>
      <c r="R165" s="38">
        <v>1</v>
      </c>
      <c r="S165" s="38" t="s">
        <v>2577</v>
      </c>
      <c r="T165" s="39" t="s">
        <v>62</v>
      </c>
      <c r="U165" s="43">
        <v>42005</v>
      </c>
      <c r="V165" s="43">
        <v>42005</v>
      </c>
      <c r="W165" s="43">
        <v>42369</v>
      </c>
      <c r="X165" s="33" t="s">
        <v>2587</v>
      </c>
      <c r="Y165" s="33" t="s">
        <v>2579</v>
      </c>
    </row>
    <row r="166" spans="1:25" ht="90">
      <c r="A166" s="38">
        <v>8</v>
      </c>
      <c r="B166" s="38" t="s">
        <v>2588</v>
      </c>
      <c r="C166" s="39" t="s">
        <v>54</v>
      </c>
      <c r="D166" s="39" t="s">
        <v>2574</v>
      </c>
      <c r="E166" s="38" t="s">
        <v>2093</v>
      </c>
      <c r="F166" s="38">
        <v>9430000</v>
      </c>
      <c r="G166" s="38">
        <v>641466</v>
      </c>
      <c r="H166" s="40" t="s">
        <v>2589</v>
      </c>
      <c r="I166" s="41" t="s">
        <v>1949</v>
      </c>
      <c r="J166" s="42">
        <v>28560.59</v>
      </c>
      <c r="K166" s="42">
        <f t="shared" si="7"/>
        <v>33701.496200000001</v>
      </c>
      <c r="L166" s="39" t="s">
        <v>4493</v>
      </c>
      <c r="M166" s="38" t="s">
        <v>2590</v>
      </c>
      <c r="N166" s="39" t="s">
        <v>2589</v>
      </c>
      <c r="O166" s="39" t="s">
        <v>1952</v>
      </c>
      <c r="P166" s="41">
        <v>796</v>
      </c>
      <c r="Q166" s="38" t="s">
        <v>1971</v>
      </c>
      <c r="R166" s="38">
        <v>1</v>
      </c>
      <c r="S166" s="38" t="s">
        <v>2577</v>
      </c>
      <c r="T166" s="39" t="s">
        <v>62</v>
      </c>
      <c r="U166" s="43">
        <v>42005</v>
      </c>
      <c r="V166" s="43">
        <v>42005</v>
      </c>
      <c r="W166" s="43">
        <v>42369</v>
      </c>
      <c r="X166" s="33" t="s">
        <v>2591</v>
      </c>
      <c r="Y166" s="33" t="s">
        <v>2579</v>
      </c>
    </row>
    <row r="167" spans="1:25" ht="56.25">
      <c r="A167" s="38">
        <v>8</v>
      </c>
      <c r="B167" s="38" t="s">
        <v>4543</v>
      </c>
      <c r="C167" s="39" t="s">
        <v>54</v>
      </c>
      <c r="D167" s="39" t="s">
        <v>2092</v>
      </c>
      <c r="E167" s="38" t="s">
        <v>2093</v>
      </c>
      <c r="F167" s="38">
        <v>6420090</v>
      </c>
      <c r="G167" s="38">
        <v>627898</v>
      </c>
      <c r="H167" s="40" t="s">
        <v>4544</v>
      </c>
      <c r="I167" s="41">
        <v>20105010201</v>
      </c>
      <c r="J167" s="42">
        <v>2917.92</v>
      </c>
      <c r="K167" s="42">
        <f t="shared" si="7"/>
        <v>3443.1455999999998</v>
      </c>
      <c r="L167" s="39" t="s">
        <v>4493</v>
      </c>
      <c r="M167" s="38" t="s">
        <v>2082</v>
      </c>
      <c r="N167" s="39" t="s">
        <v>4544</v>
      </c>
      <c r="O167" s="39" t="s">
        <v>1952</v>
      </c>
      <c r="P167" s="41">
        <v>796</v>
      </c>
      <c r="Q167" s="38" t="s">
        <v>1971</v>
      </c>
      <c r="R167" s="38">
        <v>1</v>
      </c>
      <c r="S167" s="38">
        <v>45</v>
      </c>
      <c r="T167" s="39" t="s">
        <v>62</v>
      </c>
      <c r="U167" s="43">
        <v>42005</v>
      </c>
      <c r="V167" s="43">
        <v>42005</v>
      </c>
      <c r="W167" s="43">
        <v>42369</v>
      </c>
      <c r="X167" s="33"/>
      <c r="Y167" s="33"/>
    </row>
    <row r="168" spans="1:25" ht="45">
      <c r="A168" s="38">
        <v>8</v>
      </c>
      <c r="B168" s="38" t="s">
        <v>4545</v>
      </c>
      <c r="C168" s="39" t="s">
        <v>54</v>
      </c>
      <c r="D168" s="39" t="s">
        <v>2092</v>
      </c>
      <c r="E168" s="38" t="s">
        <v>2093</v>
      </c>
      <c r="F168" s="38">
        <v>6420090</v>
      </c>
      <c r="G168" s="38">
        <v>627899</v>
      </c>
      <c r="H168" s="40" t="s">
        <v>4546</v>
      </c>
      <c r="I168" s="41">
        <v>20105010201</v>
      </c>
      <c r="J168" s="42">
        <v>1722</v>
      </c>
      <c r="K168" s="42">
        <f t="shared" si="7"/>
        <v>2031.9599999999998</v>
      </c>
      <c r="L168" s="39" t="s">
        <v>4493</v>
      </c>
      <c r="M168" s="38" t="s">
        <v>2082</v>
      </c>
      <c r="N168" s="39" t="s">
        <v>4546</v>
      </c>
      <c r="O168" s="39" t="s">
        <v>1952</v>
      </c>
      <c r="P168" s="41">
        <v>796</v>
      </c>
      <c r="Q168" s="38" t="s">
        <v>1971</v>
      </c>
      <c r="R168" s="38">
        <v>1</v>
      </c>
      <c r="S168" s="38">
        <v>45</v>
      </c>
      <c r="T168" s="39" t="s">
        <v>62</v>
      </c>
      <c r="U168" s="43">
        <v>42005</v>
      </c>
      <c r="V168" s="43">
        <v>42005</v>
      </c>
      <c r="W168" s="43">
        <v>42369</v>
      </c>
      <c r="X168" s="33"/>
      <c r="Y168" s="33"/>
    </row>
    <row r="169" spans="1:25" ht="56.25">
      <c r="A169" s="38">
        <v>8</v>
      </c>
      <c r="B169" s="38" t="s">
        <v>4547</v>
      </c>
      <c r="C169" s="39" t="s">
        <v>54</v>
      </c>
      <c r="D169" s="39" t="s">
        <v>2092</v>
      </c>
      <c r="E169" s="38" t="s">
        <v>2093</v>
      </c>
      <c r="F169" s="38">
        <v>6420090</v>
      </c>
      <c r="G169" s="38">
        <v>627900</v>
      </c>
      <c r="H169" s="40" t="s">
        <v>4548</v>
      </c>
      <c r="I169" s="41">
        <v>20105010201</v>
      </c>
      <c r="J169" s="42">
        <v>6900</v>
      </c>
      <c r="K169" s="42">
        <f>J169*1.18</f>
        <v>8142</v>
      </c>
      <c r="L169" s="39" t="s">
        <v>4493</v>
      </c>
      <c r="M169" s="38" t="s">
        <v>2082</v>
      </c>
      <c r="N169" s="39" t="s">
        <v>4548</v>
      </c>
      <c r="O169" s="39" t="s">
        <v>1952</v>
      </c>
      <c r="P169" s="41">
        <v>796</v>
      </c>
      <c r="Q169" s="38" t="s">
        <v>1971</v>
      </c>
      <c r="R169" s="38">
        <v>1</v>
      </c>
      <c r="S169" s="38">
        <v>45</v>
      </c>
      <c r="T169" s="39" t="s">
        <v>62</v>
      </c>
      <c r="U169" s="43">
        <v>42005</v>
      </c>
      <c r="V169" s="43">
        <v>42005</v>
      </c>
      <c r="W169" s="43">
        <v>42369</v>
      </c>
      <c r="X169" s="33"/>
      <c r="Y169" s="33"/>
    </row>
    <row r="170" spans="1:25" ht="56.25">
      <c r="A170" s="38">
        <v>8</v>
      </c>
      <c r="B170" s="38" t="s">
        <v>4549</v>
      </c>
      <c r="C170" s="39" t="s">
        <v>54</v>
      </c>
      <c r="D170" s="39" t="s">
        <v>2092</v>
      </c>
      <c r="E170" s="38" t="s">
        <v>2093</v>
      </c>
      <c r="F170" s="38">
        <v>6420090</v>
      </c>
      <c r="G170" s="38">
        <v>627981</v>
      </c>
      <c r="H170" s="40" t="s">
        <v>4550</v>
      </c>
      <c r="I170" s="41">
        <v>20105010201</v>
      </c>
      <c r="J170" s="42">
        <v>5233.6000000000004</v>
      </c>
      <c r="K170" s="42">
        <f t="shared" ref="K170:K176" si="8">J170*1.18</f>
        <v>6175.6480000000001</v>
      </c>
      <c r="L170" s="39" t="s">
        <v>4493</v>
      </c>
      <c r="M170" s="38" t="s">
        <v>2082</v>
      </c>
      <c r="N170" s="39" t="s">
        <v>4550</v>
      </c>
      <c r="O170" s="39" t="s">
        <v>1952</v>
      </c>
      <c r="P170" s="41">
        <v>796</v>
      </c>
      <c r="Q170" s="38" t="s">
        <v>1971</v>
      </c>
      <c r="R170" s="38">
        <v>1</v>
      </c>
      <c r="S170" s="38">
        <v>45</v>
      </c>
      <c r="T170" s="39" t="s">
        <v>62</v>
      </c>
      <c r="U170" s="43">
        <v>42005</v>
      </c>
      <c r="V170" s="43">
        <v>42005</v>
      </c>
      <c r="W170" s="43">
        <v>42369</v>
      </c>
      <c r="X170" s="33"/>
      <c r="Y170" s="33"/>
    </row>
    <row r="171" spans="1:25" ht="45">
      <c r="A171" s="38">
        <v>8</v>
      </c>
      <c r="B171" s="38" t="s">
        <v>4551</v>
      </c>
      <c r="C171" s="39" t="s">
        <v>54</v>
      </c>
      <c r="D171" s="39" t="s">
        <v>2092</v>
      </c>
      <c r="E171" s="38" t="s">
        <v>2093</v>
      </c>
      <c r="F171" s="38">
        <v>6420090</v>
      </c>
      <c r="G171" s="38">
        <v>627983</v>
      </c>
      <c r="H171" s="40" t="s">
        <v>4552</v>
      </c>
      <c r="I171" s="41">
        <v>20105010201</v>
      </c>
      <c r="J171" s="42">
        <v>1926</v>
      </c>
      <c r="K171" s="42">
        <f t="shared" si="8"/>
        <v>2272.6799999999998</v>
      </c>
      <c r="L171" s="39" t="s">
        <v>4493</v>
      </c>
      <c r="M171" s="38" t="s">
        <v>2082</v>
      </c>
      <c r="N171" s="39" t="s">
        <v>4552</v>
      </c>
      <c r="O171" s="39" t="s">
        <v>1952</v>
      </c>
      <c r="P171" s="41">
        <v>796</v>
      </c>
      <c r="Q171" s="38" t="s">
        <v>1971</v>
      </c>
      <c r="R171" s="38">
        <v>1</v>
      </c>
      <c r="S171" s="38">
        <v>45</v>
      </c>
      <c r="T171" s="39" t="s">
        <v>62</v>
      </c>
      <c r="U171" s="43">
        <v>42005</v>
      </c>
      <c r="V171" s="43">
        <v>42005</v>
      </c>
      <c r="W171" s="43">
        <v>42369</v>
      </c>
      <c r="X171" s="33"/>
      <c r="Y171" s="33"/>
    </row>
    <row r="172" spans="1:25" ht="56.25">
      <c r="A172" s="38">
        <v>8</v>
      </c>
      <c r="B172" s="38" t="s">
        <v>4553</v>
      </c>
      <c r="C172" s="39" t="s">
        <v>54</v>
      </c>
      <c r="D172" s="39" t="s">
        <v>2092</v>
      </c>
      <c r="E172" s="38" t="s">
        <v>2093</v>
      </c>
      <c r="F172" s="38">
        <v>6420090</v>
      </c>
      <c r="G172" s="38">
        <v>627984</v>
      </c>
      <c r="H172" s="40" t="s">
        <v>4554</v>
      </c>
      <c r="I172" s="41">
        <v>20105010201</v>
      </c>
      <c r="J172" s="42">
        <v>5699.16</v>
      </c>
      <c r="K172" s="42">
        <f t="shared" si="8"/>
        <v>6725.0087999999996</v>
      </c>
      <c r="L172" s="39" t="s">
        <v>4493</v>
      </c>
      <c r="M172" s="38" t="s">
        <v>2082</v>
      </c>
      <c r="N172" s="39" t="s">
        <v>4554</v>
      </c>
      <c r="O172" s="39" t="s">
        <v>1952</v>
      </c>
      <c r="P172" s="41">
        <v>796</v>
      </c>
      <c r="Q172" s="38" t="s">
        <v>1971</v>
      </c>
      <c r="R172" s="38">
        <v>1</v>
      </c>
      <c r="S172" s="38">
        <v>45</v>
      </c>
      <c r="T172" s="39" t="s">
        <v>62</v>
      </c>
      <c r="U172" s="43">
        <v>42005</v>
      </c>
      <c r="V172" s="43">
        <v>42005</v>
      </c>
      <c r="W172" s="43">
        <v>42369</v>
      </c>
      <c r="X172" s="33"/>
      <c r="Y172" s="33"/>
    </row>
    <row r="173" spans="1:25" ht="56.25">
      <c r="A173" s="38">
        <v>8</v>
      </c>
      <c r="B173" s="38" t="s">
        <v>4555</v>
      </c>
      <c r="C173" s="39" t="s">
        <v>54</v>
      </c>
      <c r="D173" s="39" t="s">
        <v>2092</v>
      </c>
      <c r="E173" s="38" t="s">
        <v>2093</v>
      </c>
      <c r="F173" s="38">
        <v>6420090</v>
      </c>
      <c r="G173" s="38">
        <v>627985</v>
      </c>
      <c r="H173" s="40" t="s">
        <v>4556</v>
      </c>
      <c r="I173" s="41">
        <v>20105010201</v>
      </c>
      <c r="J173" s="42">
        <v>864</v>
      </c>
      <c r="K173" s="42">
        <f t="shared" si="8"/>
        <v>1019.52</v>
      </c>
      <c r="L173" s="39" t="s">
        <v>4493</v>
      </c>
      <c r="M173" s="38" t="s">
        <v>2082</v>
      </c>
      <c r="N173" s="39" t="s">
        <v>4556</v>
      </c>
      <c r="O173" s="39" t="s">
        <v>1952</v>
      </c>
      <c r="P173" s="41">
        <v>796</v>
      </c>
      <c r="Q173" s="38" t="s">
        <v>1971</v>
      </c>
      <c r="R173" s="38">
        <v>1</v>
      </c>
      <c r="S173" s="38">
        <v>45</v>
      </c>
      <c r="T173" s="39" t="s">
        <v>62</v>
      </c>
      <c r="U173" s="43">
        <v>42005</v>
      </c>
      <c r="V173" s="43">
        <v>42005</v>
      </c>
      <c r="W173" s="43">
        <v>42369</v>
      </c>
      <c r="X173" s="33"/>
      <c r="Y173" s="33"/>
    </row>
    <row r="174" spans="1:25" ht="56.25">
      <c r="A174" s="38">
        <v>8</v>
      </c>
      <c r="B174" s="38" t="s">
        <v>4557</v>
      </c>
      <c r="C174" s="39" t="s">
        <v>54</v>
      </c>
      <c r="D174" s="39" t="s">
        <v>2092</v>
      </c>
      <c r="E174" s="38" t="s">
        <v>2093</v>
      </c>
      <c r="F174" s="38">
        <v>6420090</v>
      </c>
      <c r="G174" s="38">
        <v>627986</v>
      </c>
      <c r="H174" s="40" t="s">
        <v>4558</v>
      </c>
      <c r="I174" s="41">
        <v>20105010201</v>
      </c>
      <c r="J174" s="42">
        <v>2100.52</v>
      </c>
      <c r="K174" s="42">
        <f t="shared" si="8"/>
        <v>2478.6135999999997</v>
      </c>
      <c r="L174" s="39" t="s">
        <v>4493</v>
      </c>
      <c r="M174" s="38" t="s">
        <v>2082</v>
      </c>
      <c r="N174" s="39" t="s">
        <v>4558</v>
      </c>
      <c r="O174" s="39" t="s">
        <v>1952</v>
      </c>
      <c r="P174" s="41">
        <v>796</v>
      </c>
      <c r="Q174" s="38" t="s">
        <v>1971</v>
      </c>
      <c r="R174" s="38">
        <v>1</v>
      </c>
      <c r="S174" s="38">
        <v>45</v>
      </c>
      <c r="T174" s="39" t="s">
        <v>62</v>
      </c>
      <c r="U174" s="43">
        <v>42005</v>
      </c>
      <c r="V174" s="43">
        <v>42005</v>
      </c>
      <c r="W174" s="43">
        <v>42369</v>
      </c>
      <c r="X174" s="33"/>
      <c r="Y174" s="33"/>
    </row>
    <row r="175" spans="1:25" ht="45">
      <c r="A175" s="38">
        <v>8</v>
      </c>
      <c r="B175" s="38" t="s">
        <v>4559</v>
      </c>
      <c r="C175" s="39" t="s">
        <v>54</v>
      </c>
      <c r="D175" s="39" t="s">
        <v>2092</v>
      </c>
      <c r="E175" s="38" t="s">
        <v>2093</v>
      </c>
      <c r="F175" s="38">
        <v>6420090</v>
      </c>
      <c r="G175" s="38">
        <v>627988</v>
      </c>
      <c r="H175" s="40" t="s">
        <v>4560</v>
      </c>
      <c r="I175" s="41">
        <v>20105010201</v>
      </c>
      <c r="J175" s="42">
        <v>1572</v>
      </c>
      <c r="K175" s="42">
        <f t="shared" si="8"/>
        <v>1854.9599999999998</v>
      </c>
      <c r="L175" s="39" t="s">
        <v>4493</v>
      </c>
      <c r="M175" s="38" t="s">
        <v>2082</v>
      </c>
      <c r="N175" s="39" t="s">
        <v>4560</v>
      </c>
      <c r="O175" s="39" t="s">
        <v>1952</v>
      </c>
      <c r="P175" s="41">
        <v>796</v>
      </c>
      <c r="Q175" s="38" t="s">
        <v>1971</v>
      </c>
      <c r="R175" s="38">
        <v>1</v>
      </c>
      <c r="S175" s="38">
        <v>45</v>
      </c>
      <c r="T175" s="39" t="s">
        <v>62</v>
      </c>
      <c r="U175" s="43">
        <v>42005</v>
      </c>
      <c r="V175" s="43">
        <v>42005</v>
      </c>
      <c r="W175" s="43">
        <v>42369</v>
      </c>
      <c r="X175" s="33"/>
      <c r="Y175" s="33"/>
    </row>
    <row r="176" spans="1:25" ht="78.75">
      <c r="A176" s="38">
        <v>8</v>
      </c>
      <c r="B176" s="38" t="s">
        <v>4561</v>
      </c>
      <c r="C176" s="39" t="s">
        <v>54</v>
      </c>
      <c r="D176" s="39" t="s">
        <v>2092</v>
      </c>
      <c r="E176" s="38" t="s">
        <v>2093</v>
      </c>
      <c r="F176" s="38">
        <v>6420090</v>
      </c>
      <c r="G176" s="38">
        <v>628019</v>
      </c>
      <c r="H176" s="40" t="s">
        <v>4562</v>
      </c>
      <c r="I176" s="41">
        <v>20105010201</v>
      </c>
      <c r="J176" s="42">
        <v>742.22450000000003</v>
      </c>
      <c r="K176" s="42">
        <f t="shared" si="8"/>
        <v>875.82491000000005</v>
      </c>
      <c r="L176" s="39" t="s">
        <v>4493</v>
      </c>
      <c r="M176" s="38" t="s">
        <v>2082</v>
      </c>
      <c r="N176" s="39" t="s">
        <v>4562</v>
      </c>
      <c r="O176" s="39" t="s">
        <v>1952</v>
      </c>
      <c r="P176" s="41">
        <v>796</v>
      </c>
      <c r="Q176" s="38" t="s">
        <v>1971</v>
      </c>
      <c r="R176" s="38">
        <v>1</v>
      </c>
      <c r="S176" s="38">
        <v>45</v>
      </c>
      <c r="T176" s="39" t="s">
        <v>62</v>
      </c>
      <c r="U176" s="43">
        <v>42005</v>
      </c>
      <c r="V176" s="43">
        <v>42005</v>
      </c>
      <c r="W176" s="43">
        <v>42369</v>
      </c>
      <c r="X176" s="33"/>
      <c r="Y176" s="33"/>
    </row>
    <row r="177" spans="1:25" ht="56.25">
      <c r="A177" s="38">
        <v>8</v>
      </c>
      <c r="B177" s="38" t="s">
        <v>2592</v>
      </c>
      <c r="C177" s="39" t="s">
        <v>54</v>
      </c>
      <c r="D177" s="39" t="s">
        <v>2593</v>
      </c>
      <c r="E177" s="38" t="s">
        <v>1996</v>
      </c>
      <c r="F177" s="38">
        <v>9430000</v>
      </c>
      <c r="G177" s="38">
        <v>641492</v>
      </c>
      <c r="H177" s="40" t="s">
        <v>2594</v>
      </c>
      <c r="I177" s="41" t="s">
        <v>1998</v>
      </c>
      <c r="J177" s="42">
        <v>817.7</v>
      </c>
      <c r="K177" s="42">
        <f t="shared" si="7"/>
        <v>964.88599999999997</v>
      </c>
      <c r="L177" s="39" t="s">
        <v>4493</v>
      </c>
      <c r="M177" s="38" t="s">
        <v>2595</v>
      </c>
      <c r="N177" s="39" t="s">
        <v>2594</v>
      </c>
      <c r="O177" s="39" t="s">
        <v>1952</v>
      </c>
      <c r="P177" s="41" t="s">
        <v>2001</v>
      </c>
      <c r="Q177" s="38" t="s">
        <v>2002</v>
      </c>
      <c r="R177" s="38">
        <v>166.8</v>
      </c>
      <c r="S177" s="38" t="s">
        <v>2577</v>
      </c>
      <c r="T177" s="39" t="s">
        <v>62</v>
      </c>
      <c r="U177" s="43">
        <v>42186</v>
      </c>
      <c r="V177" s="43">
        <v>42186</v>
      </c>
      <c r="W177" s="43">
        <v>42521</v>
      </c>
      <c r="X177" s="33" t="s">
        <v>2596</v>
      </c>
      <c r="Y177" s="33" t="s">
        <v>2579</v>
      </c>
    </row>
    <row r="178" spans="1:25" ht="56.25">
      <c r="A178" s="38">
        <v>8</v>
      </c>
      <c r="B178" s="38" t="s">
        <v>2597</v>
      </c>
      <c r="C178" s="39" t="s">
        <v>54</v>
      </c>
      <c r="D178" s="39" t="s">
        <v>2593</v>
      </c>
      <c r="E178" s="38" t="s">
        <v>2598</v>
      </c>
      <c r="F178" s="38">
        <v>9430000</v>
      </c>
      <c r="G178" s="38">
        <v>641493</v>
      </c>
      <c r="H178" s="40" t="s">
        <v>2599</v>
      </c>
      <c r="I178" s="41" t="s">
        <v>1998</v>
      </c>
      <c r="J178" s="42">
        <v>2610</v>
      </c>
      <c r="K178" s="42">
        <f t="shared" si="7"/>
        <v>3079.7999999999997</v>
      </c>
      <c r="L178" s="39" t="s">
        <v>4493</v>
      </c>
      <c r="M178" s="38" t="s">
        <v>2600</v>
      </c>
      <c r="N178" s="39" t="s">
        <v>2599</v>
      </c>
      <c r="O178" s="39" t="s">
        <v>1952</v>
      </c>
      <c r="P178" s="41" t="s">
        <v>2001</v>
      </c>
      <c r="Q178" s="38" t="s">
        <v>2002</v>
      </c>
      <c r="R178" s="38">
        <v>378.6</v>
      </c>
      <c r="S178" s="38" t="s">
        <v>2577</v>
      </c>
      <c r="T178" s="39" t="s">
        <v>62</v>
      </c>
      <c r="U178" s="43">
        <v>42248</v>
      </c>
      <c r="V178" s="43">
        <v>42248</v>
      </c>
      <c r="W178" s="43">
        <v>42582</v>
      </c>
      <c r="X178" s="33" t="s">
        <v>2596</v>
      </c>
      <c r="Y178" s="33" t="s">
        <v>2579</v>
      </c>
    </row>
    <row r="179" spans="1:25" ht="90">
      <c r="A179" s="38">
        <v>8</v>
      </c>
      <c r="B179" s="38" t="s">
        <v>2601</v>
      </c>
      <c r="C179" s="39" t="s">
        <v>54</v>
      </c>
      <c r="D179" s="39" t="s">
        <v>2602</v>
      </c>
      <c r="E179" s="38">
        <v>41</v>
      </c>
      <c r="F179" s="38" t="s">
        <v>2603</v>
      </c>
      <c r="G179" s="38">
        <v>836774</v>
      </c>
      <c r="H179" s="40" t="s">
        <v>2604</v>
      </c>
      <c r="I179" s="41">
        <v>20105140702</v>
      </c>
      <c r="J179" s="42">
        <v>875</v>
      </c>
      <c r="K179" s="42">
        <f>J179*1.18</f>
        <v>1032.5</v>
      </c>
      <c r="L179" s="39" t="s">
        <v>4493</v>
      </c>
      <c r="M179" s="38" t="s">
        <v>2605</v>
      </c>
      <c r="N179" s="39" t="str">
        <f>H179</f>
        <v>Коммунальные услуги: Вода на технические и хоз.бытовые нужды</v>
      </c>
      <c r="O179" s="39" t="s">
        <v>1952</v>
      </c>
      <c r="P179" s="41">
        <v>796</v>
      </c>
      <c r="Q179" s="38" t="s">
        <v>68</v>
      </c>
      <c r="R179" s="38">
        <v>1</v>
      </c>
      <c r="S179" s="38">
        <v>46600000</v>
      </c>
      <c r="T179" s="39" t="s">
        <v>2606</v>
      </c>
      <c r="U179" s="43">
        <f>V179</f>
        <v>42005</v>
      </c>
      <c r="V179" s="43">
        <v>42005</v>
      </c>
      <c r="W179" s="43">
        <v>42369</v>
      </c>
      <c r="X179" s="33"/>
      <c r="Y179" s="33" t="s">
        <v>2607</v>
      </c>
    </row>
    <row r="180" spans="1:25" ht="90">
      <c r="A180" s="38">
        <v>8</v>
      </c>
      <c r="B180" s="38" t="s">
        <v>2608</v>
      </c>
      <c r="C180" s="39" t="s">
        <v>54</v>
      </c>
      <c r="D180" s="39" t="s">
        <v>2602</v>
      </c>
      <c r="E180" s="38">
        <v>41</v>
      </c>
      <c r="F180" s="38" t="s">
        <v>2603</v>
      </c>
      <c r="G180" s="38">
        <v>836776</v>
      </c>
      <c r="H180" s="40" t="s">
        <v>2609</v>
      </c>
      <c r="I180" s="41">
        <v>20105140702</v>
      </c>
      <c r="J180" s="42">
        <v>803.2</v>
      </c>
      <c r="K180" s="42">
        <f t="shared" ref="K180:K187" si="9">J180*1.18</f>
        <v>947.77599999999995</v>
      </c>
      <c r="L180" s="39" t="s">
        <v>4493</v>
      </c>
      <c r="M180" s="38" t="s">
        <v>2610</v>
      </c>
      <c r="N180" s="39" t="str">
        <f>H180</f>
        <v xml:space="preserve">Коммунальные услуги: Поставка и транспортировка газа </v>
      </c>
      <c r="O180" s="39" t="s">
        <v>1952</v>
      </c>
      <c r="P180" s="41">
        <v>796</v>
      </c>
      <c r="Q180" s="38" t="s">
        <v>68</v>
      </c>
      <c r="R180" s="38">
        <v>1</v>
      </c>
      <c r="S180" s="38">
        <v>46600000</v>
      </c>
      <c r="T180" s="39" t="s">
        <v>2606</v>
      </c>
      <c r="U180" s="43">
        <f t="shared" ref="U180:U186" si="10">V180</f>
        <v>42005</v>
      </c>
      <c r="V180" s="43">
        <v>42005</v>
      </c>
      <c r="W180" s="43">
        <v>42369</v>
      </c>
      <c r="X180" s="33"/>
      <c r="Y180" s="33" t="s">
        <v>2607</v>
      </c>
    </row>
    <row r="181" spans="1:25" ht="90">
      <c r="A181" s="38">
        <v>8</v>
      </c>
      <c r="B181" s="38" t="s">
        <v>2611</v>
      </c>
      <c r="C181" s="39" t="s">
        <v>54</v>
      </c>
      <c r="D181" s="39" t="s">
        <v>2602</v>
      </c>
      <c r="E181" s="38">
        <v>40</v>
      </c>
      <c r="F181" s="38" t="s">
        <v>2612</v>
      </c>
      <c r="G181" s="38">
        <v>836777</v>
      </c>
      <c r="H181" s="40" t="s">
        <v>2613</v>
      </c>
      <c r="I181" s="41">
        <v>20105140702</v>
      </c>
      <c r="J181" s="42">
        <v>500</v>
      </c>
      <c r="K181" s="42">
        <f t="shared" si="9"/>
        <v>590</v>
      </c>
      <c r="L181" s="39" t="s">
        <v>4493</v>
      </c>
      <c r="M181" s="38" t="s">
        <v>2614</v>
      </c>
      <c r="N181" s="39" t="str">
        <f t="shared" ref="N181:N186" si="11">H181</f>
        <v xml:space="preserve">Коммунальные услуги:Теплооэнергия на хозяйственно-бытовые нужды </v>
      </c>
      <c r="O181" s="39" t="s">
        <v>1952</v>
      </c>
      <c r="P181" s="41">
        <v>796</v>
      </c>
      <c r="Q181" s="38" t="s">
        <v>68</v>
      </c>
      <c r="R181" s="38">
        <v>1</v>
      </c>
      <c r="S181" s="38">
        <v>46600000</v>
      </c>
      <c r="T181" s="39" t="s">
        <v>2606</v>
      </c>
      <c r="U181" s="43">
        <f t="shared" si="10"/>
        <v>42005</v>
      </c>
      <c r="V181" s="43">
        <v>42005</v>
      </c>
      <c r="W181" s="43">
        <v>42369</v>
      </c>
      <c r="X181" s="33"/>
      <c r="Y181" s="33" t="s">
        <v>2607</v>
      </c>
    </row>
    <row r="182" spans="1:25" ht="90">
      <c r="A182" s="38">
        <v>8</v>
      </c>
      <c r="B182" s="38" t="s">
        <v>2615</v>
      </c>
      <c r="C182" s="39" t="s">
        <v>54</v>
      </c>
      <c r="D182" s="39" t="s">
        <v>2602</v>
      </c>
      <c r="E182" s="38">
        <v>41</v>
      </c>
      <c r="F182" s="38" t="s">
        <v>2612</v>
      </c>
      <c r="G182" s="38">
        <v>836778</v>
      </c>
      <c r="H182" s="40" t="s">
        <v>2613</v>
      </c>
      <c r="I182" s="41">
        <v>20105140702</v>
      </c>
      <c r="J182" s="42">
        <v>1166</v>
      </c>
      <c r="K182" s="42">
        <f t="shared" si="9"/>
        <v>1375.8799999999999</v>
      </c>
      <c r="L182" s="39" t="s">
        <v>4493</v>
      </c>
      <c r="M182" s="38" t="s">
        <v>2616</v>
      </c>
      <c r="N182" s="39" t="str">
        <f t="shared" si="11"/>
        <v xml:space="preserve">Коммунальные услуги:Теплооэнергия на хозяйственно-бытовые нужды </v>
      </c>
      <c r="O182" s="39" t="s">
        <v>1952</v>
      </c>
      <c r="P182" s="41">
        <v>796</v>
      </c>
      <c r="Q182" s="38" t="s">
        <v>68</v>
      </c>
      <c r="R182" s="38">
        <v>1</v>
      </c>
      <c r="S182" s="38">
        <v>46600000</v>
      </c>
      <c r="T182" s="39" t="s">
        <v>2606</v>
      </c>
      <c r="U182" s="43">
        <f t="shared" si="10"/>
        <v>42005</v>
      </c>
      <c r="V182" s="43">
        <v>42005</v>
      </c>
      <c r="W182" s="43">
        <v>42369</v>
      </c>
      <c r="X182" s="33"/>
      <c r="Y182" s="33" t="s">
        <v>2607</v>
      </c>
    </row>
    <row r="183" spans="1:25" ht="90">
      <c r="A183" s="38">
        <v>8</v>
      </c>
      <c r="B183" s="38" t="s">
        <v>2617</v>
      </c>
      <c r="C183" s="39" t="s">
        <v>54</v>
      </c>
      <c r="D183" s="39" t="s">
        <v>2602</v>
      </c>
      <c r="E183" s="38">
        <v>41</v>
      </c>
      <c r="F183" s="38" t="s">
        <v>2612</v>
      </c>
      <c r="G183" s="38">
        <v>836779</v>
      </c>
      <c r="H183" s="40" t="s">
        <v>2613</v>
      </c>
      <c r="I183" s="41">
        <v>20105140702</v>
      </c>
      <c r="J183" s="42">
        <v>671</v>
      </c>
      <c r="K183" s="42">
        <f t="shared" si="9"/>
        <v>791.78</v>
      </c>
      <c r="L183" s="39" t="s">
        <v>4493</v>
      </c>
      <c r="M183" s="38" t="s">
        <v>2618</v>
      </c>
      <c r="N183" s="39" t="str">
        <f t="shared" si="11"/>
        <v xml:space="preserve">Коммунальные услуги:Теплооэнергия на хозяйственно-бытовые нужды </v>
      </c>
      <c r="O183" s="39" t="s">
        <v>1952</v>
      </c>
      <c r="P183" s="41">
        <v>796</v>
      </c>
      <c r="Q183" s="38" t="s">
        <v>68</v>
      </c>
      <c r="R183" s="38">
        <v>1</v>
      </c>
      <c r="S183" s="38">
        <v>46600000</v>
      </c>
      <c r="T183" s="39" t="s">
        <v>2606</v>
      </c>
      <c r="U183" s="43">
        <f t="shared" si="10"/>
        <v>42005</v>
      </c>
      <c r="V183" s="43">
        <v>42005</v>
      </c>
      <c r="W183" s="43">
        <v>42369</v>
      </c>
      <c r="X183" s="33"/>
      <c r="Y183" s="33" t="s">
        <v>2607</v>
      </c>
    </row>
    <row r="184" spans="1:25" ht="90">
      <c r="A184" s="38">
        <v>8</v>
      </c>
      <c r="B184" s="38" t="s">
        <v>2619</v>
      </c>
      <c r="C184" s="39" t="s">
        <v>54</v>
      </c>
      <c r="D184" s="39" t="s">
        <v>2602</v>
      </c>
      <c r="E184" s="38">
        <v>41</v>
      </c>
      <c r="F184" s="38" t="s">
        <v>2612</v>
      </c>
      <c r="G184" s="38">
        <v>836781</v>
      </c>
      <c r="H184" s="40" t="s">
        <v>2613</v>
      </c>
      <c r="I184" s="41">
        <v>20105140702</v>
      </c>
      <c r="J184" s="42">
        <v>3215</v>
      </c>
      <c r="K184" s="42">
        <f t="shared" si="9"/>
        <v>3793.7</v>
      </c>
      <c r="L184" s="39" t="s">
        <v>4493</v>
      </c>
      <c r="M184" s="38" t="s">
        <v>2620</v>
      </c>
      <c r="N184" s="39" t="str">
        <f t="shared" si="11"/>
        <v xml:space="preserve">Коммунальные услуги:Теплооэнергия на хозяйственно-бытовые нужды </v>
      </c>
      <c r="O184" s="39" t="s">
        <v>1952</v>
      </c>
      <c r="P184" s="41">
        <v>796</v>
      </c>
      <c r="Q184" s="38" t="s">
        <v>68</v>
      </c>
      <c r="R184" s="38">
        <v>1</v>
      </c>
      <c r="S184" s="38">
        <v>46600000</v>
      </c>
      <c r="T184" s="39" t="s">
        <v>2606</v>
      </c>
      <c r="U184" s="43">
        <f t="shared" si="10"/>
        <v>42005</v>
      </c>
      <c r="V184" s="43">
        <v>42005</v>
      </c>
      <c r="W184" s="43">
        <v>42369</v>
      </c>
      <c r="X184" s="33"/>
      <c r="Y184" s="33" t="s">
        <v>2607</v>
      </c>
    </row>
    <row r="185" spans="1:25" ht="90">
      <c r="A185" s="38">
        <v>8</v>
      </c>
      <c r="B185" s="38" t="s">
        <v>2621</v>
      </c>
      <c r="C185" s="39" t="s">
        <v>54</v>
      </c>
      <c r="D185" s="39" t="s">
        <v>2602</v>
      </c>
      <c r="E185" s="38">
        <v>41</v>
      </c>
      <c r="F185" s="38" t="s">
        <v>2612</v>
      </c>
      <c r="G185" s="38">
        <v>836782</v>
      </c>
      <c r="H185" s="40" t="s">
        <v>2613</v>
      </c>
      <c r="I185" s="41">
        <v>20105140702</v>
      </c>
      <c r="J185" s="42">
        <v>1545</v>
      </c>
      <c r="K185" s="42">
        <f t="shared" si="9"/>
        <v>1823.1</v>
      </c>
      <c r="L185" s="39" t="s">
        <v>4493</v>
      </c>
      <c r="M185" s="38" t="s">
        <v>2622</v>
      </c>
      <c r="N185" s="39" t="str">
        <f t="shared" si="11"/>
        <v xml:space="preserve">Коммунальные услуги:Теплооэнергия на хозяйственно-бытовые нужды </v>
      </c>
      <c r="O185" s="39" t="s">
        <v>1952</v>
      </c>
      <c r="P185" s="41">
        <v>796</v>
      </c>
      <c r="Q185" s="38" t="s">
        <v>68</v>
      </c>
      <c r="R185" s="38">
        <v>1</v>
      </c>
      <c r="S185" s="38">
        <v>46600000</v>
      </c>
      <c r="T185" s="39" t="s">
        <v>2606</v>
      </c>
      <c r="U185" s="43">
        <f t="shared" si="10"/>
        <v>42005</v>
      </c>
      <c r="V185" s="43">
        <v>42005</v>
      </c>
      <c r="W185" s="43">
        <v>42369</v>
      </c>
      <c r="X185" s="33"/>
      <c r="Y185" s="33" t="s">
        <v>2607</v>
      </c>
    </row>
    <row r="186" spans="1:25" ht="46.5" customHeight="1">
      <c r="A186" s="38">
        <v>8</v>
      </c>
      <c r="B186" s="38" t="s">
        <v>2623</v>
      </c>
      <c r="C186" s="39" t="s">
        <v>54</v>
      </c>
      <c r="D186" s="39" t="s">
        <v>2602</v>
      </c>
      <c r="E186" s="38">
        <v>64</v>
      </c>
      <c r="F186" s="38" t="s">
        <v>2624</v>
      </c>
      <c r="G186" s="38">
        <v>836788</v>
      </c>
      <c r="H186" s="40" t="s">
        <v>2625</v>
      </c>
      <c r="I186" s="41">
        <v>201050103</v>
      </c>
      <c r="J186" s="42">
        <v>564</v>
      </c>
      <c r="K186" s="42">
        <f t="shared" si="9"/>
        <v>665.52</v>
      </c>
      <c r="L186" s="39" t="s">
        <v>4493</v>
      </c>
      <c r="M186" s="38" t="s">
        <v>2626</v>
      </c>
      <c r="N186" s="39" t="str">
        <f t="shared" si="11"/>
        <v>Услуги связи. Предоставление городских номеров телефонной связи</v>
      </c>
      <c r="O186" s="39" t="s">
        <v>1952</v>
      </c>
      <c r="P186" s="41">
        <v>796</v>
      </c>
      <c r="Q186" s="38" t="s">
        <v>68</v>
      </c>
      <c r="R186" s="38">
        <v>1</v>
      </c>
      <c r="S186" s="38">
        <v>46600000</v>
      </c>
      <c r="T186" s="39" t="s">
        <v>2606</v>
      </c>
      <c r="U186" s="43">
        <f t="shared" si="10"/>
        <v>42005</v>
      </c>
      <c r="V186" s="43">
        <v>42005</v>
      </c>
      <c r="W186" s="43">
        <v>42369</v>
      </c>
      <c r="X186" s="33"/>
      <c r="Y186" s="33" t="s">
        <v>2607</v>
      </c>
    </row>
    <row r="187" spans="1:25" ht="56.25">
      <c r="A187" s="38">
        <v>3</v>
      </c>
      <c r="B187" s="38" t="s">
        <v>3332</v>
      </c>
      <c r="C187" s="39" t="s">
        <v>54</v>
      </c>
      <c r="D187" s="39" t="s">
        <v>3298</v>
      </c>
      <c r="E187" s="38" t="s">
        <v>3299</v>
      </c>
      <c r="F187" s="38">
        <v>4000000</v>
      </c>
      <c r="G187" s="38">
        <v>815352</v>
      </c>
      <c r="H187" s="40" t="s">
        <v>3333</v>
      </c>
      <c r="I187" s="41" t="s">
        <v>3331</v>
      </c>
      <c r="J187" s="42">
        <v>961.19</v>
      </c>
      <c r="K187" s="42">
        <f t="shared" si="9"/>
        <v>1134.2041999999999</v>
      </c>
      <c r="L187" s="39" t="s">
        <v>4493</v>
      </c>
      <c r="M187" s="39" t="s">
        <v>3336</v>
      </c>
      <c r="N187" s="39" t="s">
        <v>3333</v>
      </c>
      <c r="O187" s="39" t="s">
        <v>1952</v>
      </c>
      <c r="P187" s="41">
        <v>796</v>
      </c>
      <c r="Q187" s="38" t="s">
        <v>68</v>
      </c>
      <c r="R187" s="38">
        <v>1</v>
      </c>
      <c r="S187" s="38">
        <v>46434</v>
      </c>
      <c r="T187" s="39" t="s">
        <v>3306</v>
      </c>
      <c r="U187" s="43">
        <v>42005</v>
      </c>
      <c r="V187" s="43">
        <v>42005</v>
      </c>
      <c r="W187" s="43">
        <v>42369</v>
      </c>
      <c r="X187" s="33"/>
      <c r="Y187" s="33"/>
    </row>
    <row r="188" spans="1:25" ht="56.25">
      <c r="A188" s="38">
        <v>8</v>
      </c>
      <c r="B188" s="38" t="s">
        <v>2627</v>
      </c>
      <c r="C188" s="39" t="s">
        <v>54</v>
      </c>
      <c r="D188" s="39" t="s">
        <v>67</v>
      </c>
      <c r="E188" s="38" t="s">
        <v>75</v>
      </c>
      <c r="F188" s="39" t="s">
        <v>76</v>
      </c>
      <c r="G188" s="38">
        <v>627756</v>
      </c>
      <c r="H188" s="40" t="s">
        <v>2628</v>
      </c>
      <c r="I188" s="41" t="s">
        <v>77</v>
      </c>
      <c r="J188" s="42">
        <v>0</v>
      </c>
      <c r="K188" s="42">
        <v>0</v>
      </c>
      <c r="L188" s="39" t="s">
        <v>4493</v>
      </c>
      <c r="M188" s="38" t="s">
        <v>2629</v>
      </c>
      <c r="N188" s="39" t="s">
        <v>2630</v>
      </c>
      <c r="O188" s="39" t="s">
        <v>78</v>
      </c>
      <c r="P188" s="41">
        <v>384</v>
      </c>
      <c r="Q188" s="39" t="s">
        <v>2631</v>
      </c>
      <c r="R188" s="38" t="s">
        <v>79</v>
      </c>
      <c r="S188" s="38">
        <v>45</v>
      </c>
      <c r="T188" s="39" t="s">
        <v>62</v>
      </c>
      <c r="U188" s="43">
        <v>42014</v>
      </c>
      <c r="V188" s="43">
        <f>U188</f>
        <v>42014</v>
      </c>
      <c r="W188" s="43">
        <v>42369</v>
      </c>
      <c r="X188" s="33"/>
      <c r="Y188" s="33" t="s">
        <v>2632</v>
      </c>
    </row>
    <row r="189" spans="1:25" ht="22.5" customHeight="1">
      <c r="J189" s="45">
        <f>SUM(J7:J188)</f>
        <v>19864205.85742854</v>
      </c>
      <c r="K189" s="45">
        <f>SUM(K7:K188)</f>
        <v>23421968.540225461</v>
      </c>
    </row>
  </sheetData>
  <autoFilter ref="A5:Y189"/>
  <mergeCells count="24">
    <mergeCell ref="V3:V4"/>
    <mergeCell ref="W3:W4"/>
    <mergeCell ref="A2:A4"/>
    <mergeCell ref="B2:B4"/>
    <mergeCell ref="C2:D2"/>
    <mergeCell ref="E2:E4"/>
    <mergeCell ref="F2:F4"/>
    <mergeCell ref="G2:G4"/>
    <mergeCell ref="Y2:Y4"/>
    <mergeCell ref="C3:C4"/>
    <mergeCell ref="D3:D4"/>
    <mergeCell ref="M3:M4"/>
    <mergeCell ref="N3:N4"/>
    <mergeCell ref="O3:O4"/>
    <mergeCell ref="P3:Q3"/>
    <mergeCell ref="R3:R4"/>
    <mergeCell ref="S3:T3"/>
    <mergeCell ref="U3:U4"/>
    <mergeCell ref="H2:H4"/>
    <mergeCell ref="I2:I4"/>
    <mergeCell ref="J2:K3"/>
    <mergeCell ref="L2:L4"/>
    <mergeCell ref="N2:W2"/>
    <mergeCell ref="X2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78"/>
  <sheetViews>
    <sheetView tabSelected="1" zoomScale="85" zoomScaleNormal="85" zoomScaleSheetLayoutView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/>
    </sheetView>
  </sheetViews>
  <sheetFormatPr defaultRowHeight="15"/>
  <cols>
    <col min="1" max="1" width="5.7109375" customWidth="1"/>
    <col min="2" max="2" width="8.5703125" customWidth="1"/>
    <col min="3" max="3" width="9" customWidth="1"/>
    <col min="4" max="4" width="7.7109375" customWidth="1"/>
    <col min="5" max="5" width="6" customWidth="1"/>
    <col min="6" max="7" width="9.28515625" customWidth="1"/>
    <col min="8" max="8" width="9.140625" customWidth="1"/>
    <col min="9" max="9" width="35.28515625" customWidth="1"/>
    <col min="10" max="10" width="22.7109375" customWidth="1"/>
    <col min="11" max="11" width="22.28515625" customWidth="1"/>
    <col min="12" max="12" width="13.42578125" customWidth="1"/>
    <col min="13" max="13" width="13.140625" customWidth="1"/>
    <col min="14" max="14" width="14" customWidth="1"/>
    <col min="15" max="15" width="13.7109375" customWidth="1"/>
    <col min="16" max="19" width="16.28515625" customWidth="1"/>
    <col min="20" max="20" width="16.5703125" customWidth="1"/>
    <col min="21" max="21" width="16.28515625" customWidth="1"/>
    <col min="22" max="22" width="12.85546875" customWidth="1"/>
    <col min="23" max="24" width="9.140625" customWidth="1"/>
    <col min="25" max="25" width="11.85546875" customWidth="1"/>
    <col min="26" max="26" width="13.5703125" customWidth="1"/>
    <col min="27" max="27" width="12.7109375" customWidth="1"/>
    <col min="28" max="29" width="7.140625" customWidth="1"/>
    <col min="30" max="30" width="20.7109375" customWidth="1"/>
    <col min="31" max="31" width="13.140625" customWidth="1"/>
    <col min="32" max="34" width="5.28515625" customWidth="1"/>
    <col min="35" max="35" width="5.85546875" customWidth="1"/>
    <col min="36" max="36" width="13" customWidth="1"/>
    <col min="37" max="37" width="12" customWidth="1"/>
    <col min="38" max="38" width="14" customWidth="1"/>
    <col min="39" max="39" width="13.140625" customWidth="1"/>
    <col min="40" max="43" width="9.140625" customWidth="1"/>
    <col min="44" max="44" width="8.28515625" customWidth="1"/>
    <col min="45" max="45" width="10.5703125" customWidth="1"/>
    <col min="46" max="46" width="33.140625" customWidth="1"/>
    <col min="47" max="47" width="11.5703125" customWidth="1"/>
    <col min="48" max="48" width="13.5703125" customWidth="1"/>
    <col min="49" max="49" width="13.85546875" customWidth="1"/>
    <col min="50" max="50" width="14.85546875" customWidth="1"/>
    <col min="51" max="51" width="11.7109375" customWidth="1"/>
    <col min="52" max="53" width="8.140625" customWidth="1"/>
    <col min="54" max="54" width="14.7109375" customWidth="1"/>
    <col min="223" max="223" width="5.7109375" customWidth="1"/>
    <col min="224" max="224" width="8.5703125" customWidth="1"/>
    <col min="225" max="225" width="9" customWidth="1"/>
    <col min="226" max="226" width="7.7109375" customWidth="1"/>
    <col min="227" max="227" width="6" customWidth="1"/>
    <col min="228" max="229" width="9.28515625" customWidth="1"/>
    <col min="230" max="230" width="9.140625" customWidth="1"/>
    <col min="231" max="231" width="35.28515625" customWidth="1"/>
    <col min="232" max="232" width="22.7109375" customWidth="1"/>
    <col min="233" max="233" width="22.28515625" customWidth="1"/>
    <col min="234" max="234" width="13.42578125" customWidth="1"/>
    <col min="235" max="235" width="13.140625" customWidth="1"/>
    <col min="236" max="236" width="14" customWidth="1"/>
    <col min="237" max="237" width="13.7109375" customWidth="1"/>
    <col min="238" max="241" width="16.28515625" customWidth="1"/>
    <col min="242" max="242" width="16.5703125" customWidth="1"/>
    <col min="243" max="243" width="16.28515625" customWidth="1"/>
    <col min="244" max="244" width="12.85546875" customWidth="1"/>
    <col min="245" max="246" width="9.140625" customWidth="1"/>
    <col min="247" max="247" width="11.85546875" customWidth="1"/>
    <col min="248" max="248" width="13.5703125" customWidth="1"/>
    <col min="249" max="249" width="12.7109375" customWidth="1"/>
    <col min="250" max="251" width="7.140625" customWidth="1"/>
    <col min="252" max="252" width="20.7109375" customWidth="1"/>
    <col min="253" max="253" width="13.140625" customWidth="1"/>
    <col min="254" max="256" width="5.28515625" customWidth="1"/>
    <col min="257" max="257" width="5.85546875" customWidth="1"/>
    <col min="258" max="258" width="13" customWidth="1"/>
    <col min="259" max="259" width="12" customWidth="1"/>
    <col min="260" max="260" width="14" customWidth="1"/>
    <col min="261" max="261" width="13.140625" customWidth="1"/>
    <col min="262" max="265" width="9.140625" customWidth="1"/>
    <col min="266" max="266" width="8.28515625" customWidth="1"/>
    <col min="267" max="267" width="10.5703125" customWidth="1"/>
    <col min="268" max="268" width="33.140625" customWidth="1"/>
    <col min="269" max="269" width="11.5703125" customWidth="1"/>
    <col min="270" max="270" width="13.5703125" customWidth="1"/>
    <col min="271" max="271" width="13.85546875" customWidth="1"/>
    <col min="272" max="272" width="14.85546875" customWidth="1"/>
    <col min="273" max="273" width="11.7109375" customWidth="1"/>
    <col min="274" max="275" width="8.140625" customWidth="1"/>
    <col min="276" max="276" width="14.7109375" customWidth="1"/>
    <col min="479" max="479" width="5.7109375" customWidth="1"/>
    <col min="480" max="480" width="8.5703125" customWidth="1"/>
    <col min="481" max="481" width="9" customWidth="1"/>
    <col min="482" max="482" width="7.7109375" customWidth="1"/>
    <col min="483" max="483" width="6" customWidth="1"/>
    <col min="484" max="485" width="9.28515625" customWidth="1"/>
    <col min="486" max="486" width="9.140625" customWidth="1"/>
    <col min="487" max="487" width="35.28515625" customWidth="1"/>
    <col min="488" max="488" width="22.7109375" customWidth="1"/>
    <col min="489" max="489" width="22.28515625" customWidth="1"/>
    <col min="490" max="490" width="13.42578125" customWidth="1"/>
    <col min="491" max="491" width="13.140625" customWidth="1"/>
    <col min="492" max="492" width="14" customWidth="1"/>
    <col min="493" max="493" width="13.7109375" customWidth="1"/>
    <col min="494" max="497" width="16.28515625" customWidth="1"/>
    <col min="498" max="498" width="16.5703125" customWidth="1"/>
    <col min="499" max="499" width="16.28515625" customWidth="1"/>
    <col min="500" max="500" width="12.85546875" customWidth="1"/>
    <col min="501" max="502" width="9.140625" customWidth="1"/>
    <col min="503" max="503" width="11.85546875" customWidth="1"/>
    <col min="504" max="504" width="13.5703125" customWidth="1"/>
    <col min="505" max="505" width="12.7109375" customWidth="1"/>
    <col min="506" max="507" width="7.140625" customWidth="1"/>
    <col min="508" max="508" width="20.7109375" customWidth="1"/>
    <col min="509" max="509" width="13.140625" customWidth="1"/>
    <col min="510" max="512" width="5.28515625" customWidth="1"/>
    <col min="513" max="513" width="5.85546875" customWidth="1"/>
    <col min="514" max="514" width="13" customWidth="1"/>
    <col min="515" max="515" width="12" customWidth="1"/>
    <col min="516" max="516" width="14" customWidth="1"/>
    <col min="517" max="517" width="13.140625" customWidth="1"/>
    <col min="518" max="521" width="9.140625" customWidth="1"/>
    <col min="522" max="522" width="8.28515625" customWidth="1"/>
    <col min="523" max="523" width="10.5703125" customWidth="1"/>
    <col min="524" max="524" width="33.140625" customWidth="1"/>
    <col min="525" max="525" width="11.5703125" customWidth="1"/>
    <col min="526" max="526" width="13.5703125" customWidth="1"/>
    <col min="527" max="527" width="13.85546875" customWidth="1"/>
    <col min="528" max="528" width="14.85546875" customWidth="1"/>
    <col min="529" max="529" width="11.7109375" customWidth="1"/>
    <col min="530" max="531" width="8.140625" customWidth="1"/>
    <col min="532" max="532" width="14.7109375" customWidth="1"/>
    <col min="735" max="735" width="5.7109375" customWidth="1"/>
    <col min="736" max="736" width="8.5703125" customWidth="1"/>
    <col min="737" max="737" width="9" customWidth="1"/>
    <col min="738" max="738" width="7.7109375" customWidth="1"/>
    <col min="739" max="739" width="6" customWidth="1"/>
    <col min="740" max="741" width="9.28515625" customWidth="1"/>
    <col min="742" max="742" width="9.140625" customWidth="1"/>
    <col min="743" max="743" width="35.28515625" customWidth="1"/>
    <col min="744" max="744" width="22.7109375" customWidth="1"/>
    <col min="745" max="745" width="22.28515625" customWidth="1"/>
    <col min="746" max="746" width="13.42578125" customWidth="1"/>
    <col min="747" max="747" width="13.140625" customWidth="1"/>
    <col min="748" max="748" width="14" customWidth="1"/>
    <col min="749" max="749" width="13.7109375" customWidth="1"/>
    <col min="750" max="753" width="16.28515625" customWidth="1"/>
    <col min="754" max="754" width="16.5703125" customWidth="1"/>
    <col min="755" max="755" width="16.28515625" customWidth="1"/>
    <col min="756" max="756" width="12.85546875" customWidth="1"/>
    <col min="757" max="758" width="9.140625" customWidth="1"/>
    <col min="759" max="759" width="11.85546875" customWidth="1"/>
    <col min="760" max="760" width="13.5703125" customWidth="1"/>
    <col min="761" max="761" width="12.7109375" customWidth="1"/>
    <col min="762" max="763" width="7.140625" customWidth="1"/>
    <col min="764" max="764" width="20.7109375" customWidth="1"/>
    <col min="765" max="765" width="13.140625" customWidth="1"/>
    <col min="766" max="768" width="5.28515625" customWidth="1"/>
    <col min="769" max="769" width="5.85546875" customWidth="1"/>
    <col min="770" max="770" width="13" customWidth="1"/>
    <col min="771" max="771" width="12" customWidth="1"/>
    <col min="772" max="772" width="14" customWidth="1"/>
    <col min="773" max="773" width="13.140625" customWidth="1"/>
    <col min="774" max="777" width="9.140625" customWidth="1"/>
    <col min="778" max="778" width="8.28515625" customWidth="1"/>
    <col min="779" max="779" width="10.5703125" customWidth="1"/>
    <col min="780" max="780" width="33.140625" customWidth="1"/>
    <col min="781" max="781" width="11.5703125" customWidth="1"/>
    <col min="782" max="782" width="13.5703125" customWidth="1"/>
    <col min="783" max="783" width="13.85546875" customWidth="1"/>
    <col min="784" max="784" width="14.85546875" customWidth="1"/>
    <col min="785" max="785" width="11.7109375" customWidth="1"/>
    <col min="786" max="787" width="8.140625" customWidth="1"/>
    <col min="788" max="788" width="14.7109375" customWidth="1"/>
    <col min="991" max="991" width="5.7109375" customWidth="1"/>
    <col min="992" max="992" width="8.5703125" customWidth="1"/>
    <col min="993" max="993" width="9" customWidth="1"/>
    <col min="994" max="994" width="7.7109375" customWidth="1"/>
    <col min="995" max="995" width="6" customWidth="1"/>
    <col min="996" max="997" width="9.28515625" customWidth="1"/>
    <col min="998" max="998" width="9.140625" customWidth="1"/>
    <col min="999" max="999" width="35.28515625" customWidth="1"/>
    <col min="1000" max="1000" width="22.7109375" customWidth="1"/>
    <col min="1001" max="1001" width="22.28515625" customWidth="1"/>
    <col min="1002" max="1002" width="13.42578125" customWidth="1"/>
    <col min="1003" max="1003" width="13.140625" customWidth="1"/>
    <col min="1004" max="1004" width="14" customWidth="1"/>
    <col min="1005" max="1005" width="13.7109375" customWidth="1"/>
    <col min="1006" max="1009" width="16.28515625" customWidth="1"/>
    <col min="1010" max="1010" width="16.5703125" customWidth="1"/>
    <col min="1011" max="1011" width="16.28515625" customWidth="1"/>
    <col min="1012" max="1012" width="12.85546875" customWidth="1"/>
    <col min="1013" max="1014" width="9.140625" customWidth="1"/>
    <col min="1015" max="1015" width="11.85546875" customWidth="1"/>
    <col min="1016" max="1016" width="13.5703125" customWidth="1"/>
    <col min="1017" max="1017" width="12.7109375" customWidth="1"/>
    <col min="1018" max="1019" width="7.140625" customWidth="1"/>
    <col min="1020" max="1020" width="20.7109375" customWidth="1"/>
    <col min="1021" max="1021" width="13.140625" customWidth="1"/>
    <col min="1022" max="1024" width="5.28515625" customWidth="1"/>
    <col min="1025" max="1025" width="5.85546875" customWidth="1"/>
    <col min="1026" max="1026" width="13" customWidth="1"/>
    <col min="1027" max="1027" width="12" customWidth="1"/>
    <col min="1028" max="1028" width="14" customWidth="1"/>
    <col min="1029" max="1029" width="13.140625" customWidth="1"/>
    <col min="1030" max="1033" width="9.140625" customWidth="1"/>
    <col min="1034" max="1034" width="8.28515625" customWidth="1"/>
    <col min="1035" max="1035" width="10.5703125" customWidth="1"/>
    <col min="1036" max="1036" width="33.140625" customWidth="1"/>
    <col min="1037" max="1037" width="11.5703125" customWidth="1"/>
    <col min="1038" max="1038" width="13.5703125" customWidth="1"/>
    <col min="1039" max="1039" width="13.85546875" customWidth="1"/>
    <col min="1040" max="1040" width="14.85546875" customWidth="1"/>
    <col min="1041" max="1041" width="11.7109375" customWidth="1"/>
    <col min="1042" max="1043" width="8.140625" customWidth="1"/>
    <col min="1044" max="1044" width="14.7109375" customWidth="1"/>
    <col min="1247" max="1247" width="5.7109375" customWidth="1"/>
    <col min="1248" max="1248" width="8.5703125" customWidth="1"/>
    <col min="1249" max="1249" width="9" customWidth="1"/>
    <col min="1250" max="1250" width="7.7109375" customWidth="1"/>
    <col min="1251" max="1251" width="6" customWidth="1"/>
    <col min="1252" max="1253" width="9.28515625" customWidth="1"/>
    <col min="1254" max="1254" width="9.140625" customWidth="1"/>
    <col min="1255" max="1255" width="35.28515625" customWidth="1"/>
    <col min="1256" max="1256" width="22.7109375" customWidth="1"/>
    <col min="1257" max="1257" width="22.28515625" customWidth="1"/>
    <col min="1258" max="1258" width="13.42578125" customWidth="1"/>
    <col min="1259" max="1259" width="13.140625" customWidth="1"/>
    <col min="1260" max="1260" width="14" customWidth="1"/>
    <col min="1261" max="1261" width="13.7109375" customWidth="1"/>
    <col min="1262" max="1265" width="16.28515625" customWidth="1"/>
    <col min="1266" max="1266" width="16.5703125" customWidth="1"/>
    <col min="1267" max="1267" width="16.28515625" customWidth="1"/>
    <col min="1268" max="1268" width="12.85546875" customWidth="1"/>
    <col min="1269" max="1270" width="9.140625" customWidth="1"/>
    <col min="1271" max="1271" width="11.85546875" customWidth="1"/>
    <col min="1272" max="1272" width="13.5703125" customWidth="1"/>
    <col min="1273" max="1273" width="12.7109375" customWidth="1"/>
    <col min="1274" max="1275" width="7.140625" customWidth="1"/>
    <col min="1276" max="1276" width="20.7109375" customWidth="1"/>
    <col min="1277" max="1277" width="13.140625" customWidth="1"/>
    <col min="1278" max="1280" width="5.28515625" customWidth="1"/>
    <col min="1281" max="1281" width="5.85546875" customWidth="1"/>
    <col min="1282" max="1282" width="13" customWidth="1"/>
    <col min="1283" max="1283" width="12" customWidth="1"/>
    <col min="1284" max="1284" width="14" customWidth="1"/>
    <col min="1285" max="1285" width="13.140625" customWidth="1"/>
    <col min="1286" max="1289" width="9.140625" customWidth="1"/>
    <col min="1290" max="1290" width="8.28515625" customWidth="1"/>
    <col min="1291" max="1291" width="10.5703125" customWidth="1"/>
    <col min="1292" max="1292" width="33.140625" customWidth="1"/>
    <col min="1293" max="1293" width="11.5703125" customWidth="1"/>
    <col min="1294" max="1294" width="13.5703125" customWidth="1"/>
    <col min="1295" max="1295" width="13.85546875" customWidth="1"/>
    <col min="1296" max="1296" width="14.85546875" customWidth="1"/>
    <col min="1297" max="1297" width="11.7109375" customWidth="1"/>
    <col min="1298" max="1299" width="8.140625" customWidth="1"/>
    <col min="1300" max="1300" width="14.7109375" customWidth="1"/>
    <col min="1503" max="1503" width="5.7109375" customWidth="1"/>
    <col min="1504" max="1504" width="8.5703125" customWidth="1"/>
    <col min="1505" max="1505" width="9" customWidth="1"/>
    <col min="1506" max="1506" width="7.7109375" customWidth="1"/>
    <col min="1507" max="1507" width="6" customWidth="1"/>
    <col min="1508" max="1509" width="9.28515625" customWidth="1"/>
    <col min="1510" max="1510" width="9.140625" customWidth="1"/>
    <col min="1511" max="1511" width="35.28515625" customWidth="1"/>
    <col min="1512" max="1512" width="22.7109375" customWidth="1"/>
    <col min="1513" max="1513" width="22.28515625" customWidth="1"/>
    <col min="1514" max="1514" width="13.42578125" customWidth="1"/>
    <col min="1515" max="1515" width="13.140625" customWidth="1"/>
    <col min="1516" max="1516" width="14" customWidth="1"/>
    <col min="1517" max="1517" width="13.7109375" customWidth="1"/>
    <col min="1518" max="1521" width="16.28515625" customWidth="1"/>
    <col min="1522" max="1522" width="16.5703125" customWidth="1"/>
    <col min="1523" max="1523" width="16.28515625" customWidth="1"/>
    <col min="1524" max="1524" width="12.85546875" customWidth="1"/>
    <col min="1525" max="1526" width="9.140625" customWidth="1"/>
    <col min="1527" max="1527" width="11.85546875" customWidth="1"/>
    <col min="1528" max="1528" width="13.5703125" customWidth="1"/>
    <col min="1529" max="1529" width="12.7109375" customWidth="1"/>
    <col min="1530" max="1531" width="7.140625" customWidth="1"/>
    <col min="1532" max="1532" width="20.7109375" customWidth="1"/>
    <col min="1533" max="1533" width="13.140625" customWidth="1"/>
    <col min="1534" max="1536" width="5.28515625" customWidth="1"/>
    <col min="1537" max="1537" width="5.85546875" customWidth="1"/>
    <col min="1538" max="1538" width="13" customWidth="1"/>
    <col min="1539" max="1539" width="12" customWidth="1"/>
    <col min="1540" max="1540" width="14" customWidth="1"/>
    <col min="1541" max="1541" width="13.140625" customWidth="1"/>
    <col min="1542" max="1545" width="9.140625" customWidth="1"/>
    <col min="1546" max="1546" width="8.28515625" customWidth="1"/>
    <col min="1547" max="1547" width="10.5703125" customWidth="1"/>
    <col min="1548" max="1548" width="33.140625" customWidth="1"/>
    <col min="1549" max="1549" width="11.5703125" customWidth="1"/>
    <col min="1550" max="1550" width="13.5703125" customWidth="1"/>
    <col min="1551" max="1551" width="13.85546875" customWidth="1"/>
    <col min="1552" max="1552" width="14.85546875" customWidth="1"/>
    <col min="1553" max="1553" width="11.7109375" customWidth="1"/>
    <col min="1554" max="1555" width="8.140625" customWidth="1"/>
    <col min="1556" max="1556" width="14.7109375" customWidth="1"/>
    <col min="1759" max="1759" width="5.7109375" customWidth="1"/>
    <col min="1760" max="1760" width="8.5703125" customWidth="1"/>
    <col min="1761" max="1761" width="9" customWidth="1"/>
    <col min="1762" max="1762" width="7.7109375" customWidth="1"/>
    <col min="1763" max="1763" width="6" customWidth="1"/>
    <col min="1764" max="1765" width="9.28515625" customWidth="1"/>
    <col min="1766" max="1766" width="9.140625" customWidth="1"/>
    <col min="1767" max="1767" width="35.28515625" customWidth="1"/>
    <col min="1768" max="1768" width="22.7109375" customWidth="1"/>
    <col min="1769" max="1769" width="22.28515625" customWidth="1"/>
    <col min="1770" max="1770" width="13.42578125" customWidth="1"/>
    <col min="1771" max="1771" width="13.140625" customWidth="1"/>
    <col min="1772" max="1772" width="14" customWidth="1"/>
    <col min="1773" max="1773" width="13.7109375" customWidth="1"/>
    <col min="1774" max="1777" width="16.28515625" customWidth="1"/>
    <col min="1778" max="1778" width="16.5703125" customWidth="1"/>
    <col min="1779" max="1779" width="16.28515625" customWidth="1"/>
    <col min="1780" max="1780" width="12.85546875" customWidth="1"/>
    <col min="1781" max="1782" width="9.140625" customWidth="1"/>
    <col min="1783" max="1783" width="11.85546875" customWidth="1"/>
    <col min="1784" max="1784" width="13.5703125" customWidth="1"/>
    <col min="1785" max="1785" width="12.7109375" customWidth="1"/>
    <col min="1786" max="1787" width="7.140625" customWidth="1"/>
    <col min="1788" max="1788" width="20.7109375" customWidth="1"/>
    <col min="1789" max="1789" width="13.140625" customWidth="1"/>
    <col min="1790" max="1792" width="5.28515625" customWidth="1"/>
    <col min="1793" max="1793" width="5.85546875" customWidth="1"/>
    <col min="1794" max="1794" width="13" customWidth="1"/>
    <col min="1795" max="1795" width="12" customWidth="1"/>
    <col min="1796" max="1796" width="14" customWidth="1"/>
    <col min="1797" max="1797" width="13.140625" customWidth="1"/>
    <col min="1798" max="1801" width="9.140625" customWidth="1"/>
    <col min="1802" max="1802" width="8.28515625" customWidth="1"/>
    <col min="1803" max="1803" width="10.5703125" customWidth="1"/>
    <col min="1804" max="1804" width="33.140625" customWidth="1"/>
    <col min="1805" max="1805" width="11.5703125" customWidth="1"/>
    <col min="1806" max="1806" width="13.5703125" customWidth="1"/>
    <col min="1807" max="1807" width="13.85546875" customWidth="1"/>
    <col min="1808" max="1808" width="14.85546875" customWidth="1"/>
    <col min="1809" max="1809" width="11.7109375" customWidth="1"/>
    <col min="1810" max="1811" width="8.140625" customWidth="1"/>
    <col min="1812" max="1812" width="14.7109375" customWidth="1"/>
    <col min="2015" max="2015" width="5.7109375" customWidth="1"/>
    <col min="2016" max="2016" width="8.5703125" customWidth="1"/>
    <col min="2017" max="2017" width="9" customWidth="1"/>
    <col min="2018" max="2018" width="7.7109375" customWidth="1"/>
    <col min="2019" max="2019" width="6" customWidth="1"/>
    <col min="2020" max="2021" width="9.28515625" customWidth="1"/>
    <col min="2022" max="2022" width="9.140625" customWidth="1"/>
    <col min="2023" max="2023" width="35.28515625" customWidth="1"/>
    <col min="2024" max="2024" width="22.7109375" customWidth="1"/>
    <col min="2025" max="2025" width="22.28515625" customWidth="1"/>
    <col min="2026" max="2026" width="13.42578125" customWidth="1"/>
    <col min="2027" max="2027" width="13.140625" customWidth="1"/>
    <col min="2028" max="2028" width="14" customWidth="1"/>
    <col min="2029" max="2029" width="13.7109375" customWidth="1"/>
    <col min="2030" max="2033" width="16.28515625" customWidth="1"/>
    <col min="2034" max="2034" width="16.5703125" customWidth="1"/>
    <col min="2035" max="2035" width="16.28515625" customWidth="1"/>
    <col min="2036" max="2036" width="12.85546875" customWidth="1"/>
    <col min="2037" max="2038" width="9.140625" customWidth="1"/>
    <col min="2039" max="2039" width="11.85546875" customWidth="1"/>
    <col min="2040" max="2040" width="13.5703125" customWidth="1"/>
    <col min="2041" max="2041" width="12.7109375" customWidth="1"/>
    <col min="2042" max="2043" width="7.140625" customWidth="1"/>
    <col min="2044" max="2044" width="20.7109375" customWidth="1"/>
    <col min="2045" max="2045" width="13.140625" customWidth="1"/>
    <col min="2046" max="2048" width="5.28515625" customWidth="1"/>
    <col min="2049" max="2049" width="5.85546875" customWidth="1"/>
    <col min="2050" max="2050" width="13" customWidth="1"/>
    <col min="2051" max="2051" width="12" customWidth="1"/>
    <col min="2052" max="2052" width="14" customWidth="1"/>
    <col min="2053" max="2053" width="13.140625" customWidth="1"/>
    <col min="2054" max="2057" width="9.140625" customWidth="1"/>
    <col min="2058" max="2058" width="8.28515625" customWidth="1"/>
    <col min="2059" max="2059" width="10.5703125" customWidth="1"/>
    <col min="2060" max="2060" width="33.140625" customWidth="1"/>
    <col min="2061" max="2061" width="11.5703125" customWidth="1"/>
    <col min="2062" max="2062" width="13.5703125" customWidth="1"/>
    <col min="2063" max="2063" width="13.85546875" customWidth="1"/>
    <col min="2064" max="2064" width="14.85546875" customWidth="1"/>
    <col min="2065" max="2065" width="11.7109375" customWidth="1"/>
    <col min="2066" max="2067" width="8.140625" customWidth="1"/>
    <col min="2068" max="2068" width="14.7109375" customWidth="1"/>
    <col min="2271" max="2271" width="5.7109375" customWidth="1"/>
    <col min="2272" max="2272" width="8.5703125" customWidth="1"/>
    <col min="2273" max="2273" width="9" customWidth="1"/>
    <col min="2274" max="2274" width="7.7109375" customWidth="1"/>
    <col min="2275" max="2275" width="6" customWidth="1"/>
    <col min="2276" max="2277" width="9.28515625" customWidth="1"/>
    <col min="2278" max="2278" width="9.140625" customWidth="1"/>
    <col min="2279" max="2279" width="35.28515625" customWidth="1"/>
    <col min="2280" max="2280" width="22.7109375" customWidth="1"/>
    <col min="2281" max="2281" width="22.28515625" customWidth="1"/>
    <col min="2282" max="2282" width="13.42578125" customWidth="1"/>
    <col min="2283" max="2283" width="13.140625" customWidth="1"/>
    <col min="2284" max="2284" width="14" customWidth="1"/>
    <col min="2285" max="2285" width="13.7109375" customWidth="1"/>
    <col min="2286" max="2289" width="16.28515625" customWidth="1"/>
    <col min="2290" max="2290" width="16.5703125" customWidth="1"/>
    <col min="2291" max="2291" width="16.28515625" customWidth="1"/>
    <col min="2292" max="2292" width="12.85546875" customWidth="1"/>
    <col min="2293" max="2294" width="9.140625" customWidth="1"/>
    <col min="2295" max="2295" width="11.85546875" customWidth="1"/>
    <col min="2296" max="2296" width="13.5703125" customWidth="1"/>
    <col min="2297" max="2297" width="12.7109375" customWidth="1"/>
    <col min="2298" max="2299" width="7.140625" customWidth="1"/>
    <col min="2300" max="2300" width="20.7109375" customWidth="1"/>
    <col min="2301" max="2301" width="13.140625" customWidth="1"/>
    <col min="2302" max="2304" width="5.28515625" customWidth="1"/>
    <col min="2305" max="2305" width="5.85546875" customWidth="1"/>
    <col min="2306" max="2306" width="13" customWidth="1"/>
    <col min="2307" max="2307" width="12" customWidth="1"/>
    <col min="2308" max="2308" width="14" customWidth="1"/>
    <col min="2309" max="2309" width="13.140625" customWidth="1"/>
    <col min="2310" max="2313" width="9.140625" customWidth="1"/>
    <col min="2314" max="2314" width="8.28515625" customWidth="1"/>
    <col min="2315" max="2315" width="10.5703125" customWidth="1"/>
    <col min="2316" max="2316" width="33.140625" customWidth="1"/>
    <col min="2317" max="2317" width="11.5703125" customWidth="1"/>
    <col min="2318" max="2318" width="13.5703125" customWidth="1"/>
    <col min="2319" max="2319" width="13.85546875" customWidth="1"/>
    <col min="2320" max="2320" width="14.85546875" customWidth="1"/>
    <col min="2321" max="2321" width="11.7109375" customWidth="1"/>
    <col min="2322" max="2323" width="8.140625" customWidth="1"/>
    <col min="2324" max="2324" width="14.7109375" customWidth="1"/>
    <col min="2527" max="2527" width="5.7109375" customWidth="1"/>
    <col min="2528" max="2528" width="8.5703125" customWidth="1"/>
    <col min="2529" max="2529" width="9" customWidth="1"/>
    <col min="2530" max="2530" width="7.7109375" customWidth="1"/>
    <col min="2531" max="2531" width="6" customWidth="1"/>
    <col min="2532" max="2533" width="9.28515625" customWidth="1"/>
    <col min="2534" max="2534" width="9.140625" customWidth="1"/>
    <col min="2535" max="2535" width="35.28515625" customWidth="1"/>
    <col min="2536" max="2536" width="22.7109375" customWidth="1"/>
    <col min="2537" max="2537" width="22.28515625" customWidth="1"/>
    <col min="2538" max="2538" width="13.42578125" customWidth="1"/>
    <col min="2539" max="2539" width="13.140625" customWidth="1"/>
    <col min="2540" max="2540" width="14" customWidth="1"/>
    <col min="2541" max="2541" width="13.7109375" customWidth="1"/>
    <col min="2542" max="2545" width="16.28515625" customWidth="1"/>
    <col min="2546" max="2546" width="16.5703125" customWidth="1"/>
    <col min="2547" max="2547" width="16.28515625" customWidth="1"/>
    <col min="2548" max="2548" width="12.85546875" customWidth="1"/>
    <col min="2549" max="2550" width="9.140625" customWidth="1"/>
    <col min="2551" max="2551" width="11.85546875" customWidth="1"/>
    <col min="2552" max="2552" width="13.5703125" customWidth="1"/>
    <col min="2553" max="2553" width="12.7109375" customWidth="1"/>
    <col min="2554" max="2555" width="7.140625" customWidth="1"/>
    <col min="2556" max="2556" width="20.7109375" customWidth="1"/>
    <col min="2557" max="2557" width="13.140625" customWidth="1"/>
    <col min="2558" max="2560" width="5.28515625" customWidth="1"/>
    <col min="2561" max="2561" width="5.85546875" customWidth="1"/>
    <col min="2562" max="2562" width="13" customWidth="1"/>
    <col min="2563" max="2563" width="12" customWidth="1"/>
    <col min="2564" max="2564" width="14" customWidth="1"/>
    <col min="2565" max="2565" width="13.140625" customWidth="1"/>
    <col min="2566" max="2569" width="9.140625" customWidth="1"/>
    <col min="2570" max="2570" width="8.28515625" customWidth="1"/>
    <col min="2571" max="2571" width="10.5703125" customWidth="1"/>
    <col min="2572" max="2572" width="33.140625" customWidth="1"/>
    <col min="2573" max="2573" width="11.5703125" customWidth="1"/>
    <col min="2574" max="2574" width="13.5703125" customWidth="1"/>
    <col min="2575" max="2575" width="13.85546875" customWidth="1"/>
    <col min="2576" max="2576" width="14.85546875" customWidth="1"/>
    <col min="2577" max="2577" width="11.7109375" customWidth="1"/>
    <col min="2578" max="2579" width="8.140625" customWidth="1"/>
    <col min="2580" max="2580" width="14.7109375" customWidth="1"/>
    <col min="2783" max="2783" width="5.7109375" customWidth="1"/>
    <col min="2784" max="2784" width="8.5703125" customWidth="1"/>
    <col min="2785" max="2785" width="9" customWidth="1"/>
    <col min="2786" max="2786" width="7.7109375" customWidth="1"/>
    <col min="2787" max="2787" width="6" customWidth="1"/>
    <col min="2788" max="2789" width="9.28515625" customWidth="1"/>
    <col min="2790" max="2790" width="9.140625" customWidth="1"/>
    <col min="2791" max="2791" width="35.28515625" customWidth="1"/>
    <col min="2792" max="2792" width="22.7109375" customWidth="1"/>
    <col min="2793" max="2793" width="22.28515625" customWidth="1"/>
    <col min="2794" max="2794" width="13.42578125" customWidth="1"/>
    <col min="2795" max="2795" width="13.140625" customWidth="1"/>
    <col min="2796" max="2796" width="14" customWidth="1"/>
    <col min="2797" max="2797" width="13.7109375" customWidth="1"/>
    <col min="2798" max="2801" width="16.28515625" customWidth="1"/>
    <col min="2802" max="2802" width="16.5703125" customWidth="1"/>
    <col min="2803" max="2803" width="16.28515625" customWidth="1"/>
    <col min="2804" max="2804" width="12.85546875" customWidth="1"/>
    <col min="2805" max="2806" width="9.140625" customWidth="1"/>
    <col min="2807" max="2807" width="11.85546875" customWidth="1"/>
    <col min="2808" max="2808" width="13.5703125" customWidth="1"/>
    <col min="2809" max="2809" width="12.7109375" customWidth="1"/>
    <col min="2810" max="2811" width="7.140625" customWidth="1"/>
    <col min="2812" max="2812" width="20.7109375" customWidth="1"/>
    <col min="2813" max="2813" width="13.140625" customWidth="1"/>
    <col min="2814" max="2816" width="5.28515625" customWidth="1"/>
    <col min="2817" max="2817" width="5.85546875" customWidth="1"/>
    <col min="2818" max="2818" width="13" customWidth="1"/>
    <col min="2819" max="2819" width="12" customWidth="1"/>
    <col min="2820" max="2820" width="14" customWidth="1"/>
    <col min="2821" max="2821" width="13.140625" customWidth="1"/>
    <col min="2822" max="2825" width="9.140625" customWidth="1"/>
    <col min="2826" max="2826" width="8.28515625" customWidth="1"/>
    <col min="2827" max="2827" width="10.5703125" customWidth="1"/>
    <col min="2828" max="2828" width="33.140625" customWidth="1"/>
    <col min="2829" max="2829" width="11.5703125" customWidth="1"/>
    <col min="2830" max="2830" width="13.5703125" customWidth="1"/>
    <col min="2831" max="2831" width="13.85546875" customWidth="1"/>
    <col min="2832" max="2832" width="14.85546875" customWidth="1"/>
    <col min="2833" max="2833" width="11.7109375" customWidth="1"/>
    <col min="2834" max="2835" width="8.140625" customWidth="1"/>
    <col min="2836" max="2836" width="14.7109375" customWidth="1"/>
    <col min="3039" max="3039" width="5.7109375" customWidth="1"/>
    <col min="3040" max="3040" width="8.5703125" customWidth="1"/>
    <col min="3041" max="3041" width="9" customWidth="1"/>
    <col min="3042" max="3042" width="7.7109375" customWidth="1"/>
    <col min="3043" max="3043" width="6" customWidth="1"/>
    <col min="3044" max="3045" width="9.28515625" customWidth="1"/>
    <col min="3046" max="3046" width="9.140625" customWidth="1"/>
    <col min="3047" max="3047" width="35.28515625" customWidth="1"/>
    <col min="3048" max="3048" width="22.7109375" customWidth="1"/>
    <col min="3049" max="3049" width="22.28515625" customWidth="1"/>
    <col min="3050" max="3050" width="13.42578125" customWidth="1"/>
    <col min="3051" max="3051" width="13.140625" customWidth="1"/>
    <col min="3052" max="3052" width="14" customWidth="1"/>
    <col min="3053" max="3053" width="13.7109375" customWidth="1"/>
    <col min="3054" max="3057" width="16.28515625" customWidth="1"/>
    <col min="3058" max="3058" width="16.5703125" customWidth="1"/>
    <col min="3059" max="3059" width="16.28515625" customWidth="1"/>
    <col min="3060" max="3060" width="12.85546875" customWidth="1"/>
    <col min="3061" max="3062" width="9.140625" customWidth="1"/>
    <col min="3063" max="3063" width="11.85546875" customWidth="1"/>
    <col min="3064" max="3064" width="13.5703125" customWidth="1"/>
    <col min="3065" max="3065" width="12.7109375" customWidth="1"/>
    <col min="3066" max="3067" width="7.140625" customWidth="1"/>
    <col min="3068" max="3068" width="20.7109375" customWidth="1"/>
    <col min="3069" max="3069" width="13.140625" customWidth="1"/>
    <col min="3070" max="3072" width="5.28515625" customWidth="1"/>
    <col min="3073" max="3073" width="5.85546875" customWidth="1"/>
    <col min="3074" max="3074" width="13" customWidth="1"/>
    <col min="3075" max="3075" width="12" customWidth="1"/>
    <col min="3076" max="3076" width="14" customWidth="1"/>
    <col min="3077" max="3077" width="13.140625" customWidth="1"/>
    <col min="3078" max="3081" width="9.140625" customWidth="1"/>
    <col min="3082" max="3082" width="8.28515625" customWidth="1"/>
    <col min="3083" max="3083" width="10.5703125" customWidth="1"/>
    <col min="3084" max="3084" width="33.140625" customWidth="1"/>
    <col min="3085" max="3085" width="11.5703125" customWidth="1"/>
    <col min="3086" max="3086" width="13.5703125" customWidth="1"/>
    <col min="3087" max="3087" width="13.85546875" customWidth="1"/>
    <col min="3088" max="3088" width="14.85546875" customWidth="1"/>
    <col min="3089" max="3089" width="11.7109375" customWidth="1"/>
    <col min="3090" max="3091" width="8.140625" customWidth="1"/>
    <col min="3092" max="3092" width="14.7109375" customWidth="1"/>
    <col min="3295" max="3295" width="5.7109375" customWidth="1"/>
    <col min="3296" max="3296" width="8.5703125" customWidth="1"/>
    <col min="3297" max="3297" width="9" customWidth="1"/>
    <col min="3298" max="3298" width="7.7109375" customWidth="1"/>
    <col min="3299" max="3299" width="6" customWidth="1"/>
    <col min="3300" max="3301" width="9.28515625" customWidth="1"/>
    <col min="3302" max="3302" width="9.140625" customWidth="1"/>
    <col min="3303" max="3303" width="35.28515625" customWidth="1"/>
    <col min="3304" max="3304" width="22.7109375" customWidth="1"/>
    <col min="3305" max="3305" width="22.28515625" customWidth="1"/>
    <col min="3306" max="3306" width="13.42578125" customWidth="1"/>
    <col min="3307" max="3307" width="13.140625" customWidth="1"/>
    <col min="3308" max="3308" width="14" customWidth="1"/>
    <col min="3309" max="3309" width="13.7109375" customWidth="1"/>
    <col min="3310" max="3313" width="16.28515625" customWidth="1"/>
    <col min="3314" max="3314" width="16.5703125" customWidth="1"/>
    <col min="3315" max="3315" width="16.28515625" customWidth="1"/>
    <col min="3316" max="3316" width="12.85546875" customWidth="1"/>
    <col min="3317" max="3318" width="9.140625" customWidth="1"/>
    <col min="3319" max="3319" width="11.85546875" customWidth="1"/>
    <col min="3320" max="3320" width="13.5703125" customWidth="1"/>
    <col min="3321" max="3321" width="12.7109375" customWidth="1"/>
    <col min="3322" max="3323" width="7.140625" customWidth="1"/>
    <col min="3324" max="3324" width="20.7109375" customWidth="1"/>
    <col min="3325" max="3325" width="13.140625" customWidth="1"/>
    <col min="3326" max="3328" width="5.28515625" customWidth="1"/>
    <col min="3329" max="3329" width="5.85546875" customWidth="1"/>
    <col min="3330" max="3330" width="13" customWidth="1"/>
    <col min="3331" max="3331" width="12" customWidth="1"/>
    <col min="3332" max="3332" width="14" customWidth="1"/>
    <col min="3333" max="3333" width="13.140625" customWidth="1"/>
    <col min="3334" max="3337" width="9.140625" customWidth="1"/>
    <col min="3338" max="3338" width="8.28515625" customWidth="1"/>
    <col min="3339" max="3339" width="10.5703125" customWidth="1"/>
    <col min="3340" max="3340" width="33.140625" customWidth="1"/>
    <col min="3341" max="3341" width="11.5703125" customWidth="1"/>
    <col min="3342" max="3342" width="13.5703125" customWidth="1"/>
    <col min="3343" max="3343" width="13.85546875" customWidth="1"/>
    <col min="3344" max="3344" width="14.85546875" customWidth="1"/>
    <col min="3345" max="3345" width="11.7109375" customWidth="1"/>
    <col min="3346" max="3347" width="8.140625" customWidth="1"/>
    <col min="3348" max="3348" width="14.7109375" customWidth="1"/>
    <col min="3551" max="3551" width="5.7109375" customWidth="1"/>
    <col min="3552" max="3552" width="8.5703125" customWidth="1"/>
    <col min="3553" max="3553" width="9" customWidth="1"/>
    <col min="3554" max="3554" width="7.7109375" customWidth="1"/>
    <col min="3555" max="3555" width="6" customWidth="1"/>
    <col min="3556" max="3557" width="9.28515625" customWidth="1"/>
    <col min="3558" max="3558" width="9.140625" customWidth="1"/>
    <col min="3559" max="3559" width="35.28515625" customWidth="1"/>
    <col min="3560" max="3560" width="22.7109375" customWidth="1"/>
    <col min="3561" max="3561" width="22.28515625" customWidth="1"/>
    <col min="3562" max="3562" width="13.42578125" customWidth="1"/>
    <col min="3563" max="3563" width="13.140625" customWidth="1"/>
    <col min="3564" max="3564" width="14" customWidth="1"/>
    <col min="3565" max="3565" width="13.7109375" customWidth="1"/>
    <col min="3566" max="3569" width="16.28515625" customWidth="1"/>
    <col min="3570" max="3570" width="16.5703125" customWidth="1"/>
    <col min="3571" max="3571" width="16.28515625" customWidth="1"/>
    <col min="3572" max="3572" width="12.85546875" customWidth="1"/>
    <col min="3573" max="3574" width="9.140625" customWidth="1"/>
    <col min="3575" max="3575" width="11.85546875" customWidth="1"/>
    <col min="3576" max="3576" width="13.5703125" customWidth="1"/>
    <col min="3577" max="3577" width="12.7109375" customWidth="1"/>
    <col min="3578" max="3579" width="7.140625" customWidth="1"/>
    <col min="3580" max="3580" width="20.7109375" customWidth="1"/>
    <col min="3581" max="3581" width="13.140625" customWidth="1"/>
    <col min="3582" max="3584" width="5.28515625" customWidth="1"/>
    <col min="3585" max="3585" width="5.85546875" customWidth="1"/>
    <col min="3586" max="3586" width="13" customWidth="1"/>
    <col min="3587" max="3587" width="12" customWidth="1"/>
    <col min="3588" max="3588" width="14" customWidth="1"/>
    <col min="3589" max="3589" width="13.140625" customWidth="1"/>
    <col min="3590" max="3593" width="9.140625" customWidth="1"/>
    <col min="3594" max="3594" width="8.28515625" customWidth="1"/>
    <col min="3595" max="3595" width="10.5703125" customWidth="1"/>
    <col min="3596" max="3596" width="33.140625" customWidth="1"/>
    <col min="3597" max="3597" width="11.5703125" customWidth="1"/>
    <col min="3598" max="3598" width="13.5703125" customWidth="1"/>
    <col min="3599" max="3599" width="13.85546875" customWidth="1"/>
    <col min="3600" max="3600" width="14.85546875" customWidth="1"/>
    <col min="3601" max="3601" width="11.7109375" customWidth="1"/>
    <col min="3602" max="3603" width="8.140625" customWidth="1"/>
    <col min="3604" max="3604" width="14.7109375" customWidth="1"/>
    <col min="3807" max="3807" width="5.7109375" customWidth="1"/>
    <col min="3808" max="3808" width="8.5703125" customWidth="1"/>
    <col min="3809" max="3809" width="9" customWidth="1"/>
    <col min="3810" max="3810" width="7.7109375" customWidth="1"/>
    <col min="3811" max="3811" width="6" customWidth="1"/>
    <col min="3812" max="3813" width="9.28515625" customWidth="1"/>
    <col min="3814" max="3814" width="9.140625" customWidth="1"/>
    <col min="3815" max="3815" width="35.28515625" customWidth="1"/>
    <col min="3816" max="3816" width="22.7109375" customWidth="1"/>
    <col min="3817" max="3817" width="22.28515625" customWidth="1"/>
    <col min="3818" max="3818" width="13.42578125" customWidth="1"/>
    <col min="3819" max="3819" width="13.140625" customWidth="1"/>
    <col min="3820" max="3820" width="14" customWidth="1"/>
    <col min="3821" max="3821" width="13.7109375" customWidth="1"/>
    <col min="3822" max="3825" width="16.28515625" customWidth="1"/>
    <col min="3826" max="3826" width="16.5703125" customWidth="1"/>
    <col min="3827" max="3827" width="16.28515625" customWidth="1"/>
    <col min="3828" max="3828" width="12.85546875" customWidth="1"/>
    <col min="3829" max="3830" width="9.140625" customWidth="1"/>
    <col min="3831" max="3831" width="11.85546875" customWidth="1"/>
    <col min="3832" max="3832" width="13.5703125" customWidth="1"/>
    <col min="3833" max="3833" width="12.7109375" customWidth="1"/>
    <col min="3834" max="3835" width="7.140625" customWidth="1"/>
    <col min="3836" max="3836" width="20.7109375" customWidth="1"/>
    <col min="3837" max="3837" width="13.140625" customWidth="1"/>
    <col min="3838" max="3840" width="5.28515625" customWidth="1"/>
    <col min="3841" max="3841" width="5.85546875" customWidth="1"/>
    <col min="3842" max="3842" width="13" customWidth="1"/>
    <col min="3843" max="3843" width="12" customWidth="1"/>
    <col min="3844" max="3844" width="14" customWidth="1"/>
    <col min="3845" max="3845" width="13.140625" customWidth="1"/>
    <col min="3846" max="3849" width="9.140625" customWidth="1"/>
    <col min="3850" max="3850" width="8.28515625" customWidth="1"/>
    <col min="3851" max="3851" width="10.5703125" customWidth="1"/>
    <col min="3852" max="3852" width="33.140625" customWidth="1"/>
    <col min="3853" max="3853" width="11.5703125" customWidth="1"/>
    <col min="3854" max="3854" width="13.5703125" customWidth="1"/>
    <col min="3855" max="3855" width="13.85546875" customWidth="1"/>
    <col min="3856" max="3856" width="14.85546875" customWidth="1"/>
    <col min="3857" max="3857" width="11.7109375" customWidth="1"/>
    <col min="3858" max="3859" width="8.140625" customWidth="1"/>
    <col min="3860" max="3860" width="14.7109375" customWidth="1"/>
    <col min="4063" max="4063" width="5.7109375" customWidth="1"/>
    <col min="4064" max="4064" width="8.5703125" customWidth="1"/>
    <col min="4065" max="4065" width="9" customWidth="1"/>
    <col min="4066" max="4066" width="7.7109375" customWidth="1"/>
    <col min="4067" max="4067" width="6" customWidth="1"/>
    <col min="4068" max="4069" width="9.28515625" customWidth="1"/>
    <col min="4070" max="4070" width="9.140625" customWidth="1"/>
    <col min="4071" max="4071" width="35.28515625" customWidth="1"/>
    <col min="4072" max="4072" width="22.7109375" customWidth="1"/>
    <col min="4073" max="4073" width="22.28515625" customWidth="1"/>
    <col min="4074" max="4074" width="13.42578125" customWidth="1"/>
    <col min="4075" max="4075" width="13.140625" customWidth="1"/>
    <col min="4076" max="4076" width="14" customWidth="1"/>
    <col min="4077" max="4077" width="13.7109375" customWidth="1"/>
    <col min="4078" max="4081" width="16.28515625" customWidth="1"/>
    <col min="4082" max="4082" width="16.5703125" customWidth="1"/>
    <col min="4083" max="4083" width="16.28515625" customWidth="1"/>
    <col min="4084" max="4084" width="12.85546875" customWidth="1"/>
    <col min="4085" max="4086" width="9.140625" customWidth="1"/>
    <col min="4087" max="4087" width="11.85546875" customWidth="1"/>
    <col min="4088" max="4088" width="13.5703125" customWidth="1"/>
    <col min="4089" max="4089" width="12.7109375" customWidth="1"/>
    <col min="4090" max="4091" width="7.140625" customWidth="1"/>
    <col min="4092" max="4092" width="20.7109375" customWidth="1"/>
    <col min="4093" max="4093" width="13.140625" customWidth="1"/>
    <col min="4094" max="4096" width="5.28515625" customWidth="1"/>
    <col min="4097" max="4097" width="5.85546875" customWidth="1"/>
    <col min="4098" max="4098" width="13" customWidth="1"/>
    <col min="4099" max="4099" width="12" customWidth="1"/>
    <col min="4100" max="4100" width="14" customWidth="1"/>
    <col min="4101" max="4101" width="13.140625" customWidth="1"/>
    <col min="4102" max="4105" width="9.140625" customWidth="1"/>
    <col min="4106" max="4106" width="8.28515625" customWidth="1"/>
    <col min="4107" max="4107" width="10.5703125" customWidth="1"/>
    <col min="4108" max="4108" width="33.140625" customWidth="1"/>
    <col min="4109" max="4109" width="11.5703125" customWidth="1"/>
    <col min="4110" max="4110" width="13.5703125" customWidth="1"/>
    <col min="4111" max="4111" width="13.85546875" customWidth="1"/>
    <col min="4112" max="4112" width="14.85546875" customWidth="1"/>
    <col min="4113" max="4113" width="11.7109375" customWidth="1"/>
    <col min="4114" max="4115" width="8.140625" customWidth="1"/>
    <col min="4116" max="4116" width="14.7109375" customWidth="1"/>
    <col min="4319" max="4319" width="5.7109375" customWidth="1"/>
    <col min="4320" max="4320" width="8.5703125" customWidth="1"/>
    <col min="4321" max="4321" width="9" customWidth="1"/>
    <col min="4322" max="4322" width="7.7109375" customWidth="1"/>
    <col min="4323" max="4323" width="6" customWidth="1"/>
    <col min="4324" max="4325" width="9.28515625" customWidth="1"/>
    <col min="4326" max="4326" width="9.140625" customWidth="1"/>
    <col min="4327" max="4327" width="35.28515625" customWidth="1"/>
    <col min="4328" max="4328" width="22.7109375" customWidth="1"/>
    <col min="4329" max="4329" width="22.28515625" customWidth="1"/>
    <col min="4330" max="4330" width="13.42578125" customWidth="1"/>
    <col min="4331" max="4331" width="13.140625" customWidth="1"/>
    <col min="4332" max="4332" width="14" customWidth="1"/>
    <col min="4333" max="4333" width="13.7109375" customWidth="1"/>
    <col min="4334" max="4337" width="16.28515625" customWidth="1"/>
    <col min="4338" max="4338" width="16.5703125" customWidth="1"/>
    <col min="4339" max="4339" width="16.28515625" customWidth="1"/>
    <col min="4340" max="4340" width="12.85546875" customWidth="1"/>
    <col min="4341" max="4342" width="9.140625" customWidth="1"/>
    <col min="4343" max="4343" width="11.85546875" customWidth="1"/>
    <col min="4344" max="4344" width="13.5703125" customWidth="1"/>
    <col min="4345" max="4345" width="12.7109375" customWidth="1"/>
    <col min="4346" max="4347" width="7.140625" customWidth="1"/>
    <col min="4348" max="4348" width="20.7109375" customWidth="1"/>
    <col min="4349" max="4349" width="13.140625" customWidth="1"/>
    <col min="4350" max="4352" width="5.28515625" customWidth="1"/>
    <col min="4353" max="4353" width="5.85546875" customWidth="1"/>
    <col min="4354" max="4354" width="13" customWidth="1"/>
    <col min="4355" max="4355" width="12" customWidth="1"/>
    <col min="4356" max="4356" width="14" customWidth="1"/>
    <col min="4357" max="4357" width="13.140625" customWidth="1"/>
    <col min="4358" max="4361" width="9.140625" customWidth="1"/>
    <col min="4362" max="4362" width="8.28515625" customWidth="1"/>
    <col min="4363" max="4363" width="10.5703125" customWidth="1"/>
    <col min="4364" max="4364" width="33.140625" customWidth="1"/>
    <col min="4365" max="4365" width="11.5703125" customWidth="1"/>
    <col min="4366" max="4366" width="13.5703125" customWidth="1"/>
    <col min="4367" max="4367" width="13.85546875" customWidth="1"/>
    <col min="4368" max="4368" width="14.85546875" customWidth="1"/>
    <col min="4369" max="4369" width="11.7109375" customWidth="1"/>
    <col min="4370" max="4371" width="8.140625" customWidth="1"/>
    <col min="4372" max="4372" width="14.7109375" customWidth="1"/>
    <col min="4575" max="4575" width="5.7109375" customWidth="1"/>
    <col min="4576" max="4576" width="8.5703125" customWidth="1"/>
    <col min="4577" max="4577" width="9" customWidth="1"/>
    <col min="4578" max="4578" width="7.7109375" customWidth="1"/>
    <col min="4579" max="4579" width="6" customWidth="1"/>
    <col min="4580" max="4581" width="9.28515625" customWidth="1"/>
    <col min="4582" max="4582" width="9.140625" customWidth="1"/>
    <col min="4583" max="4583" width="35.28515625" customWidth="1"/>
    <col min="4584" max="4584" width="22.7109375" customWidth="1"/>
    <col min="4585" max="4585" width="22.28515625" customWidth="1"/>
    <col min="4586" max="4586" width="13.42578125" customWidth="1"/>
    <col min="4587" max="4587" width="13.140625" customWidth="1"/>
    <col min="4588" max="4588" width="14" customWidth="1"/>
    <col min="4589" max="4589" width="13.7109375" customWidth="1"/>
    <col min="4590" max="4593" width="16.28515625" customWidth="1"/>
    <col min="4594" max="4594" width="16.5703125" customWidth="1"/>
    <col min="4595" max="4595" width="16.28515625" customWidth="1"/>
    <col min="4596" max="4596" width="12.85546875" customWidth="1"/>
    <col min="4597" max="4598" width="9.140625" customWidth="1"/>
    <col min="4599" max="4599" width="11.85546875" customWidth="1"/>
    <col min="4600" max="4600" width="13.5703125" customWidth="1"/>
    <col min="4601" max="4601" width="12.7109375" customWidth="1"/>
    <col min="4602" max="4603" width="7.140625" customWidth="1"/>
    <col min="4604" max="4604" width="20.7109375" customWidth="1"/>
    <col min="4605" max="4605" width="13.140625" customWidth="1"/>
    <col min="4606" max="4608" width="5.28515625" customWidth="1"/>
    <col min="4609" max="4609" width="5.85546875" customWidth="1"/>
    <col min="4610" max="4610" width="13" customWidth="1"/>
    <col min="4611" max="4611" width="12" customWidth="1"/>
    <col min="4612" max="4612" width="14" customWidth="1"/>
    <col min="4613" max="4613" width="13.140625" customWidth="1"/>
    <col min="4614" max="4617" width="9.140625" customWidth="1"/>
    <col min="4618" max="4618" width="8.28515625" customWidth="1"/>
    <col min="4619" max="4619" width="10.5703125" customWidth="1"/>
    <col min="4620" max="4620" width="33.140625" customWidth="1"/>
    <col min="4621" max="4621" width="11.5703125" customWidth="1"/>
    <col min="4622" max="4622" width="13.5703125" customWidth="1"/>
    <col min="4623" max="4623" width="13.85546875" customWidth="1"/>
    <col min="4624" max="4624" width="14.85546875" customWidth="1"/>
    <col min="4625" max="4625" width="11.7109375" customWidth="1"/>
    <col min="4626" max="4627" width="8.140625" customWidth="1"/>
    <col min="4628" max="4628" width="14.7109375" customWidth="1"/>
    <col min="4831" max="4831" width="5.7109375" customWidth="1"/>
    <col min="4832" max="4832" width="8.5703125" customWidth="1"/>
    <col min="4833" max="4833" width="9" customWidth="1"/>
    <col min="4834" max="4834" width="7.7109375" customWidth="1"/>
    <col min="4835" max="4835" width="6" customWidth="1"/>
    <col min="4836" max="4837" width="9.28515625" customWidth="1"/>
    <col min="4838" max="4838" width="9.140625" customWidth="1"/>
    <col min="4839" max="4839" width="35.28515625" customWidth="1"/>
    <col min="4840" max="4840" width="22.7109375" customWidth="1"/>
    <col min="4841" max="4841" width="22.28515625" customWidth="1"/>
    <col min="4842" max="4842" width="13.42578125" customWidth="1"/>
    <col min="4843" max="4843" width="13.140625" customWidth="1"/>
    <col min="4844" max="4844" width="14" customWidth="1"/>
    <col min="4845" max="4845" width="13.7109375" customWidth="1"/>
    <col min="4846" max="4849" width="16.28515625" customWidth="1"/>
    <col min="4850" max="4850" width="16.5703125" customWidth="1"/>
    <col min="4851" max="4851" width="16.28515625" customWidth="1"/>
    <col min="4852" max="4852" width="12.85546875" customWidth="1"/>
    <col min="4853" max="4854" width="9.140625" customWidth="1"/>
    <col min="4855" max="4855" width="11.85546875" customWidth="1"/>
    <col min="4856" max="4856" width="13.5703125" customWidth="1"/>
    <col min="4857" max="4857" width="12.7109375" customWidth="1"/>
    <col min="4858" max="4859" width="7.140625" customWidth="1"/>
    <col min="4860" max="4860" width="20.7109375" customWidth="1"/>
    <col min="4861" max="4861" width="13.140625" customWidth="1"/>
    <col min="4862" max="4864" width="5.28515625" customWidth="1"/>
    <col min="4865" max="4865" width="5.85546875" customWidth="1"/>
    <col min="4866" max="4866" width="13" customWidth="1"/>
    <col min="4867" max="4867" width="12" customWidth="1"/>
    <col min="4868" max="4868" width="14" customWidth="1"/>
    <col min="4869" max="4869" width="13.140625" customWidth="1"/>
    <col min="4870" max="4873" width="9.140625" customWidth="1"/>
    <col min="4874" max="4874" width="8.28515625" customWidth="1"/>
    <col min="4875" max="4875" width="10.5703125" customWidth="1"/>
    <col min="4876" max="4876" width="33.140625" customWidth="1"/>
    <col min="4877" max="4877" width="11.5703125" customWidth="1"/>
    <col min="4878" max="4878" width="13.5703125" customWidth="1"/>
    <col min="4879" max="4879" width="13.85546875" customWidth="1"/>
    <col min="4880" max="4880" width="14.85546875" customWidth="1"/>
    <col min="4881" max="4881" width="11.7109375" customWidth="1"/>
    <col min="4882" max="4883" width="8.140625" customWidth="1"/>
    <col min="4884" max="4884" width="14.7109375" customWidth="1"/>
    <col min="5087" max="5087" width="5.7109375" customWidth="1"/>
    <col min="5088" max="5088" width="8.5703125" customWidth="1"/>
    <col min="5089" max="5089" width="9" customWidth="1"/>
    <col min="5090" max="5090" width="7.7109375" customWidth="1"/>
    <col min="5091" max="5091" width="6" customWidth="1"/>
    <col min="5092" max="5093" width="9.28515625" customWidth="1"/>
    <col min="5094" max="5094" width="9.140625" customWidth="1"/>
    <col min="5095" max="5095" width="35.28515625" customWidth="1"/>
    <col min="5096" max="5096" width="22.7109375" customWidth="1"/>
    <col min="5097" max="5097" width="22.28515625" customWidth="1"/>
    <col min="5098" max="5098" width="13.42578125" customWidth="1"/>
    <col min="5099" max="5099" width="13.140625" customWidth="1"/>
    <col min="5100" max="5100" width="14" customWidth="1"/>
    <col min="5101" max="5101" width="13.7109375" customWidth="1"/>
    <col min="5102" max="5105" width="16.28515625" customWidth="1"/>
    <col min="5106" max="5106" width="16.5703125" customWidth="1"/>
    <col min="5107" max="5107" width="16.28515625" customWidth="1"/>
    <col min="5108" max="5108" width="12.85546875" customWidth="1"/>
    <col min="5109" max="5110" width="9.140625" customWidth="1"/>
    <col min="5111" max="5111" width="11.85546875" customWidth="1"/>
    <col min="5112" max="5112" width="13.5703125" customWidth="1"/>
    <col min="5113" max="5113" width="12.7109375" customWidth="1"/>
    <col min="5114" max="5115" width="7.140625" customWidth="1"/>
    <col min="5116" max="5116" width="20.7109375" customWidth="1"/>
    <col min="5117" max="5117" width="13.140625" customWidth="1"/>
    <col min="5118" max="5120" width="5.28515625" customWidth="1"/>
    <col min="5121" max="5121" width="5.85546875" customWidth="1"/>
    <col min="5122" max="5122" width="13" customWidth="1"/>
    <col min="5123" max="5123" width="12" customWidth="1"/>
    <col min="5124" max="5124" width="14" customWidth="1"/>
    <col min="5125" max="5125" width="13.140625" customWidth="1"/>
    <col min="5126" max="5129" width="9.140625" customWidth="1"/>
    <col min="5130" max="5130" width="8.28515625" customWidth="1"/>
    <col min="5131" max="5131" width="10.5703125" customWidth="1"/>
    <col min="5132" max="5132" width="33.140625" customWidth="1"/>
    <col min="5133" max="5133" width="11.5703125" customWidth="1"/>
    <col min="5134" max="5134" width="13.5703125" customWidth="1"/>
    <col min="5135" max="5135" width="13.85546875" customWidth="1"/>
    <col min="5136" max="5136" width="14.85546875" customWidth="1"/>
    <col min="5137" max="5137" width="11.7109375" customWidth="1"/>
    <col min="5138" max="5139" width="8.140625" customWidth="1"/>
    <col min="5140" max="5140" width="14.7109375" customWidth="1"/>
    <col min="5343" max="5343" width="5.7109375" customWidth="1"/>
    <col min="5344" max="5344" width="8.5703125" customWidth="1"/>
    <col min="5345" max="5345" width="9" customWidth="1"/>
    <col min="5346" max="5346" width="7.7109375" customWidth="1"/>
    <col min="5347" max="5347" width="6" customWidth="1"/>
    <col min="5348" max="5349" width="9.28515625" customWidth="1"/>
    <col min="5350" max="5350" width="9.140625" customWidth="1"/>
    <col min="5351" max="5351" width="35.28515625" customWidth="1"/>
    <col min="5352" max="5352" width="22.7109375" customWidth="1"/>
    <col min="5353" max="5353" width="22.28515625" customWidth="1"/>
    <col min="5354" max="5354" width="13.42578125" customWidth="1"/>
    <col min="5355" max="5355" width="13.140625" customWidth="1"/>
    <col min="5356" max="5356" width="14" customWidth="1"/>
    <col min="5357" max="5357" width="13.7109375" customWidth="1"/>
    <col min="5358" max="5361" width="16.28515625" customWidth="1"/>
    <col min="5362" max="5362" width="16.5703125" customWidth="1"/>
    <col min="5363" max="5363" width="16.28515625" customWidth="1"/>
    <col min="5364" max="5364" width="12.85546875" customWidth="1"/>
    <col min="5365" max="5366" width="9.140625" customWidth="1"/>
    <col min="5367" max="5367" width="11.85546875" customWidth="1"/>
    <col min="5368" max="5368" width="13.5703125" customWidth="1"/>
    <col min="5369" max="5369" width="12.7109375" customWidth="1"/>
    <col min="5370" max="5371" width="7.140625" customWidth="1"/>
    <col min="5372" max="5372" width="20.7109375" customWidth="1"/>
    <col min="5373" max="5373" width="13.140625" customWidth="1"/>
    <col min="5374" max="5376" width="5.28515625" customWidth="1"/>
    <col min="5377" max="5377" width="5.85546875" customWidth="1"/>
    <col min="5378" max="5378" width="13" customWidth="1"/>
    <col min="5379" max="5379" width="12" customWidth="1"/>
    <col min="5380" max="5380" width="14" customWidth="1"/>
    <col min="5381" max="5381" width="13.140625" customWidth="1"/>
    <col min="5382" max="5385" width="9.140625" customWidth="1"/>
    <col min="5386" max="5386" width="8.28515625" customWidth="1"/>
    <col min="5387" max="5387" width="10.5703125" customWidth="1"/>
    <col min="5388" max="5388" width="33.140625" customWidth="1"/>
    <col min="5389" max="5389" width="11.5703125" customWidth="1"/>
    <col min="5390" max="5390" width="13.5703125" customWidth="1"/>
    <col min="5391" max="5391" width="13.85546875" customWidth="1"/>
    <col min="5392" max="5392" width="14.85546875" customWidth="1"/>
    <col min="5393" max="5393" width="11.7109375" customWidth="1"/>
    <col min="5394" max="5395" width="8.140625" customWidth="1"/>
    <col min="5396" max="5396" width="14.7109375" customWidth="1"/>
    <col min="5599" max="5599" width="5.7109375" customWidth="1"/>
    <col min="5600" max="5600" width="8.5703125" customWidth="1"/>
    <col min="5601" max="5601" width="9" customWidth="1"/>
    <col min="5602" max="5602" width="7.7109375" customWidth="1"/>
    <col min="5603" max="5603" width="6" customWidth="1"/>
    <col min="5604" max="5605" width="9.28515625" customWidth="1"/>
    <col min="5606" max="5606" width="9.140625" customWidth="1"/>
    <col min="5607" max="5607" width="35.28515625" customWidth="1"/>
    <col min="5608" max="5608" width="22.7109375" customWidth="1"/>
    <col min="5609" max="5609" width="22.28515625" customWidth="1"/>
    <col min="5610" max="5610" width="13.42578125" customWidth="1"/>
    <col min="5611" max="5611" width="13.140625" customWidth="1"/>
    <col min="5612" max="5612" width="14" customWidth="1"/>
    <col min="5613" max="5613" width="13.7109375" customWidth="1"/>
    <col min="5614" max="5617" width="16.28515625" customWidth="1"/>
    <col min="5618" max="5618" width="16.5703125" customWidth="1"/>
    <col min="5619" max="5619" width="16.28515625" customWidth="1"/>
    <col min="5620" max="5620" width="12.85546875" customWidth="1"/>
    <col min="5621" max="5622" width="9.140625" customWidth="1"/>
    <col min="5623" max="5623" width="11.85546875" customWidth="1"/>
    <col min="5624" max="5624" width="13.5703125" customWidth="1"/>
    <col min="5625" max="5625" width="12.7109375" customWidth="1"/>
    <col min="5626" max="5627" width="7.140625" customWidth="1"/>
    <col min="5628" max="5628" width="20.7109375" customWidth="1"/>
    <col min="5629" max="5629" width="13.140625" customWidth="1"/>
    <col min="5630" max="5632" width="5.28515625" customWidth="1"/>
    <col min="5633" max="5633" width="5.85546875" customWidth="1"/>
    <col min="5634" max="5634" width="13" customWidth="1"/>
    <col min="5635" max="5635" width="12" customWidth="1"/>
    <col min="5636" max="5636" width="14" customWidth="1"/>
    <col min="5637" max="5637" width="13.140625" customWidth="1"/>
    <col min="5638" max="5641" width="9.140625" customWidth="1"/>
    <col min="5642" max="5642" width="8.28515625" customWidth="1"/>
    <col min="5643" max="5643" width="10.5703125" customWidth="1"/>
    <col min="5644" max="5644" width="33.140625" customWidth="1"/>
    <col min="5645" max="5645" width="11.5703125" customWidth="1"/>
    <col min="5646" max="5646" width="13.5703125" customWidth="1"/>
    <col min="5647" max="5647" width="13.85546875" customWidth="1"/>
    <col min="5648" max="5648" width="14.85546875" customWidth="1"/>
    <col min="5649" max="5649" width="11.7109375" customWidth="1"/>
    <col min="5650" max="5651" width="8.140625" customWidth="1"/>
    <col min="5652" max="5652" width="14.7109375" customWidth="1"/>
    <col min="5855" max="5855" width="5.7109375" customWidth="1"/>
    <col min="5856" max="5856" width="8.5703125" customWidth="1"/>
    <col min="5857" max="5857" width="9" customWidth="1"/>
    <col min="5858" max="5858" width="7.7109375" customWidth="1"/>
    <col min="5859" max="5859" width="6" customWidth="1"/>
    <col min="5860" max="5861" width="9.28515625" customWidth="1"/>
    <col min="5862" max="5862" width="9.140625" customWidth="1"/>
    <col min="5863" max="5863" width="35.28515625" customWidth="1"/>
    <col min="5864" max="5864" width="22.7109375" customWidth="1"/>
    <col min="5865" max="5865" width="22.28515625" customWidth="1"/>
    <col min="5866" max="5866" width="13.42578125" customWidth="1"/>
    <col min="5867" max="5867" width="13.140625" customWidth="1"/>
    <col min="5868" max="5868" width="14" customWidth="1"/>
    <col min="5869" max="5869" width="13.7109375" customWidth="1"/>
    <col min="5870" max="5873" width="16.28515625" customWidth="1"/>
    <col min="5874" max="5874" width="16.5703125" customWidth="1"/>
    <col min="5875" max="5875" width="16.28515625" customWidth="1"/>
    <col min="5876" max="5876" width="12.85546875" customWidth="1"/>
    <col min="5877" max="5878" width="9.140625" customWidth="1"/>
    <col min="5879" max="5879" width="11.85546875" customWidth="1"/>
    <col min="5880" max="5880" width="13.5703125" customWidth="1"/>
    <col min="5881" max="5881" width="12.7109375" customWidth="1"/>
    <col min="5882" max="5883" width="7.140625" customWidth="1"/>
    <col min="5884" max="5884" width="20.7109375" customWidth="1"/>
    <col min="5885" max="5885" width="13.140625" customWidth="1"/>
    <col min="5886" max="5888" width="5.28515625" customWidth="1"/>
    <col min="5889" max="5889" width="5.85546875" customWidth="1"/>
    <col min="5890" max="5890" width="13" customWidth="1"/>
    <col min="5891" max="5891" width="12" customWidth="1"/>
    <col min="5892" max="5892" width="14" customWidth="1"/>
    <col min="5893" max="5893" width="13.140625" customWidth="1"/>
    <col min="5894" max="5897" width="9.140625" customWidth="1"/>
    <col min="5898" max="5898" width="8.28515625" customWidth="1"/>
    <col min="5899" max="5899" width="10.5703125" customWidth="1"/>
    <col min="5900" max="5900" width="33.140625" customWidth="1"/>
    <col min="5901" max="5901" width="11.5703125" customWidth="1"/>
    <col min="5902" max="5902" width="13.5703125" customWidth="1"/>
    <col min="5903" max="5903" width="13.85546875" customWidth="1"/>
    <col min="5904" max="5904" width="14.85546875" customWidth="1"/>
    <col min="5905" max="5905" width="11.7109375" customWidth="1"/>
    <col min="5906" max="5907" width="8.140625" customWidth="1"/>
    <col min="5908" max="5908" width="14.7109375" customWidth="1"/>
    <col min="6111" max="6111" width="5.7109375" customWidth="1"/>
    <col min="6112" max="6112" width="8.5703125" customWidth="1"/>
    <col min="6113" max="6113" width="9" customWidth="1"/>
    <col min="6114" max="6114" width="7.7109375" customWidth="1"/>
    <col min="6115" max="6115" width="6" customWidth="1"/>
    <col min="6116" max="6117" width="9.28515625" customWidth="1"/>
    <col min="6118" max="6118" width="9.140625" customWidth="1"/>
    <col min="6119" max="6119" width="35.28515625" customWidth="1"/>
    <col min="6120" max="6120" width="22.7109375" customWidth="1"/>
    <col min="6121" max="6121" width="22.28515625" customWidth="1"/>
    <col min="6122" max="6122" width="13.42578125" customWidth="1"/>
    <col min="6123" max="6123" width="13.140625" customWidth="1"/>
    <col min="6124" max="6124" width="14" customWidth="1"/>
    <col min="6125" max="6125" width="13.7109375" customWidth="1"/>
    <col min="6126" max="6129" width="16.28515625" customWidth="1"/>
    <col min="6130" max="6130" width="16.5703125" customWidth="1"/>
    <col min="6131" max="6131" width="16.28515625" customWidth="1"/>
    <col min="6132" max="6132" width="12.85546875" customWidth="1"/>
    <col min="6133" max="6134" width="9.140625" customWidth="1"/>
    <col min="6135" max="6135" width="11.85546875" customWidth="1"/>
    <col min="6136" max="6136" width="13.5703125" customWidth="1"/>
    <col min="6137" max="6137" width="12.7109375" customWidth="1"/>
    <col min="6138" max="6139" width="7.140625" customWidth="1"/>
    <col min="6140" max="6140" width="20.7109375" customWidth="1"/>
    <col min="6141" max="6141" width="13.140625" customWidth="1"/>
    <col min="6142" max="6144" width="5.28515625" customWidth="1"/>
    <col min="6145" max="6145" width="5.85546875" customWidth="1"/>
    <col min="6146" max="6146" width="13" customWidth="1"/>
    <col min="6147" max="6147" width="12" customWidth="1"/>
    <col min="6148" max="6148" width="14" customWidth="1"/>
    <col min="6149" max="6149" width="13.140625" customWidth="1"/>
    <col min="6150" max="6153" width="9.140625" customWidth="1"/>
    <col min="6154" max="6154" width="8.28515625" customWidth="1"/>
    <col min="6155" max="6155" width="10.5703125" customWidth="1"/>
    <col min="6156" max="6156" width="33.140625" customWidth="1"/>
    <col min="6157" max="6157" width="11.5703125" customWidth="1"/>
    <col min="6158" max="6158" width="13.5703125" customWidth="1"/>
    <col min="6159" max="6159" width="13.85546875" customWidth="1"/>
    <col min="6160" max="6160" width="14.85546875" customWidth="1"/>
    <col min="6161" max="6161" width="11.7109375" customWidth="1"/>
    <col min="6162" max="6163" width="8.140625" customWidth="1"/>
    <col min="6164" max="6164" width="14.7109375" customWidth="1"/>
    <col min="6367" max="6367" width="5.7109375" customWidth="1"/>
    <col min="6368" max="6368" width="8.5703125" customWidth="1"/>
    <col min="6369" max="6369" width="9" customWidth="1"/>
    <col min="6370" max="6370" width="7.7109375" customWidth="1"/>
    <col min="6371" max="6371" width="6" customWidth="1"/>
    <col min="6372" max="6373" width="9.28515625" customWidth="1"/>
    <col min="6374" max="6374" width="9.140625" customWidth="1"/>
    <col min="6375" max="6375" width="35.28515625" customWidth="1"/>
    <col min="6376" max="6376" width="22.7109375" customWidth="1"/>
    <col min="6377" max="6377" width="22.28515625" customWidth="1"/>
    <col min="6378" max="6378" width="13.42578125" customWidth="1"/>
    <col min="6379" max="6379" width="13.140625" customWidth="1"/>
    <col min="6380" max="6380" width="14" customWidth="1"/>
    <col min="6381" max="6381" width="13.7109375" customWidth="1"/>
    <col min="6382" max="6385" width="16.28515625" customWidth="1"/>
    <col min="6386" max="6386" width="16.5703125" customWidth="1"/>
    <col min="6387" max="6387" width="16.28515625" customWidth="1"/>
    <col min="6388" max="6388" width="12.85546875" customWidth="1"/>
    <col min="6389" max="6390" width="9.140625" customWidth="1"/>
    <col min="6391" max="6391" width="11.85546875" customWidth="1"/>
    <col min="6392" max="6392" width="13.5703125" customWidth="1"/>
    <col min="6393" max="6393" width="12.7109375" customWidth="1"/>
    <col min="6394" max="6395" width="7.140625" customWidth="1"/>
    <col min="6396" max="6396" width="20.7109375" customWidth="1"/>
    <col min="6397" max="6397" width="13.140625" customWidth="1"/>
    <col min="6398" max="6400" width="5.28515625" customWidth="1"/>
    <col min="6401" max="6401" width="5.85546875" customWidth="1"/>
    <col min="6402" max="6402" width="13" customWidth="1"/>
    <col min="6403" max="6403" width="12" customWidth="1"/>
    <col min="6404" max="6404" width="14" customWidth="1"/>
    <col min="6405" max="6405" width="13.140625" customWidth="1"/>
    <col min="6406" max="6409" width="9.140625" customWidth="1"/>
    <col min="6410" max="6410" width="8.28515625" customWidth="1"/>
    <col min="6411" max="6411" width="10.5703125" customWidth="1"/>
    <col min="6412" max="6412" width="33.140625" customWidth="1"/>
    <col min="6413" max="6413" width="11.5703125" customWidth="1"/>
    <col min="6414" max="6414" width="13.5703125" customWidth="1"/>
    <col min="6415" max="6415" width="13.85546875" customWidth="1"/>
    <col min="6416" max="6416" width="14.85546875" customWidth="1"/>
    <col min="6417" max="6417" width="11.7109375" customWidth="1"/>
    <col min="6418" max="6419" width="8.140625" customWidth="1"/>
    <col min="6420" max="6420" width="14.7109375" customWidth="1"/>
    <col min="6623" max="6623" width="5.7109375" customWidth="1"/>
    <col min="6624" max="6624" width="8.5703125" customWidth="1"/>
    <col min="6625" max="6625" width="9" customWidth="1"/>
    <col min="6626" max="6626" width="7.7109375" customWidth="1"/>
    <col min="6627" max="6627" width="6" customWidth="1"/>
    <col min="6628" max="6629" width="9.28515625" customWidth="1"/>
    <col min="6630" max="6630" width="9.140625" customWidth="1"/>
    <col min="6631" max="6631" width="35.28515625" customWidth="1"/>
    <col min="6632" max="6632" width="22.7109375" customWidth="1"/>
    <col min="6633" max="6633" width="22.28515625" customWidth="1"/>
    <col min="6634" max="6634" width="13.42578125" customWidth="1"/>
    <col min="6635" max="6635" width="13.140625" customWidth="1"/>
    <col min="6636" max="6636" width="14" customWidth="1"/>
    <col min="6637" max="6637" width="13.7109375" customWidth="1"/>
    <col min="6638" max="6641" width="16.28515625" customWidth="1"/>
    <col min="6642" max="6642" width="16.5703125" customWidth="1"/>
    <col min="6643" max="6643" width="16.28515625" customWidth="1"/>
    <col min="6644" max="6644" width="12.85546875" customWidth="1"/>
    <col min="6645" max="6646" width="9.140625" customWidth="1"/>
    <col min="6647" max="6647" width="11.85546875" customWidth="1"/>
    <col min="6648" max="6648" width="13.5703125" customWidth="1"/>
    <col min="6649" max="6649" width="12.7109375" customWidth="1"/>
    <col min="6650" max="6651" width="7.140625" customWidth="1"/>
    <col min="6652" max="6652" width="20.7109375" customWidth="1"/>
    <col min="6653" max="6653" width="13.140625" customWidth="1"/>
    <col min="6654" max="6656" width="5.28515625" customWidth="1"/>
    <col min="6657" max="6657" width="5.85546875" customWidth="1"/>
    <col min="6658" max="6658" width="13" customWidth="1"/>
    <col min="6659" max="6659" width="12" customWidth="1"/>
    <col min="6660" max="6660" width="14" customWidth="1"/>
    <col min="6661" max="6661" width="13.140625" customWidth="1"/>
    <col min="6662" max="6665" width="9.140625" customWidth="1"/>
    <col min="6666" max="6666" width="8.28515625" customWidth="1"/>
    <col min="6667" max="6667" width="10.5703125" customWidth="1"/>
    <col min="6668" max="6668" width="33.140625" customWidth="1"/>
    <col min="6669" max="6669" width="11.5703125" customWidth="1"/>
    <col min="6670" max="6670" width="13.5703125" customWidth="1"/>
    <col min="6671" max="6671" width="13.85546875" customWidth="1"/>
    <col min="6672" max="6672" width="14.85546875" customWidth="1"/>
    <col min="6673" max="6673" width="11.7109375" customWidth="1"/>
    <col min="6674" max="6675" width="8.140625" customWidth="1"/>
    <col min="6676" max="6676" width="14.7109375" customWidth="1"/>
    <col min="6879" max="6879" width="5.7109375" customWidth="1"/>
    <col min="6880" max="6880" width="8.5703125" customWidth="1"/>
    <col min="6881" max="6881" width="9" customWidth="1"/>
    <col min="6882" max="6882" width="7.7109375" customWidth="1"/>
    <col min="6883" max="6883" width="6" customWidth="1"/>
    <col min="6884" max="6885" width="9.28515625" customWidth="1"/>
    <col min="6886" max="6886" width="9.140625" customWidth="1"/>
    <col min="6887" max="6887" width="35.28515625" customWidth="1"/>
    <col min="6888" max="6888" width="22.7109375" customWidth="1"/>
    <col min="6889" max="6889" width="22.28515625" customWidth="1"/>
    <col min="6890" max="6890" width="13.42578125" customWidth="1"/>
    <col min="6891" max="6891" width="13.140625" customWidth="1"/>
    <col min="6892" max="6892" width="14" customWidth="1"/>
    <col min="6893" max="6893" width="13.7109375" customWidth="1"/>
    <col min="6894" max="6897" width="16.28515625" customWidth="1"/>
    <col min="6898" max="6898" width="16.5703125" customWidth="1"/>
    <col min="6899" max="6899" width="16.28515625" customWidth="1"/>
    <col min="6900" max="6900" width="12.85546875" customWidth="1"/>
    <col min="6901" max="6902" width="9.140625" customWidth="1"/>
    <col min="6903" max="6903" width="11.85546875" customWidth="1"/>
    <col min="6904" max="6904" width="13.5703125" customWidth="1"/>
    <col min="6905" max="6905" width="12.7109375" customWidth="1"/>
    <col min="6906" max="6907" width="7.140625" customWidth="1"/>
    <col min="6908" max="6908" width="20.7109375" customWidth="1"/>
    <col min="6909" max="6909" width="13.140625" customWidth="1"/>
    <col min="6910" max="6912" width="5.28515625" customWidth="1"/>
    <col min="6913" max="6913" width="5.85546875" customWidth="1"/>
    <col min="6914" max="6914" width="13" customWidth="1"/>
    <col min="6915" max="6915" width="12" customWidth="1"/>
    <col min="6916" max="6916" width="14" customWidth="1"/>
    <col min="6917" max="6917" width="13.140625" customWidth="1"/>
    <col min="6918" max="6921" width="9.140625" customWidth="1"/>
    <col min="6922" max="6922" width="8.28515625" customWidth="1"/>
    <col min="6923" max="6923" width="10.5703125" customWidth="1"/>
    <col min="6924" max="6924" width="33.140625" customWidth="1"/>
    <col min="6925" max="6925" width="11.5703125" customWidth="1"/>
    <col min="6926" max="6926" width="13.5703125" customWidth="1"/>
    <col min="6927" max="6927" width="13.85546875" customWidth="1"/>
    <col min="6928" max="6928" width="14.85546875" customWidth="1"/>
    <col min="6929" max="6929" width="11.7109375" customWidth="1"/>
    <col min="6930" max="6931" width="8.140625" customWidth="1"/>
    <col min="6932" max="6932" width="14.7109375" customWidth="1"/>
    <col min="7135" max="7135" width="5.7109375" customWidth="1"/>
    <col min="7136" max="7136" width="8.5703125" customWidth="1"/>
    <col min="7137" max="7137" width="9" customWidth="1"/>
    <col min="7138" max="7138" width="7.7109375" customWidth="1"/>
    <col min="7139" max="7139" width="6" customWidth="1"/>
    <col min="7140" max="7141" width="9.28515625" customWidth="1"/>
    <col min="7142" max="7142" width="9.140625" customWidth="1"/>
    <col min="7143" max="7143" width="35.28515625" customWidth="1"/>
    <col min="7144" max="7144" width="22.7109375" customWidth="1"/>
    <col min="7145" max="7145" width="22.28515625" customWidth="1"/>
    <col min="7146" max="7146" width="13.42578125" customWidth="1"/>
    <col min="7147" max="7147" width="13.140625" customWidth="1"/>
    <col min="7148" max="7148" width="14" customWidth="1"/>
    <col min="7149" max="7149" width="13.7109375" customWidth="1"/>
    <col min="7150" max="7153" width="16.28515625" customWidth="1"/>
    <col min="7154" max="7154" width="16.5703125" customWidth="1"/>
    <col min="7155" max="7155" width="16.28515625" customWidth="1"/>
    <col min="7156" max="7156" width="12.85546875" customWidth="1"/>
    <col min="7157" max="7158" width="9.140625" customWidth="1"/>
    <col min="7159" max="7159" width="11.85546875" customWidth="1"/>
    <col min="7160" max="7160" width="13.5703125" customWidth="1"/>
    <col min="7161" max="7161" width="12.7109375" customWidth="1"/>
    <col min="7162" max="7163" width="7.140625" customWidth="1"/>
    <col min="7164" max="7164" width="20.7109375" customWidth="1"/>
    <col min="7165" max="7165" width="13.140625" customWidth="1"/>
    <col min="7166" max="7168" width="5.28515625" customWidth="1"/>
    <col min="7169" max="7169" width="5.85546875" customWidth="1"/>
    <col min="7170" max="7170" width="13" customWidth="1"/>
    <col min="7171" max="7171" width="12" customWidth="1"/>
    <col min="7172" max="7172" width="14" customWidth="1"/>
    <col min="7173" max="7173" width="13.140625" customWidth="1"/>
    <col min="7174" max="7177" width="9.140625" customWidth="1"/>
    <col min="7178" max="7178" width="8.28515625" customWidth="1"/>
    <col min="7179" max="7179" width="10.5703125" customWidth="1"/>
    <col min="7180" max="7180" width="33.140625" customWidth="1"/>
    <col min="7181" max="7181" width="11.5703125" customWidth="1"/>
    <col min="7182" max="7182" width="13.5703125" customWidth="1"/>
    <col min="7183" max="7183" width="13.85546875" customWidth="1"/>
    <col min="7184" max="7184" width="14.85546875" customWidth="1"/>
    <col min="7185" max="7185" width="11.7109375" customWidth="1"/>
    <col min="7186" max="7187" width="8.140625" customWidth="1"/>
    <col min="7188" max="7188" width="14.7109375" customWidth="1"/>
    <col min="7391" max="7391" width="5.7109375" customWidth="1"/>
    <col min="7392" max="7392" width="8.5703125" customWidth="1"/>
    <col min="7393" max="7393" width="9" customWidth="1"/>
    <col min="7394" max="7394" width="7.7109375" customWidth="1"/>
    <col min="7395" max="7395" width="6" customWidth="1"/>
    <col min="7396" max="7397" width="9.28515625" customWidth="1"/>
    <col min="7398" max="7398" width="9.140625" customWidth="1"/>
    <col min="7399" max="7399" width="35.28515625" customWidth="1"/>
    <col min="7400" max="7400" width="22.7109375" customWidth="1"/>
    <col min="7401" max="7401" width="22.28515625" customWidth="1"/>
    <col min="7402" max="7402" width="13.42578125" customWidth="1"/>
    <col min="7403" max="7403" width="13.140625" customWidth="1"/>
    <col min="7404" max="7404" width="14" customWidth="1"/>
    <col min="7405" max="7405" width="13.7109375" customWidth="1"/>
    <col min="7406" max="7409" width="16.28515625" customWidth="1"/>
    <col min="7410" max="7410" width="16.5703125" customWidth="1"/>
    <col min="7411" max="7411" width="16.28515625" customWidth="1"/>
    <col min="7412" max="7412" width="12.85546875" customWidth="1"/>
    <col min="7413" max="7414" width="9.140625" customWidth="1"/>
    <col min="7415" max="7415" width="11.85546875" customWidth="1"/>
    <col min="7416" max="7416" width="13.5703125" customWidth="1"/>
    <col min="7417" max="7417" width="12.7109375" customWidth="1"/>
    <col min="7418" max="7419" width="7.140625" customWidth="1"/>
    <col min="7420" max="7420" width="20.7109375" customWidth="1"/>
    <col min="7421" max="7421" width="13.140625" customWidth="1"/>
    <col min="7422" max="7424" width="5.28515625" customWidth="1"/>
    <col min="7425" max="7425" width="5.85546875" customWidth="1"/>
    <col min="7426" max="7426" width="13" customWidth="1"/>
    <col min="7427" max="7427" width="12" customWidth="1"/>
    <col min="7428" max="7428" width="14" customWidth="1"/>
    <col min="7429" max="7429" width="13.140625" customWidth="1"/>
    <col min="7430" max="7433" width="9.140625" customWidth="1"/>
    <col min="7434" max="7434" width="8.28515625" customWidth="1"/>
    <col min="7435" max="7435" width="10.5703125" customWidth="1"/>
    <col min="7436" max="7436" width="33.140625" customWidth="1"/>
    <col min="7437" max="7437" width="11.5703125" customWidth="1"/>
    <col min="7438" max="7438" width="13.5703125" customWidth="1"/>
    <col min="7439" max="7439" width="13.85546875" customWidth="1"/>
    <col min="7440" max="7440" width="14.85546875" customWidth="1"/>
    <col min="7441" max="7441" width="11.7109375" customWidth="1"/>
    <col min="7442" max="7443" width="8.140625" customWidth="1"/>
    <col min="7444" max="7444" width="14.7109375" customWidth="1"/>
    <col min="7647" max="7647" width="5.7109375" customWidth="1"/>
    <col min="7648" max="7648" width="8.5703125" customWidth="1"/>
    <col min="7649" max="7649" width="9" customWidth="1"/>
    <col min="7650" max="7650" width="7.7109375" customWidth="1"/>
    <col min="7651" max="7651" width="6" customWidth="1"/>
    <col min="7652" max="7653" width="9.28515625" customWidth="1"/>
    <col min="7654" max="7654" width="9.140625" customWidth="1"/>
    <col min="7655" max="7655" width="35.28515625" customWidth="1"/>
    <col min="7656" max="7656" width="22.7109375" customWidth="1"/>
    <col min="7657" max="7657" width="22.28515625" customWidth="1"/>
    <col min="7658" max="7658" width="13.42578125" customWidth="1"/>
    <col min="7659" max="7659" width="13.140625" customWidth="1"/>
    <col min="7660" max="7660" width="14" customWidth="1"/>
    <col min="7661" max="7661" width="13.7109375" customWidth="1"/>
    <col min="7662" max="7665" width="16.28515625" customWidth="1"/>
    <col min="7666" max="7666" width="16.5703125" customWidth="1"/>
    <col min="7667" max="7667" width="16.28515625" customWidth="1"/>
    <col min="7668" max="7668" width="12.85546875" customWidth="1"/>
    <col min="7669" max="7670" width="9.140625" customWidth="1"/>
    <col min="7671" max="7671" width="11.85546875" customWidth="1"/>
    <col min="7672" max="7672" width="13.5703125" customWidth="1"/>
    <col min="7673" max="7673" width="12.7109375" customWidth="1"/>
    <col min="7674" max="7675" width="7.140625" customWidth="1"/>
    <col min="7676" max="7676" width="20.7109375" customWidth="1"/>
    <col min="7677" max="7677" width="13.140625" customWidth="1"/>
    <col min="7678" max="7680" width="5.28515625" customWidth="1"/>
    <col min="7681" max="7681" width="5.85546875" customWidth="1"/>
    <col min="7682" max="7682" width="13" customWidth="1"/>
    <col min="7683" max="7683" width="12" customWidth="1"/>
    <col min="7684" max="7684" width="14" customWidth="1"/>
    <col min="7685" max="7685" width="13.140625" customWidth="1"/>
    <col min="7686" max="7689" width="9.140625" customWidth="1"/>
    <col min="7690" max="7690" width="8.28515625" customWidth="1"/>
    <col min="7691" max="7691" width="10.5703125" customWidth="1"/>
    <col min="7692" max="7692" width="33.140625" customWidth="1"/>
    <col min="7693" max="7693" width="11.5703125" customWidth="1"/>
    <col min="7694" max="7694" width="13.5703125" customWidth="1"/>
    <col min="7695" max="7695" width="13.85546875" customWidth="1"/>
    <col min="7696" max="7696" width="14.85546875" customWidth="1"/>
    <col min="7697" max="7697" width="11.7109375" customWidth="1"/>
    <col min="7698" max="7699" width="8.140625" customWidth="1"/>
    <col min="7700" max="7700" width="14.7109375" customWidth="1"/>
    <col min="7903" max="7903" width="5.7109375" customWidth="1"/>
    <col min="7904" max="7904" width="8.5703125" customWidth="1"/>
    <col min="7905" max="7905" width="9" customWidth="1"/>
    <col min="7906" max="7906" width="7.7109375" customWidth="1"/>
    <col min="7907" max="7907" width="6" customWidth="1"/>
    <col min="7908" max="7909" width="9.28515625" customWidth="1"/>
    <col min="7910" max="7910" width="9.140625" customWidth="1"/>
    <col min="7911" max="7911" width="35.28515625" customWidth="1"/>
    <col min="7912" max="7912" width="22.7109375" customWidth="1"/>
    <col min="7913" max="7913" width="22.28515625" customWidth="1"/>
    <col min="7914" max="7914" width="13.42578125" customWidth="1"/>
    <col min="7915" max="7915" width="13.140625" customWidth="1"/>
    <col min="7916" max="7916" width="14" customWidth="1"/>
    <col min="7917" max="7917" width="13.7109375" customWidth="1"/>
    <col min="7918" max="7921" width="16.28515625" customWidth="1"/>
    <col min="7922" max="7922" width="16.5703125" customWidth="1"/>
    <col min="7923" max="7923" width="16.28515625" customWidth="1"/>
    <col min="7924" max="7924" width="12.85546875" customWidth="1"/>
    <col min="7925" max="7926" width="9.140625" customWidth="1"/>
    <col min="7927" max="7927" width="11.85546875" customWidth="1"/>
    <col min="7928" max="7928" width="13.5703125" customWidth="1"/>
    <col min="7929" max="7929" width="12.7109375" customWidth="1"/>
    <col min="7930" max="7931" width="7.140625" customWidth="1"/>
    <col min="7932" max="7932" width="20.7109375" customWidth="1"/>
    <col min="7933" max="7933" width="13.140625" customWidth="1"/>
    <col min="7934" max="7936" width="5.28515625" customWidth="1"/>
    <col min="7937" max="7937" width="5.85546875" customWidth="1"/>
    <col min="7938" max="7938" width="13" customWidth="1"/>
    <col min="7939" max="7939" width="12" customWidth="1"/>
    <col min="7940" max="7940" width="14" customWidth="1"/>
    <col min="7941" max="7941" width="13.140625" customWidth="1"/>
    <col min="7942" max="7945" width="9.140625" customWidth="1"/>
    <col min="7946" max="7946" width="8.28515625" customWidth="1"/>
    <col min="7947" max="7947" width="10.5703125" customWidth="1"/>
    <col min="7948" max="7948" width="33.140625" customWidth="1"/>
    <col min="7949" max="7949" width="11.5703125" customWidth="1"/>
    <col min="7950" max="7950" width="13.5703125" customWidth="1"/>
    <col min="7951" max="7951" width="13.85546875" customWidth="1"/>
    <col min="7952" max="7952" width="14.85546875" customWidth="1"/>
    <col min="7953" max="7953" width="11.7109375" customWidth="1"/>
    <col min="7954" max="7955" width="8.140625" customWidth="1"/>
    <col min="7956" max="7956" width="14.7109375" customWidth="1"/>
    <col min="8159" max="8159" width="5.7109375" customWidth="1"/>
    <col min="8160" max="8160" width="8.5703125" customWidth="1"/>
    <col min="8161" max="8161" width="9" customWidth="1"/>
    <col min="8162" max="8162" width="7.7109375" customWidth="1"/>
    <col min="8163" max="8163" width="6" customWidth="1"/>
    <col min="8164" max="8165" width="9.28515625" customWidth="1"/>
    <col min="8166" max="8166" width="9.140625" customWidth="1"/>
    <col min="8167" max="8167" width="35.28515625" customWidth="1"/>
    <col min="8168" max="8168" width="22.7109375" customWidth="1"/>
    <col min="8169" max="8169" width="22.28515625" customWidth="1"/>
    <col min="8170" max="8170" width="13.42578125" customWidth="1"/>
    <col min="8171" max="8171" width="13.140625" customWidth="1"/>
    <col min="8172" max="8172" width="14" customWidth="1"/>
    <col min="8173" max="8173" width="13.7109375" customWidth="1"/>
    <col min="8174" max="8177" width="16.28515625" customWidth="1"/>
    <col min="8178" max="8178" width="16.5703125" customWidth="1"/>
    <col min="8179" max="8179" width="16.28515625" customWidth="1"/>
    <col min="8180" max="8180" width="12.85546875" customWidth="1"/>
    <col min="8181" max="8182" width="9.140625" customWidth="1"/>
    <col min="8183" max="8183" width="11.85546875" customWidth="1"/>
    <col min="8184" max="8184" width="13.5703125" customWidth="1"/>
    <col min="8185" max="8185" width="12.7109375" customWidth="1"/>
    <col min="8186" max="8187" width="7.140625" customWidth="1"/>
    <col min="8188" max="8188" width="20.7109375" customWidth="1"/>
    <col min="8189" max="8189" width="13.140625" customWidth="1"/>
    <col min="8190" max="8192" width="5.28515625" customWidth="1"/>
    <col min="8193" max="8193" width="5.85546875" customWidth="1"/>
    <col min="8194" max="8194" width="13" customWidth="1"/>
    <col min="8195" max="8195" width="12" customWidth="1"/>
    <col min="8196" max="8196" width="14" customWidth="1"/>
    <col min="8197" max="8197" width="13.140625" customWidth="1"/>
    <col min="8198" max="8201" width="9.140625" customWidth="1"/>
    <col min="8202" max="8202" width="8.28515625" customWidth="1"/>
    <col min="8203" max="8203" width="10.5703125" customWidth="1"/>
    <col min="8204" max="8204" width="33.140625" customWidth="1"/>
    <col min="8205" max="8205" width="11.5703125" customWidth="1"/>
    <col min="8206" max="8206" width="13.5703125" customWidth="1"/>
    <col min="8207" max="8207" width="13.85546875" customWidth="1"/>
    <col min="8208" max="8208" width="14.85546875" customWidth="1"/>
    <col min="8209" max="8209" width="11.7109375" customWidth="1"/>
    <col min="8210" max="8211" width="8.140625" customWidth="1"/>
    <col min="8212" max="8212" width="14.7109375" customWidth="1"/>
    <col min="8415" max="8415" width="5.7109375" customWidth="1"/>
    <col min="8416" max="8416" width="8.5703125" customWidth="1"/>
    <col min="8417" max="8417" width="9" customWidth="1"/>
    <col min="8418" max="8418" width="7.7109375" customWidth="1"/>
    <col min="8419" max="8419" width="6" customWidth="1"/>
    <col min="8420" max="8421" width="9.28515625" customWidth="1"/>
    <col min="8422" max="8422" width="9.140625" customWidth="1"/>
    <col min="8423" max="8423" width="35.28515625" customWidth="1"/>
    <col min="8424" max="8424" width="22.7109375" customWidth="1"/>
    <col min="8425" max="8425" width="22.28515625" customWidth="1"/>
    <col min="8426" max="8426" width="13.42578125" customWidth="1"/>
    <col min="8427" max="8427" width="13.140625" customWidth="1"/>
    <col min="8428" max="8428" width="14" customWidth="1"/>
    <col min="8429" max="8429" width="13.7109375" customWidth="1"/>
    <col min="8430" max="8433" width="16.28515625" customWidth="1"/>
    <col min="8434" max="8434" width="16.5703125" customWidth="1"/>
    <col min="8435" max="8435" width="16.28515625" customWidth="1"/>
    <col min="8436" max="8436" width="12.85546875" customWidth="1"/>
    <col min="8437" max="8438" width="9.140625" customWidth="1"/>
    <col min="8439" max="8439" width="11.85546875" customWidth="1"/>
    <col min="8440" max="8440" width="13.5703125" customWidth="1"/>
    <col min="8441" max="8441" width="12.7109375" customWidth="1"/>
    <col min="8442" max="8443" width="7.140625" customWidth="1"/>
    <col min="8444" max="8444" width="20.7109375" customWidth="1"/>
    <col min="8445" max="8445" width="13.140625" customWidth="1"/>
    <col min="8446" max="8448" width="5.28515625" customWidth="1"/>
    <col min="8449" max="8449" width="5.85546875" customWidth="1"/>
    <col min="8450" max="8450" width="13" customWidth="1"/>
    <col min="8451" max="8451" width="12" customWidth="1"/>
    <col min="8452" max="8452" width="14" customWidth="1"/>
    <col min="8453" max="8453" width="13.140625" customWidth="1"/>
    <col min="8454" max="8457" width="9.140625" customWidth="1"/>
    <col min="8458" max="8458" width="8.28515625" customWidth="1"/>
    <col min="8459" max="8459" width="10.5703125" customWidth="1"/>
    <col min="8460" max="8460" width="33.140625" customWidth="1"/>
    <col min="8461" max="8461" width="11.5703125" customWidth="1"/>
    <col min="8462" max="8462" width="13.5703125" customWidth="1"/>
    <col min="8463" max="8463" width="13.85546875" customWidth="1"/>
    <col min="8464" max="8464" width="14.85546875" customWidth="1"/>
    <col min="8465" max="8465" width="11.7109375" customWidth="1"/>
    <col min="8466" max="8467" width="8.140625" customWidth="1"/>
    <col min="8468" max="8468" width="14.7109375" customWidth="1"/>
    <col min="8671" max="8671" width="5.7109375" customWidth="1"/>
    <col min="8672" max="8672" width="8.5703125" customWidth="1"/>
    <col min="8673" max="8673" width="9" customWidth="1"/>
    <col min="8674" max="8674" width="7.7109375" customWidth="1"/>
    <col min="8675" max="8675" width="6" customWidth="1"/>
    <col min="8676" max="8677" width="9.28515625" customWidth="1"/>
    <col min="8678" max="8678" width="9.140625" customWidth="1"/>
    <col min="8679" max="8679" width="35.28515625" customWidth="1"/>
    <col min="8680" max="8680" width="22.7109375" customWidth="1"/>
    <col min="8681" max="8681" width="22.28515625" customWidth="1"/>
    <col min="8682" max="8682" width="13.42578125" customWidth="1"/>
    <col min="8683" max="8683" width="13.140625" customWidth="1"/>
    <col min="8684" max="8684" width="14" customWidth="1"/>
    <col min="8685" max="8685" width="13.7109375" customWidth="1"/>
    <col min="8686" max="8689" width="16.28515625" customWidth="1"/>
    <col min="8690" max="8690" width="16.5703125" customWidth="1"/>
    <col min="8691" max="8691" width="16.28515625" customWidth="1"/>
    <col min="8692" max="8692" width="12.85546875" customWidth="1"/>
    <col min="8693" max="8694" width="9.140625" customWidth="1"/>
    <col min="8695" max="8695" width="11.85546875" customWidth="1"/>
    <col min="8696" max="8696" width="13.5703125" customWidth="1"/>
    <col min="8697" max="8697" width="12.7109375" customWidth="1"/>
    <col min="8698" max="8699" width="7.140625" customWidth="1"/>
    <col min="8700" max="8700" width="20.7109375" customWidth="1"/>
    <col min="8701" max="8701" width="13.140625" customWidth="1"/>
    <col min="8702" max="8704" width="5.28515625" customWidth="1"/>
    <col min="8705" max="8705" width="5.85546875" customWidth="1"/>
    <col min="8706" max="8706" width="13" customWidth="1"/>
    <col min="8707" max="8707" width="12" customWidth="1"/>
    <col min="8708" max="8708" width="14" customWidth="1"/>
    <col min="8709" max="8709" width="13.140625" customWidth="1"/>
    <col min="8710" max="8713" width="9.140625" customWidth="1"/>
    <col min="8714" max="8714" width="8.28515625" customWidth="1"/>
    <col min="8715" max="8715" width="10.5703125" customWidth="1"/>
    <col min="8716" max="8716" width="33.140625" customWidth="1"/>
    <col min="8717" max="8717" width="11.5703125" customWidth="1"/>
    <col min="8718" max="8718" width="13.5703125" customWidth="1"/>
    <col min="8719" max="8719" width="13.85546875" customWidth="1"/>
    <col min="8720" max="8720" width="14.85546875" customWidth="1"/>
    <col min="8721" max="8721" width="11.7109375" customWidth="1"/>
    <col min="8722" max="8723" width="8.140625" customWidth="1"/>
    <col min="8724" max="8724" width="14.7109375" customWidth="1"/>
    <col min="8927" max="8927" width="5.7109375" customWidth="1"/>
    <col min="8928" max="8928" width="8.5703125" customWidth="1"/>
    <col min="8929" max="8929" width="9" customWidth="1"/>
    <col min="8930" max="8930" width="7.7109375" customWidth="1"/>
    <col min="8931" max="8931" width="6" customWidth="1"/>
    <col min="8932" max="8933" width="9.28515625" customWidth="1"/>
    <col min="8934" max="8934" width="9.140625" customWidth="1"/>
    <col min="8935" max="8935" width="35.28515625" customWidth="1"/>
    <col min="8936" max="8936" width="22.7109375" customWidth="1"/>
    <col min="8937" max="8937" width="22.28515625" customWidth="1"/>
    <col min="8938" max="8938" width="13.42578125" customWidth="1"/>
    <col min="8939" max="8939" width="13.140625" customWidth="1"/>
    <col min="8940" max="8940" width="14" customWidth="1"/>
    <col min="8941" max="8941" width="13.7109375" customWidth="1"/>
    <col min="8942" max="8945" width="16.28515625" customWidth="1"/>
    <col min="8946" max="8946" width="16.5703125" customWidth="1"/>
    <col min="8947" max="8947" width="16.28515625" customWidth="1"/>
    <col min="8948" max="8948" width="12.85546875" customWidth="1"/>
    <col min="8949" max="8950" width="9.140625" customWidth="1"/>
    <col min="8951" max="8951" width="11.85546875" customWidth="1"/>
    <col min="8952" max="8952" width="13.5703125" customWidth="1"/>
    <col min="8953" max="8953" width="12.7109375" customWidth="1"/>
    <col min="8954" max="8955" width="7.140625" customWidth="1"/>
    <col min="8956" max="8956" width="20.7109375" customWidth="1"/>
    <col min="8957" max="8957" width="13.140625" customWidth="1"/>
    <col min="8958" max="8960" width="5.28515625" customWidth="1"/>
    <col min="8961" max="8961" width="5.85546875" customWidth="1"/>
    <col min="8962" max="8962" width="13" customWidth="1"/>
    <col min="8963" max="8963" width="12" customWidth="1"/>
    <col min="8964" max="8964" width="14" customWidth="1"/>
    <col min="8965" max="8965" width="13.140625" customWidth="1"/>
    <col min="8966" max="8969" width="9.140625" customWidth="1"/>
    <col min="8970" max="8970" width="8.28515625" customWidth="1"/>
    <col min="8971" max="8971" width="10.5703125" customWidth="1"/>
    <col min="8972" max="8972" width="33.140625" customWidth="1"/>
    <col min="8973" max="8973" width="11.5703125" customWidth="1"/>
    <col min="8974" max="8974" width="13.5703125" customWidth="1"/>
    <col min="8975" max="8975" width="13.85546875" customWidth="1"/>
    <col min="8976" max="8976" width="14.85546875" customWidth="1"/>
    <col min="8977" max="8977" width="11.7109375" customWidth="1"/>
    <col min="8978" max="8979" width="8.140625" customWidth="1"/>
    <col min="8980" max="8980" width="14.7109375" customWidth="1"/>
    <col min="9183" max="9183" width="5.7109375" customWidth="1"/>
    <col min="9184" max="9184" width="8.5703125" customWidth="1"/>
    <col min="9185" max="9185" width="9" customWidth="1"/>
    <col min="9186" max="9186" width="7.7109375" customWidth="1"/>
    <col min="9187" max="9187" width="6" customWidth="1"/>
    <col min="9188" max="9189" width="9.28515625" customWidth="1"/>
    <col min="9190" max="9190" width="9.140625" customWidth="1"/>
    <col min="9191" max="9191" width="35.28515625" customWidth="1"/>
    <col min="9192" max="9192" width="22.7109375" customWidth="1"/>
    <col min="9193" max="9193" width="22.28515625" customWidth="1"/>
    <col min="9194" max="9194" width="13.42578125" customWidth="1"/>
    <col min="9195" max="9195" width="13.140625" customWidth="1"/>
    <col min="9196" max="9196" width="14" customWidth="1"/>
    <col min="9197" max="9197" width="13.7109375" customWidth="1"/>
    <col min="9198" max="9201" width="16.28515625" customWidth="1"/>
    <col min="9202" max="9202" width="16.5703125" customWidth="1"/>
    <col min="9203" max="9203" width="16.28515625" customWidth="1"/>
    <col min="9204" max="9204" width="12.85546875" customWidth="1"/>
    <col min="9205" max="9206" width="9.140625" customWidth="1"/>
    <col min="9207" max="9207" width="11.85546875" customWidth="1"/>
    <col min="9208" max="9208" width="13.5703125" customWidth="1"/>
    <col min="9209" max="9209" width="12.7109375" customWidth="1"/>
    <col min="9210" max="9211" width="7.140625" customWidth="1"/>
    <col min="9212" max="9212" width="20.7109375" customWidth="1"/>
    <col min="9213" max="9213" width="13.140625" customWidth="1"/>
    <col min="9214" max="9216" width="5.28515625" customWidth="1"/>
    <col min="9217" max="9217" width="5.85546875" customWidth="1"/>
    <col min="9218" max="9218" width="13" customWidth="1"/>
    <col min="9219" max="9219" width="12" customWidth="1"/>
    <col min="9220" max="9220" width="14" customWidth="1"/>
    <col min="9221" max="9221" width="13.140625" customWidth="1"/>
    <col min="9222" max="9225" width="9.140625" customWidth="1"/>
    <col min="9226" max="9226" width="8.28515625" customWidth="1"/>
    <col min="9227" max="9227" width="10.5703125" customWidth="1"/>
    <col min="9228" max="9228" width="33.140625" customWidth="1"/>
    <col min="9229" max="9229" width="11.5703125" customWidth="1"/>
    <col min="9230" max="9230" width="13.5703125" customWidth="1"/>
    <col min="9231" max="9231" width="13.85546875" customWidth="1"/>
    <col min="9232" max="9232" width="14.85546875" customWidth="1"/>
    <col min="9233" max="9233" width="11.7109375" customWidth="1"/>
    <col min="9234" max="9235" width="8.140625" customWidth="1"/>
    <col min="9236" max="9236" width="14.7109375" customWidth="1"/>
    <col min="9439" max="9439" width="5.7109375" customWidth="1"/>
    <col min="9440" max="9440" width="8.5703125" customWidth="1"/>
    <col min="9441" max="9441" width="9" customWidth="1"/>
    <col min="9442" max="9442" width="7.7109375" customWidth="1"/>
    <col min="9443" max="9443" width="6" customWidth="1"/>
    <col min="9444" max="9445" width="9.28515625" customWidth="1"/>
    <col min="9446" max="9446" width="9.140625" customWidth="1"/>
    <col min="9447" max="9447" width="35.28515625" customWidth="1"/>
    <col min="9448" max="9448" width="22.7109375" customWidth="1"/>
    <col min="9449" max="9449" width="22.28515625" customWidth="1"/>
    <col min="9450" max="9450" width="13.42578125" customWidth="1"/>
    <col min="9451" max="9451" width="13.140625" customWidth="1"/>
    <col min="9452" max="9452" width="14" customWidth="1"/>
    <col min="9453" max="9453" width="13.7109375" customWidth="1"/>
    <col min="9454" max="9457" width="16.28515625" customWidth="1"/>
    <col min="9458" max="9458" width="16.5703125" customWidth="1"/>
    <col min="9459" max="9459" width="16.28515625" customWidth="1"/>
    <col min="9460" max="9460" width="12.85546875" customWidth="1"/>
    <col min="9461" max="9462" width="9.140625" customWidth="1"/>
    <col min="9463" max="9463" width="11.85546875" customWidth="1"/>
    <col min="9464" max="9464" width="13.5703125" customWidth="1"/>
    <col min="9465" max="9465" width="12.7109375" customWidth="1"/>
    <col min="9466" max="9467" width="7.140625" customWidth="1"/>
    <col min="9468" max="9468" width="20.7109375" customWidth="1"/>
    <col min="9469" max="9469" width="13.140625" customWidth="1"/>
    <col min="9470" max="9472" width="5.28515625" customWidth="1"/>
    <col min="9473" max="9473" width="5.85546875" customWidth="1"/>
    <col min="9474" max="9474" width="13" customWidth="1"/>
    <col min="9475" max="9475" width="12" customWidth="1"/>
    <col min="9476" max="9476" width="14" customWidth="1"/>
    <col min="9477" max="9477" width="13.140625" customWidth="1"/>
    <col min="9478" max="9481" width="9.140625" customWidth="1"/>
    <col min="9482" max="9482" width="8.28515625" customWidth="1"/>
    <col min="9483" max="9483" width="10.5703125" customWidth="1"/>
    <col min="9484" max="9484" width="33.140625" customWidth="1"/>
    <col min="9485" max="9485" width="11.5703125" customWidth="1"/>
    <col min="9486" max="9486" width="13.5703125" customWidth="1"/>
    <col min="9487" max="9487" width="13.85546875" customWidth="1"/>
    <col min="9488" max="9488" width="14.85546875" customWidth="1"/>
    <col min="9489" max="9489" width="11.7109375" customWidth="1"/>
    <col min="9490" max="9491" width="8.140625" customWidth="1"/>
    <col min="9492" max="9492" width="14.7109375" customWidth="1"/>
    <col min="9695" max="9695" width="5.7109375" customWidth="1"/>
    <col min="9696" max="9696" width="8.5703125" customWidth="1"/>
    <col min="9697" max="9697" width="9" customWidth="1"/>
    <col min="9698" max="9698" width="7.7109375" customWidth="1"/>
    <col min="9699" max="9699" width="6" customWidth="1"/>
    <col min="9700" max="9701" width="9.28515625" customWidth="1"/>
    <col min="9702" max="9702" width="9.140625" customWidth="1"/>
    <col min="9703" max="9703" width="35.28515625" customWidth="1"/>
    <col min="9704" max="9704" width="22.7109375" customWidth="1"/>
    <col min="9705" max="9705" width="22.28515625" customWidth="1"/>
    <col min="9706" max="9706" width="13.42578125" customWidth="1"/>
    <col min="9707" max="9707" width="13.140625" customWidth="1"/>
    <col min="9708" max="9708" width="14" customWidth="1"/>
    <col min="9709" max="9709" width="13.7109375" customWidth="1"/>
    <col min="9710" max="9713" width="16.28515625" customWidth="1"/>
    <col min="9714" max="9714" width="16.5703125" customWidth="1"/>
    <col min="9715" max="9715" width="16.28515625" customWidth="1"/>
    <col min="9716" max="9716" width="12.85546875" customWidth="1"/>
    <col min="9717" max="9718" width="9.140625" customWidth="1"/>
    <col min="9719" max="9719" width="11.85546875" customWidth="1"/>
    <col min="9720" max="9720" width="13.5703125" customWidth="1"/>
    <col min="9721" max="9721" width="12.7109375" customWidth="1"/>
    <col min="9722" max="9723" width="7.140625" customWidth="1"/>
    <col min="9724" max="9724" width="20.7109375" customWidth="1"/>
    <col min="9725" max="9725" width="13.140625" customWidth="1"/>
    <col min="9726" max="9728" width="5.28515625" customWidth="1"/>
    <col min="9729" max="9729" width="5.85546875" customWidth="1"/>
    <col min="9730" max="9730" width="13" customWidth="1"/>
    <col min="9731" max="9731" width="12" customWidth="1"/>
    <col min="9732" max="9732" width="14" customWidth="1"/>
    <col min="9733" max="9733" width="13.140625" customWidth="1"/>
    <col min="9734" max="9737" width="9.140625" customWidth="1"/>
    <col min="9738" max="9738" width="8.28515625" customWidth="1"/>
    <col min="9739" max="9739" width="10.5703125" customWidth="1"/>
    <col min="9740" max="9740" width="33.140625" customWidth="1"/>
    <col min="9741" max="9741" width="11.5703125" customWidth="1"/>
    <col min="9742" max="9742" width="13.5703125" customWidth="1"/>
    <col min="9743" max="9743" width="13.85546875" customWidth="1"/>
    <col min="9744" max="9744" width="14.85546875" customWidth="1"/>
    <col min="9745" max="9745" width="11.7109375" customWidth="1"/>
    <col min="9746" max="9747" width="8.140625" customWidth="1"/>
    <col min="9748" max="9748" width="14.7109375" customWidth="1"/>
    <col min="9951" max="9951" width="5.7109375" customWidth="1"/>
    <col min="9952" max="9952" width="8.5703125" customWidth="1"/>
    <col min="9953" max="9953" width="9" customWidth="1"/>
    <col min="9954" max="9954" width="7.7109375" customWidth="1"/>
    <col min="9955" max="9955" width="6" customWidth="1"/>
    <col min="9956" max="9957" width="9.28515625" customWidth="1"/>
    <col min="9958" max="9958" width="9.140625" customWidth="1"/>
    <col min="9959" max="9959" width="35.28515625" customWidth="1"/>
    <col min="9960" max="9960" width="22.7109375" customWidth="1"/>
    <col min="9961" max="9961" width="22.28515625" customWidth="1"/>
    <col min="9962" max="9962" width="13.42578125" customWidth="1"/>
    <col min="9963" max="9963" width="13.140625" customWidth="1"/>
    <col min="9964" max="9964" width="14" customWidth="1"/>
    <col min="9965" max="9965" width="13.7109375" customWidth="1"/>
    <col min="9966" max="9969" width="16.28515625" customWidth="1"/>
    <col min="9970" max="9970" width="16.5703125" customWidth="1"/>
    <col min="9971" max="9971" width="16.28515625" customWidth="1"/>
    <col min="9972" max="9972" width="12.85546875" customWidth="1"/>
    <col min="9973" max="9974" width="9.140625" customWidth="1"/>
    <col min="9975" max="9975" width="11.85546875" customWidth="1"/>
    <col min="9976" max="9976" width="13.5703125" customWidth="1"/>
    <col min="9977" max="9977" width="12.7109375" customWidth="1"/>
    <col min="9978" max="9979" width="7.140625" customWidth="1"/>
    <col min="9980" max="9980" width="20.7109375" customWidth="1"/>
    <col min="9981" max="9981" width="13.140625" customWidth="1"/>
    <col min="9982" max="9984" width="5.28515625" customWidth="1"/>
    <col min="9985" max="9985" width="5.85546875" customWidth="1"/>
    <col min="9986" max="9986" width="13" customWidth="1"/>
    <col min="9987" max="9987" width="12" customWidth="1"/>
    <col min="9988" max="9988" width="14" customWidth="1"/>
    <col min="9989" max="9989" width="13.140625" customWidth="1"/>
    <col min="9990" max="9993" width="9.140625" customWidth="1"/>
    <col min="9994" max="9994" width="8.28515625" customWidth="1"/>
    <col min="9995" max="9995" width="10.5703125" customWidth="1"/>
    <col min="9996" max="9996" width="33.140625" customWidth="1"/>
    <col min="9997" max="9997" width="11.5703125" customWidth="1"/>
    <col min="9998" max="9998" width="13.5703125" customWidth="1"/>
    <col min="9999" max="9999" width="13.85546875" customWidth="1"/>
    <col min="10000" max="10000" width="14.85546875" customWidth="1"/>
    <col min="10001" max="10001" width="11.7109375" customWidth="1"/>
    <col min="10002" max="10003" width="8.140625" customWidth="1"/>
    <col min="10004" max="10004" width="14.7109375" customWidth="1"/>
    <col min="10207" max="10207" width="5.7109375" customWidth="1"/>
    <col min="10208" max="10208" width="8.5703125" customWidth="1"/>
    <col min="10209" max="10209" width="9" customWidth="1"/>
    <col min="10210" max="10210" width="7.7109375" customWidth="1"/>
    <col min="10211" max="10211" width="6" customWidth="1"/>
    <col min="10212" max="10213" width="9.28515625" customWidth="1"/>
    <col min="10214" max="10214" width="9.140625" customWidth="1"/>
    <col min="10215" max="10215" width="35.28515625" customWidth="1"/>
    <col min="10216" max="10216" width="22.7109375" customWidth="1"/>
    <col min="10217" max="10217" width="22.28515625" customWidth="1"/>
    <col min="10218" max="10218" width="13.42578125" customWidth="1"/>
    <col min="10219" max="10219" width="13.140625" customWidth="1"/>
    <col min="10220" max="10220" width="14" customWidth="1"/>
    <col min="10221" max="10221" width="13.7109375" customWidth="1"/>
    <col min="10222" max="10225" width="16.28515625" customWidth="1"/>
    <col min="10226" max="10226" width="16.5703125" customWidth="1"/>
    <col min="10227" max="10227" width="16.28515625" customWidth="1"/>
    <col min="10228" max="10228" width="12.85546875" customWidth="1"/>
    <col min="10229" max="10230" width="9.140625" customWidth="1"/>
    <col min="10231" max="10231" width="11.85546875" customWidth="1"/>
    <col min="10232" max="10232" width="13.5703125" customWidth="1"/>
    <col min="10233" max="10233" width="12.7109375" customWidth="1"/>
    <col min="10234" max="10235" width="7.140625" customWidth="1"/>
    <col min="10236" max="10236" width="20.7109375" customWidth="1"/>
    <col min="10237" max="10237" width="13.140625" customWidth="1"/>
    <col min="10238" max="10240" width="5.28515625" customWidth="1"/>
    <col min="10241" max="10241" width="5.85546875" customWidth="1"/>
    <col min="10242" max="10242" width="13" customWidth="1"/>
    <col min="10243" max="10243" width="12" customWidth="1"/>
    <col min="10244" max="10244" width="14" customWidth="1"/>
    <col min="10245" max="10245" width="13.140625" customWidth="1"/>
    <col min="10246" max="10249" width="9.140625" customWidth="1"/>
    <col min="10250" max="10250" width="8.28515625" customWidth="1"/>
    <col min="10251" max="10251" width="10.5703125" customWidth="1"/>
    <col min="10252" max="10252" width="33.140625" customWidth="1"/>
    <col min="10253" max="10253" width="11.5703125" customWidth="1"/>
    <col min="10254" max="10254" width="13.5703125" customWidth="1"/>
    <col min="10255" max="10255" width="13.85546875" customWidth="1"/>
    <col min="10256" max="10256" width="14.85546875" customWidth="1"/>
    <col min="10257" max="10257" width="11.7109375" customWidth="1"/>
    <col min="10258" max="10259" width="8.140625" customWidth="1"/>
    <col min="10260" max="10260" width="14.7109375" customWidth="1"/>
    <col min="10463" max="10463" width="5.7109375" customWidth="1"/>
    <col min="10464" max="10464" width="8.5703125" customWidth="1"/>
    <col min="10465" max="10465" width="9" customWidth="1"/>
    <col min="10466" max="10466" width="7.7109375" customWidth="1"/>
    <col min="10467" max="10467" width="6" customWidth="1"/>
    <col min="10468" max="10469" width="9.28515625" customWidth="1"/>
    <col min="10470" max="10470" width="9.140625" customWidth="1"/>
    <col min="10471" max="10471" width="35.28515625" customWidth="1"/>
    <col min="10472" max="10472" width="22.7109375" customWidth="1"/>
    <col min="10473" max="10473" width="22.28515625" customWidth="1"/>
    <col min="10474" max="10474" width="13.42578125" customWidth="1"/>
    <col min="10475" max="10475" width="13.140625" customWidth="1"/>
    <col min="10476" max="10476" width="14" customWidth="1"/>
    <col min="10477" max="10477" width="13.7109375" customWidth="1"/>
    <col min="10478" max="10481" width="16.28515625" customWidth="1"/>
    <col min="10482" max="10482" width="16.5703125" customWidth="1"/>
    <col min="10483" max="10483" width="16.28515625" customWidth="1"/>
    <col min="10484" max="10484" width="12.85546875" customWidth="1"/>
    <col min="10485" max="10486" width="9.140625" customWidth="1"/>
    <col min="10487" max="10487" width="11.85546875" customWidth="1"/>
    <col min="10488" max="10488" width="13.5703125" customWidth="1"/>
    <col min="10489" max="10489" width="12.7109375" customWidth="1"/>
    <col min="10490" max="10491" width="7.140625" customWidth="1"/>
    <col min="10492" max="10492" width="20.7109375" customWidth="1"/>
    <col min="10493" max="10493" width="13.140625" customWidth="1"/>
    <col min="10494" max="10496" width="5.28515625" customWidth="1"/>
    <col min="10497" max="10497" width="5.85546875" customWidth="1"/>
    <col min="10498" max="10498" width="13" customWidth="1"/>
    <col min="10499" max="10499" width="12" customWidth="1"/>
    <col min="10500" max="10500" width="14" customWidth="1"/>
    <col min="10501" max="10501" width="13.140625" customWidth="1"/>
    <col min="10502" max="10505" width="9.140625" customWidth="1"/>
    <col min="10506" max="10506" width="8.28515625" customWidth="1"/>
    <col min="10507" max="10507" width="10.5703125" customWidth="1"/>
    <col min="10508" max="10508" width="33.140625" customWidth="1"/>
    <col min="10509" max="10509" width="11.5703125" customWidth="1"/>
    <col min="10510" max="10510" width="13.5703125" customWidth="1"/>
    <col min="10511" max="10511" width="13.85546875" customWidth="1"/>
    <col min="10512" max="10512" width="14.85546875" customWidth="1"/>
    <col min="10513" max="10513" width="11.7109375" customWidth="1"/>
    <col min="10514" max="10515" width="8.140625" customWidth="1"/>
    <col min="10516" max="10516" width="14.7109375" customWidth="1"/>
    <col min="10719" max="10719" width="5.7109375" customWidth="1"/>
    <col min="10720" max="10720" width="8.5703125" customWidth="1"/>
    <col min="10721" max="10721" width="9" customWidth="1"/>
    <col min="10722" max="10722" width="7.7109375" customWidth="1"/>
    <col min="10723" max="10723" width="6" customWidth="1"/>
    <col min="10724" max="10725" width="9.28515625" customWidth="1"/>
    <col min="10726" max="10726" width="9.140625" customWidth="1"/>
    <col min="10727" max="10727" width="35.28515625" customWidth="1"/>
    <col min="10728" max="10728" width="22.7109375" customWidth="1"/>
    <col min="10729" max="10729" width="22.28515625" customWidth="1"/>
    <col min="10730" max="10730" width="13.42578125" customWidth="1"/>
    <col min="10731" max="10731" width="13.140625" customWidth="1"/>
    <col min="10732" max="10732" width="14" customWidth="1"/>
    <col min="10733" max="10733" width="13.7109375" customWidth="1"/>
    <col min="10734" max="10737" width="16.28515625" customWidth="1"/>
    <col min="10738" max="10738" width="16.5703125" customWidth="1"/>
    <col min="10739" max="10739" width="16.28515625" customWidth="1"/>
    <col min="10740" max="10740" width="12.85546875" customWidth="1"/>
    <col min="10741" max="10742" width="9.140625" customWidth="1"/>
    <col min="10743" max="10743" width="11.85546875" customWidth="1"/>
    <col min="10744" max="10744" width="13.5703125" customWidth="1"/>
    <col min="10745" max="10745" width="12.7109375" customWidth="1"/>
    <col min="10746" max="10747" width="7.140625" customWidth="1"/>
    <col min="10748" max="10748" width="20.7109375" customWidth="1"/>
    <col min="10749" max="10749" width="13.140625" customWidth="1"/>
    <col min="10750" max="10752" width="5.28515625" customWidth="1"/>
    <col min="10753" max="10753" width="5.85546875" customWidth="1"/>
    <col min="10754" max="10754" width="13" customWidth="1"/>
    <col min="10755" max="10755" width="12" customWidth="1"/>
    <col min="10756" max="10756" width="14" customWidth="1"/>
    <col min="10757" max="10757" width="13.140625" customWidth="1"/>
    <col min="10758" max="10761" width="9.140625" customWidth="1"/>
    <col min="10762" max="10762" width="8.28515625" customWidth="1"/>
    <col min="10763" max="10763" width="10.5703125" customWidth="1"/>
    <col min="10764" max="10764" width="33.140625" customWidth="1"/>
    <col min="10765" max="10765" width="11.5703125" customWidth="1"/>
    <col min="10766" max="10766" width="13.5703125" customWidth="1"/>
    <col min="10767" max="10767" width="13.85546875" customWidth="1"/>
    <col min="10768" max="10768" width="14.85546875" customWidth="1"/>
    <col min="10769" max="10769" width="11.7109375" customWidth="1"/>
    <col min="10770" max="10771" width="8.140625" customWidth="1"/>
    <col min="10772" max="10772" width="14.7109375" customWidth="1"/>
    <col min="10975" max="10975" width="5.7109375" customWidth="1"/>
    <col min="10976" max="10976" width="8.5703125" customWidth="1"/>
    <col min="10977" max="10977" width="9" customWidth="1"/>
    <col min="10978" max="10978" width="7.7109375" customWidth="1"/>
    <col min="10979" max="10979" width="6" customWidth="1"/>
    <col min="10980" max="10981" width="9.28515625" customWidth="1"/>
    <col min="10982" max="10982" width="9.140625" customWidth="1"/>
    <col min="10983" max="10983" width="35.28515625" customWidth="1"/>
    <col min="10984" max="10984" width="22.7109375" customWidth="1"/>
    <col min="10985" max="10985" width="22.28515625" customWidth="1"/>
    <col min="10986" max="10986" width="13.42578125" customWidth="1"/>
    <col min="10987" max="10987" width="13.140625" customWidth="1"/>
    <col min="10988" max="10988" width="14" customWidth="1"/>
    <col min="10989" max="10989" width="13.7109375" customWidth="1"/>
    <col min="10990" max="10993" width="16.28515625" customWidth="1"/>
    <col min="10994" max="10994" width="16.5703125" customWidth="1"/>
    <col min="10995" max="10995" width="16.28515625" customWidth="1"/>
    <col min="10996" max="10996" width="12.85546875" customWidth="1"/>
    <col min="10997" max="10998" width="9.140625" customWidth="1"/>
    <col min="10999" max="10999" width="11.85546875" customWidth="1"/>
    <col min="11000" max="11000" width="13.5703125" customWidth="1"/>
    <col min="11001" max="11001" width="12.7109375" customWidth="1"/>
    <col min="11002" max="11003" width="7.140625" customWidth="1"/>
    <col min="11004" max="11004" width="20.7109375" customWidth="1"/>
    <col min="11005" max="11005" width="13.140625" customWidth="1"/>
    <col min="11006" max="11008" width="5.28515625" customWidth="1"/>
    <col min="11009" max="11009" width="5.85546875" customWidth="1"/>
    <col min="11010" max="11010" width="13" customWidth="1"/>
    <col min="11011" max="11011" width="12" customWidth="1"/>
    <col min="11012" max="11012" width="14" customWidth="1"/>
    <col min="11013" max="11013" width="13.140625" customWidth="1"/>
    <col min="11014" max="11017" width="9.140625" customWidth="1"/>
    <col min="11018" max="11018" width="8.28515625" customWidth="1"/>
    <col min="11019" max="11019" width="10.5703125" customWidth="1"/>
    <col min="11020" max="11020" width="33.140625" customWidth="1"/>
    <col min="11021" max="11021" width="11.5703125" customWidth="1"/>
    <col min="11022" max="11022" width="13.5703125" customWidth="1"/>
    <col min="11023" max="11023" width="13.85546875" customWidth="1"/>
    <col min="11024" max="11024" width="14.85546875" customWidth="1"/>
    <col min="11025" max="11025" width="11.7109375" customWidth="1"/>
    <col min="11026" max="11027" width="8.140625" customWidth="1"/>
    <col min="11028" max="11028" width="14.7109375" customWidth="1"/>
    <col min="11231" max="11231" width="5.7109375" customWidth="1"/>
    <col min="11232" max="11232" width="8.5703125" customWidth="1"/>
    <col min="11233" max="11233" width="9" customWidth="1"/>
    <col min="11234" max="11234" width="7.7109375" customWidth="1"/>
    <col min="11235" max="11235" width="6" customWidth="1"/>
    <col min="11236" max="11237" width="9.28515625" customWidth="1"/>
    <col min="11238" max="11238" width="9.140625" customWidth="1"/>
    <col min="11239" max="11239" width="35.28515625" customWidth="1"/>
    <col min="11240" max="11240" width="22.7109375" customWidth="1"/>
    <col min="11241" max="11241" width="22.28515625" customWidth="1"/>
    <col min="11242" max="11242" width="13.42578125" customWidth="1"/>
    <col min="11243" max="11243" width="13.140625" customWidth="1"/>
    <col min="11244" max="11244" width="14" customWidth="1"/>
    <col min="11245" max="11245" width="13.7109375" customWidth="1"/>
    <col min="11246" max="11249" width="16.28515625" customWidth="1"/>
    <col min="11250" max="11250" width="16.5703125" customWidth="1"/>
    <col min="11251" max="11251" width="16.28515625" customWidth="1"/>
    <col min="11252" max="11252" width="12.85546875" customWidth="1"/>
    <col min="11253" max="11254" width="9.140625" customWidth="1"/>
    <col min="11255" max="11255" width="11.85546875" customWidth="1"/>
    <col min="11256" max="11256" width="13.5703125" customWidth="1"/>
    <col min="11257" max="11257" width="12.7109375" customWidth="1"/>
    <col min="11258" max="11259" width="7.140625" customWidth="1"/>
    <col min="11260" max="11260" width="20.7109375" customWidth="1"/>
    <col min="11261" max="11261" width="13.140625" customWidth="1"/>
    <col min="11262" max="11264" width="5.28515625" customWidth="1"/>
    <col min="11265" max="11265" width="5.85546875" customWidth="1"/>
    <col min="11266" max="11266" width="13" customWidth="1"/>
    <col min="11267" max="11267" width="12" customWidth="1"/>
    <col min="11268" max="11268" width="14" customWidth="1"/>
    <col min="11269" max="11269" width="13.140625" customWidth="1"/>
    <col min="11270" max="11273" width="9.140625" customWidth="1"/>
    <col min="11274" max="11274" width="8.28515625" customWidth="1"/>
    <col min="11275" max="11275" width="10.5703125" customWidth="1"/>
    <col min="11276" max="11276" width="33.140625" customWidth="1"/>
    <col min="11277" max="11277" width="11.5703125" customWidth="1"/>
    <col min="11278" max="11278" width="13.5703125" customWidth="1"/>
    <col min="11279" max="11279" width="13.85546875" customWidth="1"/>
    <col min="11280" max="11280" width="14.85546875" customWidth="1"/>
    <col min="11281" max="11281" width="11.7109375" customWidth="1"/>
    <col min="11282" max="11283" width="8.140625" customWidth="1"/>
    <col min="11284" max="11284" width="14.7109375" customWidth="1"/>
    <col min="11487" max="11487" width="5.7109375" customWidth="1"/>
    <col min="11488" max="11488" width="8.5703125" customWidth="1"/>
    <col min="11489" max="11489" width="9" customWidth="1"/>
    <col min="11490" max="11490" width="7.7109375" customWidth="1"/>
    <col min="11491" max="11491" width="6" customWidth="1"/>
    <col min="11492" max="11493" width="9.28515625" customWidth="1"/>
    <col min="11494" max="11494" width="9.140625" customWidth="1"/>
    <col min="11495" max="11495" width="35.28515625" customWidth="1"/>
    <col min="11496" max="11496" width="22.7109375" customWidth="1"/>
    <col min="11497" max="11497" width="22.28515625" customWidth="1"/>
    <col min="11498" max="11498" width="13.42578125" customWidth="1"/>
    <col min="11499" max="11499" width="13.140625" customWidth="1"/>
    <col min="11500" max="11500" width="14" customWidth="1"/>
    <col min="11501" max="11501" width="13.7109375" customWidth="1"/>
    <col min="11502" max="11505" width="16.28515625" customWidth="1"/>
    <col min="11506" max="11506" width="16.5703125" customWidth="1"/>
    <col min="11507" max="11507" width="16.28515625" customWidth="1"/>
    <col min="11508" max="11508" width="12.85546875" customWidth="1"/>
    <col min="11509" max="11510" width="9.140625" customWidth="1"/>
    <col min="11511" max="11511" width="11.85546875" customWidth="1"/>
    <col min="11512" max="11512" width="13.5703125" customWidth="1"/>
    <col min="11513" max="11513" width="12.7109375" customWidth="1"/>
    <col min="11514" max="11515" width="7.140625" customWidth="1"/>
    <col min="11516" max="11516" width="20.7109375" customWidth="1"/>
    <col min="11517" max="11517" width="13.140625" customWidth="1"/>
    <col min="11518" max="11520" width="5.28515625" customWidth="1"/>
    <col min="11521" max="11521" width="5.85546875" customWidth="1"/>
    <col min="11522" max="11522" width="13" customWidth="1"/>
    <col min="11523" max="11523" width="12" customWidth="1"/>
    <col min="11524" max="11524" width="14" customWidth="1"/>
    <col min="11525" max="11525" width="13.140625" customWidth="1"/>
    <col min="11526" max="11529" width="9.140625" customWidth="1"/>
    <col min="11530" max="11530" width="8.28515625" customWidth="1"/>
    <col min="11531" max="11531" width="10.5703125" customWidth="1"/>
    <col min="11532" max="11532" width="33.140625" customWidth="1"/>
    <col min="11533" max="11533" width="11.5703125" customWidth="1"/>
    <col min="11534" max="11534" width="13.5703125" customWidth="1"/>
    <col min="11535" max="11535" width="13.85546875" customWidth="1"/>
    <col min="11536" max="11536" width="14.85546875" customWidth="1"/>
    <col min="11537" max="11537" width="11.7109375" customWidth="1"/>
    <col min="11538" max="11539" width="8.140625" customWidth="1"/>
    <col min="11540" max="11540" width="14.7109375" customWidth="1"/>
    <col min="11743" max="11743" width="5.7109375" customWidth="1"/>
    <col min="11744" max="11744" width="8.5703125" customWidth="1"/>
    <col min="11745" max="11745" width="9" customWidth="1"/>
    <col min="11746" max="11746" width="7.7109375" customWidth="1"/>
    <col min="11747" max="11747" width="6" customWidth="1"/>
    <col min="11748" max="11749" width="9.28515625" customWidth="1"/>
    <col min="11750" max="11750" width="9.140625" customWidth="1"/>
    <col min="11751" max="11751" width="35.28515625" customWidth="1"/>
    <col min="11752" max="11752" width="22.7109375" customWidth="1"/>
    <col min="11753" max="11753" width="22.28515625" customWidth="1"/>
    <col min="11754" max="11754" width="13.42578125" customWidth="1"/>
    <col min="11755" max="11755" width="13.140625" customWidth="1"/>
    <col min="11756" max="11756" width="14" customWidth="1"/>
    <col min="11757" max="11757" width="13.7109375" customWidth="1"/>
    <col min="11758" max="11761" width="16.28515625" customWidth="1"/>
    <col min="11762" max="11762" width="16.5703125" customWidth="1"/>
    <col min="11763" max="11763" width="16.28515625" customWidth="1"/>
    <col min="11764" max="11764" width="12.85546875" customWidth="1"/>
    <col min="11765" max="11766" width="9.140625" customWidth="1"/>
    <col min="11767" max="11767" width="11.85546875" customWidth="1"/>
    <col min="11768" max="11768" width="13.5703125" customWidth="1"/>
    <col min="11769" max="11769" width="12.7109375" customWidth="1"/>
    <col min="11770" max="11771" width="7.140625" customWidth="1"/>
    <col min="11772" max="11772" width="20.7109375" customWidth="1"/>
    <col min="11773" max="11773" width="13.140625" customWidth="1"/>
    <col min="11774" max="11776" width="5.28515625" customWidth="1"/>
    <col min="11777" max="11777" width="5.85546875" customWidth="1"/>
    <col min="11778" max="11778" width="13" customWidth="1"/>
    <col min="11779" max="11779" width="12" customWidth="1"/>
    <col min="11780" max="11780" width="14" customWidth="1"/>
    <col min="11781" max="11781" width="13.140625" customWidth="1"/>
    <col min="11782" max="11785" width="9.140625" customWidth="1"/>
    <col min="11786" max="11786" width="8.28515625" customWidth="1"/>
    <col min="11787" max="11787" width="10.5703125" customWidth="1"/>
    <col min="11788" max="11788" width="33.140625" customWidth="1"/>
    <col min="11789" max="11789" width="11.5703125" customWidth="1"/>
    <col min="11790" max="11790" width="13.5703125" customWidth="1"/>
    <col min="11791" max="11791" width="13.85546875" customWidth="1"/>
    <col min="11792" max="11792" width="14.85546875" customWidth="1"/>
    <col min="11793" max="11793" width="11.7109375" customWidth="1"/>
    <col min="11794" max="11795" width="8.140625" customWidth="1"/>
    <col min="11796" max="11796" width="14.7109375" customWidth="1"/>
    <col min="11999" max="11999" width="5.7109375" customWidth="1"/>
    <col min="12000" max="12000" width="8.5703125" customWidth="1"/>
    <col min="12001" max="12001" width="9" customWidth="1"/>
    <col min="12002" max="12002" width="7.7109375" customWidth="1"/>
    <col min="12003" max="12003" width="6" customWidth="1"/>
    <col min="12004" max="12005" width="9.28515625" customWidth="1"/>
    <col min="12006" max="12006" width="9.140625" customWidth="1"/>
    <col min="12007" max="12007" width="35.28515625" customWidth="1"/>
    <col min="12008" max="12008" width="22.7109375" customWidth="1"/>
    <col min="12009" max="12009" width="22.28515625" customWidth="1"/>
    <col min="12010" max="12010" width="13.42578125" customWidth="1"/>
    <col min="12011" max="12011" width="13.140625" customWidth="1"/>
    <col min="12012" max="12012" width="14" customWidth="1"/>
    <col min="12013" max="12013" width="13.7109375" customWidth="1"/>
    <col min="12014" max="12017" width="16.28515625" customWidth="1"/>
    <col min="12018" max="12018" width="16.5703125" customWidth="1"/>
    <col min="12019" max="12019" width="16.28515625" customWidth="1"/>
    <col min="12020" max="12020" width="12.85546875" customWidth="1"/>
    <col min="12021" max="12022" width="9.140625" customWidth="1"/>
    <col min="12023" max="12023" width="11.85546875" customWidth="1"/>
    <col min="12024" max="12024" width="13.5703125" customWidth="1"/>
    <col min="12025" max="12025" width="12.7109375" customWidth="1"/>
    <col min="12026" max="12027" width="7.140625" customWidth="1"/>
    <col min="12028" max="12028" width="20.7109375" customWidth="1"/>
    <col min="12029" max="12029" width="13.140625" customWidth="1"/>
    <col min="12030" max="12032" width="5.28515625" customWidth="1"/>
    <col min="12033" max="12033" width="5.85546875" customWidth="1"/>
    <col min="12034" max="12034" width="13" customWidth="1"/>
    <col min="12035" max="12035" width="12" customWidth="1"/>
    <col min="12036" max="12036" width="14" customWidth="1"/>
    <col min="12037" max="12037" width="13.140625" customWidth="1"/>
    <col min="12038" max="12041" width="9.140625" customWidth="1"/>
    <col min="12042" max="12042" width="8.28515625" customWidth="1"/>
    <col min="12043" max="12043" width="10.5703125" customWidth="1"/>
    <col min="12044" max="12044" width="33.140625" customWidth="1"/>
    <col min="12045" max="12045" width="11.5703125" customWidth="1"/>
    <col min="12046" max="12046" width="13.5703125" customWidth="1"/>
    <col min="12047" max="12047" width="13.85546875" customWidth="1"/>
    <col min="12048" max="12048" width="14.85546875" customWidth="1"/>
    <col min="12049" max="12049" width="11.7109375" customWidth="1"/>
    <col min="12050" max="12051" width="8.140625" customWidth="1"/>
    <col min="12052" max="12052" width="14.7109375" customWidth="1"/>
    <col min="12255" max="12255" width="5.7109375" customWidth="1"/>
    <col min="12256" max="12256" width="8.5703125" customWidth="1"/>
    <col min="12257" max="12257" width="9" customWidth="1"/>
    <col min="12258" max="12258" width="7.7109375" customWidth="1"/>
    <col min="12259" max="12259" width="6" customWidth="1"/>
    <col min="12260" max="12261" width="9.28515625" customWidth="1"/>
    <col min="12262" max="12262" width="9.140625" customWidth="1"/>
    <col min="12263" max="12263" width="35.28515625" customWidth="1"/>
    <col min="12264" max="12264" width="22.7109375" customWidth="1"/>
    <col min="12265" max="12265" width="22.28515625" customWidth="1"/>
    <col min="12266" max="12266" width="13.42578125" customWidth="1"/>
    <col min="12267" max="12267" width="13.140625" customWidth="1"/>
    <col min="12268" max="12268" width="14" customWidth="1"/>
    <col min="12269" max="12269" width="13.7109375" customWidth="1"/>
    <col min="12270" max="12273" width="16.28515625" customWidth="1"/>
    <col min="12274" max="12274" width="16.5703125" customWidth="1"/>
    <col min="12275" max="12275" width="16.28515625" customWidth="1"/>
    <col min="12276" max="12276" width="12.85546875" customWidth="1"/>
    <col min="12277" max="12278" width="9.140625" customWidth="1"/>
    <col min="12279" max="12279" width="11.85546875" customWidth="1"/>
    <col min="12280" max="12280" width="13.5703125" customWidth="1"/>
    <col min="12281" max="12281" width="12.7109375" customWidth="1"/>
    <col min="12282" max="12283" width="7.140625" customWidth="1"/>
    <col min="12284" max="12284" width="20.7109375" customWidth="1"/>
    <col min="12285" max="12285" width="13.140625" customWidth="1"/>
    <col min="12286" max="12288" width="5.28515625" customWidth="1"/>
    <col min="12289" max="12289" width="5.85546875" customWidth="1"/>
    <col min="12290" max="12290" width="13" customWidth="1"/>
    <col min="12291" max="12291" width="12" customWidth="1"/>
    <col min="12292" max="12292" width="14" customWidth="1"/>
    <col min="12293" max="12293" width="13.140625" customWidth="1"/>
    <col min="12294" max="12297" width="9.140625" customWidth="1"/>
    <col min="12298" max="12298" width="8.28515625" customWidth="1"/>
    <col min="12299" max="12299" width="10.5703125" customWidth="1"/>
    <col min="12300" max="12300" width="33.140625" customWidth="1"/>
    <col min="12301" max="12301" width="11.5703125" customWidth="1"/>
    <col min="12302" max="12302" width="13.5703125" customWidth="1"/>
    <col min="12303" max="12303" width="13.85546875" customWidth="1"/>
    <col min="12304" max="12304" width="14.85546875" customWidth="1"/>
    <col min="12305" max="12305" width="11.7109375" customWidth="1"/>
    <col min="12306" max="12307" width="8.140625" customWidth="1"/>
    <col min="12308" max="12308" width="14.7109375" customWidth="1"/>
    <col min="12511" max="12511" width="5.7109375" customWidth="1"/>
    <col min="12512" max="12512" width="8.5703125" customWidth="1"/>
    <col min="12513" max="12513" width="9" customWidth="1"/>
    <col min="12514" max="12514" width="7.7109375" customWidth="1"/>
    <col min="12515" max="12515" width="6" customWidth="1"/>
    <col min="12516" max="12517" width="9.28515625" customWidth="1"/>
    <col min="12518" max="12518" width="9.140625" customWidth="1"/>
    <col min="12519" max="12519" width="35.28515625" customWidth="1"/>
    <col min="12520" max="12520" width="22.7109375" customWidth="1"/>
    <col min="12521" max="12521" width="22.28515625" customWidth="1"/>
    <col min="12522" max="12522" width="13.42578125" customWidth="1"/>
    <col min="12523" max="12523" width="13.140625" customWidth="1"/>
    <col min="12524" max="12524" width="14" customWidth="1"/>
    <col min="12525" max="12525" width="13.7109375" customWidth="1"/>
    <col min="12526" max="12529" width="16.28515625" customWidth="1"/>
    <col min="12530" max="12530" width="16.5703125" customWidth="1"/>
    <col min="12531" max="12531" width="16.28515625" customWidth="1"/>
    <col min="12532" max="12532" width="12.85546875" customWidth="1"/>
    <col min="12533" max="12534" width="9.140625" customWidth="1"/>
    <col min="12535" max="12535" width="11.85546875" customWidth="1"/>
    <col min="12536" max="12536" width="13.5703125" customWidth="1"/>
    <col min="12537" max="12537" width="12.7109375" customWidth="1"/>
    <col min="12538" max="12539" width="7.140625" customWidth="1"/>
    <col min="12540" max="12540" width="20.7109375" customWidth="1"/>
    <col min="12541" max="12541" width="13.140625" customWidth="1"/>
    <col min="12542" max="12544" width="5.28515625" customWidth="1"/>
    <col min="12545" max="12545" width="5.85546875" customWidth="1"/>
    <col min="12546" max="12546" width="13" customWidth="1"/>
    <col min="12547" max="12547" width="12" customWidth="1"/>
    <col min="12548" max="12548" width="14" customWidth="1"/>
    <col min="12549" max="12549" width="13.140625" customWidth="1"/>
    <col min="12550" max="12553" width="9.140625" customWidth="1"/>
    <col min="12554" max="12554" width="8.28515625" customWidth="1"/>
    <col min="12555" max="12555" width="10.5703125" customWidth="1"/>
    <col min="12556" max="12556" width="33.140625" customWidth="1"/>
    <col min="12557" max="12557" width="11.5703125" customWidth="1"/>
    <col min="12558" max="12558" width="13.5703125" customWidth="1"/>
    <col min="12559" max="12559" width="13.85546875" customWidth="1"/>
    <col min="12560" max="12560" width="14.85546875" customWidth="1"/>
    <col min="12561" max="12561" width="11.7109375" customWidth="1"/>
    <col min="12562" max="12563" width="8.140625" customWidth="1"/>
    <col min="12564" max="12564" width="14.7109375" customWidth="1"/>
    <col min="12767" max="12767" width="5.7109375" customWidth="1"/>
    <col min="12768" max="12768" width="8.5703125" customWidth="1"/>
    <col min="12769" max="12769" width="9" customWidth="1"/>
    <col min="12770" max="12770" width="7.7109375" customWidth="1"/>
    <col min="12771" max="12771" width="6" customWidth="1"/>
    <col min="12772" max="12773" width="9.28515625" customWidth="1"/>
    <col min="12774" max="12774" width="9.140625" customWidth="1"/>
    <col min="12775" max="12775" width="35.28515625" customWidth="1"/>
    <col min="12776" max="12776" width="22.7109375" customWidth="1"/>
    <col min="12777" max="12777" width="22.28515625" customWidth="1"/>
    <col min="12778" max="12778" width="13.42578125" customWidth="1"/>
    <col min="12779" max="12779" width="13.140625" customWidth="1"/>
    <col min="12780" max="12780" width="14" customWidth="1"/>
    <col min="12781" max="12781" width="13.7109375" customWidth="1"/>
    <col min="12782" max="12785" width="16.28515625" customWidth="1"/>
    <col min="12786" max="12786" width="16.5703125" customWidth="1"/>
    <col min="12787" max="12787" width="16.28515625" customWidth="1"/>
    <col min="12788" max="12788" width="12.85546875" customWidth="1"/>
    <col min="12789" max="12790" width="9.140625" customWidth="1"/>
    <col min="12791" max="12791" width="11.85546875" customWidth="1"/>
    <col min="12792" max="12792" width="13.5703125" customWidth="1"/>
    <col min="12793" max="12793" width="12.7109375" customWidth="1"/>
    <col min="12794" max="12795" width="7.140625" customWidth="1"/>
    <col min="12796" max="12796" width="20.7109375" customWidth="1"/>
    <col min="12797" max="12797" width="13.140625" customWidth="1"/>
    <col min="12798" max="12800" width="5.28515625" customWidth="1"/>
    <col min="12801" max="12801" width="5.85546875" customWidth="1"/>
    <col min="12802" max="12802" width="13" customWidth="1"/>
    <col min="12803" max="12803" width="12" customWidth="1"/>
    <col min="12804" max="12804" width="14" customWidth="1"/>
    <col min="12805" max="12805" width="13.140625" customWidth="1"/>
    <col min="12806" max="12809" width="9.140625" customWidth="1"/>
    <col min="12810" max="12810" width="8.28515625" customWidth="1"/>
    <col min="12811" max="12811" width="10.5703125" customWidth="1"/>
    <col min="12812" max="12812" width="33.140625" customWidth="1"/>
    <col min="12813" max="12813" width="11.5703125" customWidth="1"/>
    <col min="12814" max="12814" width="13.5703125" customWidth="1"/>
    <col min="12815" max="12815" width="13.85546875" customWidth="1"/>
    <col min="12816" max="12816" width="14.85546875" customWidth="1"/>
    <col min="12817" max="12817" width="11.7109375" customWidth="1"/>
    <col min="12818" max="12819" width="8.140625" customWidth="1"/>
    <col min="12820" max="12820" width="14.7109375" customWidth="1"/>
    <col min="13023" max="13023" width="5.7109375" customWidth="1"/>
    <col min="13024" max="13024" width="8.5703125" customWidth="1"/>
    <col min="13025" max="13025" width="9" customWidth="1"/>
    <col min="13026" max="13026" width="7.7109375" customWidth="1"/>
    <col min="13027" max="13027" width="6" customWidth="1"/>
    <col min="13028" max="13029" width="9.28515625" customWidth="1"/>
    <col min="13030" max="13030" width="9.140625" customWidth="1"/>
    <col min="13031" max="13031" width="35.28515625" customWidth="1"/>
    <col min="13032" max="13032" width="22.7109375" customWidth="1"/>
    <col min="13033" max="13033" width="22.28515625" customWidth="1"/>
    <col min="13034" max="13034" width="13.42578125" customWidth="1"/>
    <col min="13035" max="13035" width="13.140625" customWidth="1"/>
    <col min="13036" max="13036" width="14" customWidth="1"/>
    <col min="13037" max="13037" width="13.7109375" customWidth="1"/>
    <col min="13038" max="13041" width="16.28515625" customWidth="1"/>
    <col min="13042" max="13042" width="16.5703125" customWidth="1"/>
    <col min="13043" max="13043" width="16.28515625" customWidth="1"/>
    <col min="13044" max="13044" width="12.85546875" customWidth="1"/>
    <col min="13045" max="13046" width="9.140625" customWidth="1"/>
    <col min="13047" max="13047" width="11.85546875" customWidth="1"/>
    <col min="13048" max="13048" width="13.5703125" customWidth="1"/>
    <col min="13049" max="13049" width="12.7109375" customWidth="1"/>
    <col min="13050" max="13051" width="7.140625" customWidth="1"/>
    <col min="13052" max="13052" width="20.7109375" customWidth="1"/>
    <col min="13053" max="13053" width="13.140625" customWidth="1"/>
    <col min="13054" max="13056" width="5.28515625" customWidth="1"/>
    <col min="13057" max="13057" width="5.85546875" customWidth="1"/>
    <col min="13058" max="13058" width="13" customWidth="1"/>
    <col min="13059" max="13059" width="12" customWidth="1"/>
    <col min="13060" max="13060" width="14" customWidth="1"/>
    <col min="13061" max="13061" width="13.140625" customWidth="1"/>
    <col min="13062" max="13065" width="9.140625" customWidth="1"/>
    <col min="13066" max="13066" width="8.28515625" customWidth="1"/>
    <col min="13067" max="13067" width="10.5703125" customWidth="1"/>
    <col min="13068" max="13068" width="33.140625" customWidth="1"/>
    <col min="13069" max="13069" width="11.5703125" customWidth="1"/>
    <col min="13070" max="13070" width="13.5703125" customWidth="1"/>
    <col min="13071" max="13071" width="13.85546875" customWidth="1"/>
    <col min="13072" max="13072" width="14.85546875" customWidth="1"/>
    <col min="13073" max="13073" width="11.7109375" customWidth="1"/>
    <col min="13074" max="13075" width="8.140625" customWidth="1"/>
    <col min="13076" max="13076" width="14.7109375" customWidth="1"/>
    <col min="13279" max="13279" width="5.7109375" customWidth="1"/>
    <col min="13280" max="13280" width="8.5703125" customWidth="1"/>
    <col min="13281" max="13281" width="9" customWidth="1"/>
    <col min="13282" max="13282" width="7.7109375" customWidth="1"/>
    <col min="13283" max="13283" width="6" customWidth="1"/>
    <col min="13284" max="13285" width="9.28515625" customWidth="1"/>
    <col min="13286" max="13286" width="9.140625" customWidth="1"/>
    <col min="13287" max="13287" width="35.28515625" customWidth="1"/>
    <col min="13288" max="13288" width="22.7109375" customWidth="1"/>
    <col min="13289" max="13289" width="22.28515625" customWidth="1"/>
    <col min="13290" max="13290" width="13.42578125" customWidth="1"/>
    <col min="13291" max="13291" width="13.140625" customWidth="1"/>
    <col min="13292" max="13292" width="14" customWidth="1"/>
    <col min="13293" max="13293" width="13.7109375" customWidth="1"/>
    <col min="13294" max="13297" width="16.28515625" customWidth="1"/>
    <col min="13298" max="13298" width="16.5703125" customWidth="1"/>
    <col min="13299" max="13299" width="16.28515625" customWidth="1"/>
    <col min="13300" max="13300" width="12.85546875" customWidth="1"/>
    <col min="13301" max="13302" width="9.140625" customWidth="1"/>
    <col min="13303" max="13303" width="11.85546875" customWidth="1"/>
    <col min="13304" max="13304" width="13.5703125" customWidth="1"/>
    <col min="13305" max="13305" width="12.7109375" customWidth="1"/>
    <col min="13306" max="13307" width="7.140625" customWidth="1"/>
    <col min="13308" max="13308" width="20.7109375" customWidth="1"/>
    <col min="13309" max="13309" width="13.140625" customWidth="1"/>
    <col min="13310" max="13312" width="5.28515625" customWidth="1"/>
    <col min="13313" max="13313" width="5.85546875" customWidth="1"/>
    <col min="13314" max="13314" width="13" customWidth="1"/>
    <col min="13315" max="13315" width="12" customWidth="1"/>
    <col min="13316" max="13316" width="14" customWidth="1"/>
    <col min="13317" max="13317" width="13.140625" customWidth="1"/>
    <col min="13318" max="13321" width="9.140625" customWidth="1"/>
    <col min="13322" max="13322" width="8.28515625" customWidth="1"/>
    <col min="13323" max="13323" width="10.5703125" customWidth="1"/>
    <col min="13324" max="13324" width="33.140625" customWidth="1"/>
    <col min="13325" max="13325" width="11.5703125" customWidth="1"/>
    <col min="13326" max="13326" width="13.5703125" customWidth="1"/>
    <col min="13327" max="13327" width="13.85546875" customWidth="1"/>
    <col min="13328" max="13328" width="14.85546875" customWidth="1"/>
    <col min="13329" max="13329" width="11.7109375" customWidth="1"/>
    <col min="13330" max="13331" width="8.140625" customWidth="1"/>
    <col min="13332" max="13332" width="14.7109375" customWidth="1"/>
    <col min="13535" max="13535" width="5.7109375" customWidth="1"/>
    <col min="13536" max="13536" width="8.5703125" customWidth="1"/>
    <col min="13537" max="13537" width="9" customWidth="1"/>
    <col min="13538" max="13538" width="7.7109375" customWidth="1"/>
    <col min="13539" max="13539" width="6" customWidth="1"/>
    <col min="13540" max="13541" width="9.28515625" customWidth="1"/>
    <col min="13542" max="13542" width="9.140625" customWidth="1"/>
    <col min="13543" max="13543" width="35.28515625" customWidth="1"/>
    <col min="13544" max="13544" width="22.7109375" customWidth="1"/>
    <col min="13545" max="13545" width="22.28515625" customWidth="1"/>
    <col min="13546" max="13546" width="13.42578125" customWidth="1"/>
    <col min="13547" max="13547" width="13.140625" customWidth="1"/>
    <col min="13548" max="13548" width="14" customWidth="1"/>
    <col min="13549" max="13549" width="13.7109375" customWidth="1"/>
    <col min="13550" max="13553" width="16.28515625" customWidth="1"/>
    <col min="13554" max="13554" width="16.5703125" customWidth="1"/>
    <col min="13555" max="13555" width="16.28515625" customWidth="1"/>
    <col min="13556" max="13556" width="12.85546875" customWidth="1"/>
    <col min="13557" max="13558" width="9.140625" customWidth="1"/>
    <col min="13559" max="13559" width="11.85546875" customWidth="1"/>
    <col min="13560" max="13560" width="13.5703125" customWidth="1"/>
    <col min="13561" max="13561" width="12.7109375" customWidth="1"/>
    <col min="13562" max="13563" width="7.140625" customWidth="1"/>
    <col min="13564" max="13564" width="20.7109375" customWidth="1"/>
    <col min="13565" max="13565" width="13.140625" customWidth="1"/>
    <col min="13566" max="13568" width="5.28515625" customWidth="1"/>
    <col min="13569" max="13569" width="5.85546875" customWidth="1"/>
    <col min="13570" max="13570" width="13" customWidth="1"/>
    <col min="13571" max="13571" width="12" customWidth="1"/>
    <col min="13572" max="13572" width="14" customWidth="1"/>
    <col min="13573" max="13573" width="13.140625" customWidth="1"/>
    <col min="13574" max="13577" width="9.140625" customWidth="1"/>
    <col min="13578" max="13578" width="8.28515625" customWidth="1"/>
    <col min="13579" max="13579" width="10.5703125" customWidth="1"/>
    <col min="13580" max="13580" width="33.140625" customWidth="1"/>
    <col min="13581" max="13581" width="11.5703125" customWidth="1"/>
    <col min="13582" max="13582" width="13.5703125" customWidth="1"/>
    <col min="13583" max="13583" width="13.85546875" customWidth="1"/>
    <col min="13584" max="13584" width="14.85546875" customWidth="1"/>
    <col min="13585" max="13585" width="11.7109375" customWidth="1"/>
    <col min="13586" max="13587" width="8.140625" customWidth="1"/>
    <col min="13588" max="13588" width="14.7109375" customWidth="1"/>
    <col min="13791" max="13791" width="5.7109375" customWidth="1"/>
    <col min="13792" max="13792" width="8.5703125" customWidth="1"/>
    <col min="13793" max="13793" width="9" customWidth="1"/>
    <col min="13794" max="13794" width="7.7109375" customWidth="1"/>
    <col min="13795" max="13795" width="6" customWidth="1"/>
    <col min="13796" max="13797" width="9.28515625" customWidth="1"/>
    <col min="13798" max="13798" width="9.140625" customWidth="1"/>
    <col min="13799" max="13799" width="35.28515625" customWidth="1"/>
    <col min="13800" max="13800" width="22.7109375" customWidth="1"/>
    <col min="13801" max="13801" width="22.28515625" customWidth="1"/>
    <col min="13802" max="13802" width="13.42578125" customWidth="1"/>
    <col min="13803" max="13803" width="13.140625" customWidth="1"/>
    <col min="13804" max="13804" width="14" customWidth="1"/>
    <col min="13805" max="13805" width="13.7109375" customWidth="1"/>
    <col min="13806" max="13809" width="16.28515625" customWidth="1"/>
    <col min="13810" max="13810" width="16.5703125" customWidth="1"/>
    <col min="13811" max="13811" width="16.28515625" customWidth="1"/>
    <col min="13812" max="13812" width="12.85546875" customWidth="1"/>
    <col min="13813" max="13814" width="9.140625" customWidth="1"/>
    <col min="13815" max="13815" width="11.85546875" customWidth="1"/>
    <col min="13816" max="13816" width="13.5703125" customWidth="1"/>
    <col min="13817" max="13817" width="12.7109375" customWidth="1"/>
    <col min="13818" max="13819" width="7.140625" customWidth="1"/>
    <col min="13820" max="13820" width="20.7109375" customWidth="1"/>
    <col min="13821" max="13821" width="13.140625" customWidth="1"/>
    <col min="13822" max="13824" width="5.28515625" customWidth="1"/>
    <col min="13825" max="13825" width="5.85546875" customWidth="1"/>
    <col min="13826" max="13826" width="13" customWidth="1"/>
    <col min="13827" max="13827" width="12" customWidth="1"/>
    <col min="13828" max="13828" width="14" customWidth="1"/>
    <col min="13829" max="13829" width="13.140625" customWidth="1"/>
    <col min="13830" max="13833" width="9.140625" customWidth="1"/>
    <col min="13834" max="13834" width="8.28515625" customWidth="1"/>
    <col min="13835" max="13835" width="10.5703125" customWidth="1"/>
    <col min="13836" max="13836" width="33.140625" customWidth="1"/>
    <col min="13837" max="13837" width="11.5703125" customWidth="1"/>
    <col min="13838" max="13838" width="13.5703125" customWidth="1"/>
    <col min="13839" max="13839" width="13.85546875" customWidth="1"/>
    <col min="13840" max="13840" width="14.85546875" customWidth="1"/>
    <col min="13841" max="13841" width="11.7109375" customWidth="1"/>
    <col min="13842" max="13843" width="8.140625" customWidth="1"/>
    <col min="13844" max="13844" width="14.7109375" customWidth="1"/>
    <col min="14047" max="14047" width="5.7109375" customWidth="1"/>
    <col min="14048" max="14048" width="8.5703125" customWidth="1"/>
    <col min="14049" max="14049" width="9" customWidth="1"/>
    <col min="14050" max="14050" width="7.7109375" customWidth="1"/>
    <col min="14051" max="14051" width="6" customWidth="1"/>
    <col min="14052" max="14053" width="9.28515625" customWidth="1"/>
    <col min="14054" max="14054" width="9.140625" customWidth="1"/>
    <col min="14055" max="14055" width="35.28515625" customWidth="1"/>
    <col min="14056" max="14056" width="22.7109375" customWidth="1"/>
    <col min="14057" max="14057" width="22.28515625" customWidth="1"/>
    <col min="14058" max="14058" width="13.42578125" customWidth="1"/>
    <col min="14059" max="14059" width="13.140625" customWidth="1"/>
    <col min="14060" max="14060" width="14" customWidth="1"/>
    <col min="14061" max="14061" width="13.7109375" customWidth="1"/>
    <col min="14062" max="14065" width="16.28515625" customWidth="1"/>
    <col min="14066" max="14066" width="16.5703125" customWidth="1"/>
    <col min="14067" max="14067" width="16.28515625" customWidth="1"/>
    <col min="14068" max="14068" width="12.85546875" customWidth="1"/>
    <col min="14069" max="14070" width="9.140625" customWidth="1"/>
    <col min="14071" max="14071" width="11.85546875" customWidth="1"/>
    <col min="14072" max="14072" width="13.5703125" customWidth="1"/>
    <col min="14073" max="14073" width="12.7109375" customWidth="1"/>
    <col min="14074" max="14075" width="7.140625" customWidth="1"/>
    <col min="14076" max="14076" width="20.7109375" customWidth="1"/>
    <col min="14077" max="14077" width="13.140625" customWidth="1"/>
    <col min="14078" max="14080" width="5.28515625" customWidth="1"/>
    <col min="14081" max="14081" width="5.85546875" customWidth="1"/>
    <col min="14082" max="14082" width="13" customWidth="1"/>
    <col min="14083" max="14083" width="12" customWidth="1"/>
    <col min="14084" max="14084" width="14" customWidth="1"/>
    <col min="14085" max="14085" width="13.140625" customWidth="1"/>
    <col min="14086" max="14089" width="9.140625" customWidth="1"/>
    <col min="14090" max="14090" width="8.28515625" customWidth="1"/>
    <col min="14091" max="14091" width="10.5703125" customWidth="1"/>
    <col min="14092" max="14092" width="33.140625" customWidth="1"/>
    <col min="14093" max="14093" width="11.5703125" customWidth="1"/>
    <col min="14094" max="14094" width="13.5703125" customWidth="1"/>
    <col min="14095" max="14095" width="13.85546875" customWidth="1"/>
    <col min="14096" max="14096" width="14.85546875" customWidth="1"/>
    <col min="14097" max="14097" width="11.7109375" customWidth="1"/>
    <col min="14098" max="14099" width="8.140625" customWidth="1"/>
    <col min="14100" max="14100" width="14.7109375" customWidth="1"/>
    <col min="14303" max="14303" width="5.7109375" customWidth="1"/>
    <col min="14304" max="14304" width="8.5703125" customWidth="1"/>
    <col min="14305" max="14305" width="9" customWidth="1"/>
    <col min="14306" max="14306" width="7.7109375" customWidth="1"/>
    <col min="14307" max="14307" width="6" customWidth="1"/>
    <col min="14308" max="14309" width="9.28515625" customWidth="1"/>
    <col min="14310" max="14310" width="9.140625" customWidth="1"/>
    <col min="14311" max="14311" width="35.28515625" customWidth="1"/>
    <col min="14312" max="14312" width="22.7109375" customWidth="1"/>
    <col min="14313" max="14313" width="22.28515625" customWidth="1"/>
    <col min="14314" max="14314" width="13.42578125" customWidth="1"/>
    <col min="14315" max="14315" width="13.140625" customWidth="1"/>
    <col min="14316" max="14316" width="14" customWidth="1"/>
    <col min="14317" max="14317" width="13.7109375" customWidth="1"/>
    <col min="14318" max="14321" width="16.28515625" customWidth="1"/>
    <col min="14322" max="14322" width="16.5703125" customWidth="1"/>
    <col min="14323" max="14323" width="16.28515625" customWidth="1"/>
    <col min="14324" max="14324" width="12.85546875" customWidth="1"/>
    <col min="14325" max="14326" width="9.140625" customWidth="1"/>
    <col min="14327" max="14327" width="11.85546875" customWidth="1"/>
    <col min="14328" max="14328" width="13.5703125" customWidth="1"/>
    <col min="14329" max="14329" width="12.7109375" customWidth="1"/>
    <col min="14330" max="14331" width="7.140625" customWidth="1"/>
    <col min="14332" max="14332" width="20.7109375" customWidth="1"/>
    <col min="14333" max="14333" width="13.140625" customWidth="1"/>
    <col min="14334" max="14336" width="5.28515625" customWidth="1"/>
    <col min="14337" max="14337" width="5.85546875" customWidth="1"/>
    <col min="14338" max="14338" width="13" customWidth="1"/>
    <col min="14339" max="14339" width="12" customWidth="1"/>
    <col min="14340" max="14340" width="14" customWidth="1"/>
    <col min="14341" max="14341" width="13.140625" customWidth="1"/>
    <col min="14342" max="14345" width="9.140625" customWidth="1"/>
    <col min="14346" max="14346" width="8.28515625" customWidth="1"/>
    <col min="14347" max="14347" width="10.5703125" customWidth="1"/>
    <col min="14348" max="14348" width="33.140625" customWidth="1"/>
    <col min="14349" max="14349" width="11.5703125" customWidth="1"/>
    <col min="14350" max="14350" width="13.5703125" customWidth="1"/>
    <col min="14351" max="14351" width="13.85546875" customWidth="1"/>
    <col min="14352" max="14352" width="14.85546875" customWidth="1"/>
    <col min="14353" max="14353" width="11.7109375" customWidth="1"/>
    <col min="14354" max="14355" width="8.140625" customWidth="1"/>
    <col min="14356" max="14356" width="14.7109375" customWidth="1"/>
    <col min="14559" max="14559" width="5.7109375" customWidth="1"/>
    <col min="14560" max="14560" width="8.5703125" customWidth="1"/>
    <col min="14561" max="14561" width="9" customWidth="1"/>
    <col min="14562" max="14562" width="7.7109375" customWidth="1"/>
    <col min="14563" max="14563" width="6" customWidth="1"/>
    <col min="14564" max="14565" width="9.28515625" customWidth="1"/>
    <col min="14566" max="14566" width="9.140625" customWidth="1"/>
    <col min="14567" max="14567" width="35.28515625" customWidth="1"/>
    <col min="14568" max="14568" width="22.7109375" customWidth="1"/>
    <col min="14569" max="14569" width="22.28515625" customWidth="1"/>
    <col min="14570" max="14570" width="13.42578125" customWidth="1"/>
    <col min="14571" max="14571" width="13.140625" customWidth="1"/>
    <col min="14572" max="14572" width="14" customWidth="1"/>
    <col min="14573" max="14573" width="13.7109375" customWidth="1"/>
    <col min="14574" max="14577" width="16.28515625" customWidth="1"/>
    <col min="14578" max="14578" width="16.5703125" customWidth="1"/>
    <col min="14579" max="14579" width="16.28515625" customWidth="1"/>
    <col min="14580" max="14580" width="12.85546875" customWidth="1"/>
    <col min="14581" max="14582" width="9.140625" customWidth="1"/>
    <col min="14583" max="14583" width="11.85546875" customWidth="1"/>
    <col min="14584" max="14584" width="13.5703125" customWidth="1"/>
    <col min="14585" max="14585" width="12.7109375" customWidth="1"/>
    <col min="14586" max="14587" width="7.140625" customWidth="1"/>
    <col min="14588" max="14588" width="20.7109375" customWidth="1"/>
    <col min="14589" max="14589" width="13.140625" customWidth="1"/>
    <col min="14590" max="14592" width="5.28515625" customWidth="1"/>
    <col min="14593" max="14593" width="5.85546875" customWidth="1"/>
    <col min="14594" max="14594" width="13" customWidth="1"/>
    <col min="14595" max="14595" width="12" customWidth="1"/>
    <col min="14596" max="14596" width="14" customWidth="1"/>
    <col min="14597" max="14597" width="13.140625" customWidth="1"/>
    <col min="14598" max="14601" width="9.140625" customWidth="1"/>
    <col min="14602" max="14602" width="8.28515625" customWidth="1"/>
    <col min="14603" max="14603" width="10.5703125" customWidth="1"/>
    <col min="14604" max="14604" width="33.140625" customWidth="1"/>
    <col min="14605" max="14605" width="11.5703125" customWidth="1"/>
    <col min="14606" max="14606" width="13.5703125" customWidth="1"/>
    <col min="14607" max="14607" width="13.85546875" customWidth="1"/>
    <col min="14608" max="14608" width="14.85546875" customWidth="1"/>
    <col min="14609" max="14609" width="11.7109375" customWidth="1"/>
    <col min="14610" max="14611" width="8.140625" customWidth="1"/>
    <col min="14612" max="14612" width="14.7109375" customWidth="1"/>
    <col min="14815" max="14815" width="5.7109375" customWidth="1"/>
    <col min="14816" max="14816" width="8.5703125" customWidth="1"/>
    <col min="14817" max="14817" width="9" customWidth="1"/>
    <col min="14818" max="14818" width="7.7109375" customWidth="1"/>
    <col min="14819" max="14819" width="6" customWidth="1"/>
    <col min="14820" max="14821" width="9.28515625" customWidth="1"/>
    <col min="14822" max="14822" width="9.140625" customWidth="1"/>
    <col min="14823" max="14823" width="35.28515625" customWidth="1"/>
    <col min="14824" max="14824" width="22.7109375" customWidth="1"/>
    <col min="14825" max="14825" width="22.28515625" customWidth="1"/>
    <col min="14826" max="14826" width="13.42578125" customWidth="1"/>
    <col min="14827" max="14827" width="13.140625" customWidth="1"/>
    <col min="14828" max="14828" width="14" customWidth="1"/>
    <col min="14829" max="14829" width="13.7109375" customWidth="1"/>
    <col min="14830" max="14833" width="16.28515625" customWidth="1"/>
    <col min="14834" max="14834" width="16.5703125" customWidth="1"/>
    <col min="14835" max="14835" width="16.28515625" customWidth="1"/>
    <col min="14836" max="14836" width="12.85546875" customWidth="1"/>
    <col min="14837" max="14838" width="9.140625" customWidth="1"/>
    <col min="14839" max="14839" width="11.85546875" customWidth="1"/>
    <col min="14840" max="14840" width="13.5703125" customWidth="1"/>
    <col min="14841" max="14841" width="12.7109375" customWidth="1"/>
    <col min="14842" max="14843" width="7.140625" customWidth="1"/>
    <col min="14844" max="14844" width="20.7109375" customWidth="1"/>
    <col min="14845" max="14845" width="13.140625" customWidth="1"/>
    <col min="14846" max="14848" width="5.28515625" customWidth="1"/>
    <col min="14849" max="14849" width="5.85546875" customWidth="1"/>
    <col min="14850" max="14850" width="13" customWidth="1"/>
    <col min="14851" max="14851" width="12" customWidth="1"/>
    <col min="14852" max="14852" width="14" customWidth="1"/>
    <col min="14853" max="14853" width="13.140625" customWidth="1"/>
    <col min="14854" max="14857" width="9.140625" customWidth="1"/>
    <col min="14858" max="14858" width="8.28515625" customWidth="1"/>
    <col min="14859" max="14859" width="10.5703125" customWidth="1"/>
    <col min="14860" max="14860" width="33.140625" customWidth="1"/>
    <col min="14861" max="14861" width="11.5703125" customWidth="1"/>
    <col min="14862" max="14862" width="13.5703125" customWidth="1"/>
    <col min="14863" max="14863" width="13.85546875" customWidth="1"/>
    <col min="14864" max="14864" width="14.85546875" customWidth="1"/>
    <col min="14865" max="14865" width="11.7109375" customWidth="1"/>
    <col min="14866" max="14867" width="8.140625" customWidth="1"/>
    <col min="14868" max="14868" width="14.7109375" customWidth="1"/>
    <col min="15071" max="15071" width="5.7109375" customWidth="1"/>
    <col min="15072" max="15072" width="8.5703125" customWidth="1"/>
    <col min="15073" max="15073" width="9" customWidth="1"/>
    <col min="15074" max="15074" width="7.7109375" customWidth="1"/>
    <col min="15075" max="15075" width="6" customWidth="1"/>
    <col min="15076" max="15077" width="9.28515625" customWidth="1"/>
    <col min="15078" max="15078" width="9.140625" customWidth="1"/>
    <col min="15079" max="15079" width="35.28515625" customWidth="1"/>
    <col min="15080" max="15080" width="22.7109375" customWidth="1"/>
    <col min="15081" max="15081" width="22.28515625" customWidth="1"/>
    <col min="15082" max="15082" width="13.42578125" customWidth="1"/>
    <col min="15083" max="15083" width="13.140625" customWidth="1"/>
    <col min="15084" max="15084" width="14" customWidth="1"/>
    <col min="15085" max="15085" width="13.7109375" customWidth="1"/>
    <col min="15086" max="15089" width="16.28515625" customWidth="1"/>
    <col min="15090" max="15090" width="16.5703125" customWidth="1"/>
    <col min="15091" max="15091" width="16.28515625" customWidth="1"/>
    <col min="15092" max="15092" width="12.85546875" customWidth="1"/>
    <col min="15093" max="15094" width="9.140625" customWidth="1"/>
    <col min="15095" max="15095" width="11.85546875" customWidth="1"/>
    <col min="15096" max="15096" width="13.5703125" customWidth="1"/>
    <col min="15097" max="15097" width="12.7109375" customWidth="1"/>
    <col min="15098" max="15099" width="7.140625" customWidth="1"/>
    <col min="15100" max="15100" width="20.7109375" customWidth="1"/>
    <col min="15101" max="15101" width="13.140625" customWidth="1"/>
    <col min="15102" max="15104" width="5.28515625" customWidth="1"/>
    <col min="15105" max="15105" width="5.85546875" customWidth="1"/>
    <col min="15106" max="15106" width="13" customWidth="1"/>
    <col min="15107" max="15107" width="12" customWidth="1"/>
    <col min="15108" max="15108" width="14" customWidth="1"/>
    <col min="15109" max="15109" width="13.140625" customWidth="1"/>
    <col min="15110" max="15113" width="9.140625" customWidth="1"/>
    <col min="15114" max="15114" width="8.28515625" customWidth="1"/>
    <col min="15115" max="15115" width="10.5703125" customWidth="1"/>
    <col min="15116" max="15116" width="33.140625" customWidth="1"/>
    <col min="15117" max="15117" width="11.5703125" customWidth="1"/>
    <col min="15118" max="15118" width="13.5703125" customWidth="1"/>
    <col min="15119" max="15119" width="13.85546875" customWidth="1"/>
    <col min="15120" max="15120" width="14.85546875" customWidth="1"/>
    <col min="15121" max="15121" width="11.7109375" customWidth="1"/>
    <col min="15122" max="15123" width="8.140625" customWidth="1"/>
    <col min="15124" max="15124" width="14.7109375" customWidth="1"/>
    <col min="15327" max="15327" width="5.7109375" customWidth="1"/>
    <col min="15328" max="15328" width="8.5703125" customWidth="1"/>
    <col min="15329" max="15329" width="9" customWidth="1"/>
    <col min="15330" max="15330" width="7.7109375" customWidth="1"/>
    <col min="15331" max="15331" width="6" customWidth="1"/>
    <col min="15332" max="15333" width="9.28515625" customWidth="1"/>
    <col min="15334" max="15334" width="9.140625" customWidth="1"/>
    <col min="15335" max="15335" width="35.28515625" customWidth="1"/>
    <col min="15336" max="15336" width="22.7109375" customWidth="1"/>
    <col min="15337" max="15337" width="22.28515625" customWidth="1"/>
    <col min="15338" max="15338" width="13.42578125" customWidth="1"/>
    <col min="15339" max="15339" width="13.140625" customWidth="1"/>
    <col min="15340" max="15340" width="14" customWidth="1"/>
    <col min="15341" max="15341" width="13.7109375" customWidth="1"/>
    <col min="15342" max="15345" width="16.28515625" customWidth="1"/>
    <col min="15346" max="15346" width="16.5703125" customWidth="1"/>
    <col min="15347" max="15347" width="16.28515625" customWidth="1"/>
    <col min="15348" max="15348" width="12.85546875" customWidth="1"/>
    <col min="15349" max="15350" width="9.140625" customWidth="1"/>
    <col min="15351" max="15351" width="11.85546875" customWidth="1"/>
    <col min="15352" max="15352" width="13.5703125" customWidth="1"/>
    <col min="15353" max="15353" width="12.7109375" customWidth="1"/>
    <col min="15354" max="15355" width="7.140625" customWidth="1"/>
    <col min="15356" max="15356" width="20.7109375" customWidth="1"/>
    <col min="15357" max="15357" width="13.140625" customWidth="1"/>
    <col min="15358" max="15360" width="5.28515625" customWidth="1"/>
    <col min="15361" max="15361" width="5.85546875" customWidth="1"/>
    <col min="15362" max="15362" width="13" customWidth="1"/>
    <col min="15363" max="15363" width="12" customWidth="1"/>
    <col min="15364" max="15364" width="14" customWidth="1"/>
    <col min="15365" max="15365" width="13.140625" customWidth="1"/>
    <col min="15366" max="15369" width="9.140625" customWidth="1"/>
    <col min="15370" max="15370" width="8.28515625" customWidth="1"/>
    <col min="15371" max="15371" width="10.5703125" customWidth="1"/>
    <col min="15372" max="15372" width="33.140625" customWidth="1"/>
    <col min="15373" max="15373" width="11.5703125" customWidth="1"/>
    <col min="15374" max="15374" width="13.5703125" customWidth="1"/>
    <col min="15375" max="15375" width="13.85546875" customWidth="1"/>
    <col min="15376" max="15376" width="14.85546875" customWidth="1"/>
    <col min="15377" max="15377" width="11.7109375" customWidth="1"/>
    <col min="15378" max="15379" width="8.140625" customWidth="1"/>
    <col min="15380" max="15380" width="14.7109375" customWidth="1"/>
    <col min="15583" max="15583" width="5.7109375" customWidth="1"/>
    <col min="15584" max="15584" width="8.5703125" customWidth="1"/>
    <col min="15585" max="15585" width="9" customWidth="1"/>
    <col min="15586" max="15586" width="7.7109375" customWidth="1"/>
    <col min="15587" max="15587" width="6" customWidth="1"/>
    <col min="15588" max="15589" width="9.28515625" customWidth="1"/>
    <col min="15590" max="15590" width="9.140625" customWidth="1"/>
    <col min="15591" max="15591" width="35.28515625" customWidth="1"/>
    <col min="15592" max="15592" width="22.7109375" customWidth="1"/>
    <col min="15593" max="15593" width="22.28515625" customWidth="1"/>
    <col min="15594" max="15594" width="13.42578125" customWidth="1"/>
    <col min="15595" max="15595" width="13.140625" customWidth="1"/>
    <col min="15596" max="15596" width="14" customWidth="1"/>
    <col min="15597" max="15597" width="13.7109375" customWidth="1"/>
    <col min="15598" max="15601" width="16.28515625" customWidth="1"/>
    <col min="15602" max="15602" width="16.5703125" customWidth="1"/>
    <col min="15603" max="15603" width="16.28515625" customWidth="1"/>
    <col min="15604" max="15604" width="12.85546875" customWidth="1"/>
    <col min="15605" max="15606" width="9.140625" customWidth="1"/>
    <col min="15607" max="15607" width="11.85546875" customWidth="1"/>
    <col min="15608" max="15608" width="13.5703125" customWidth="1"/>
    <col min="15609" max="15609" width="12.7109375" customWidth="1"/>
    <col min="15610" max="15611" width="7.140625" customWidth="1"/>
    <col min="15612" max="15612" width="20.7109375" customWidth="1"/>
    <col min="15613" max="15613" width="13.140625" customWidth="1"/>
    <col min="15614" max="15616" width="5.28515625" customWidth="1"/>
    <col min="15617" max="15617" width="5.85546875" customWidth="1"/>
    <col min="15618" max="15618" width="13" customWidth="1"/>
    <col min="15619" max="15619" width="12" customWidth="1"/>
    <col min="15620" max="15620" width="14" customWidth="1"/>
    <col min="15621" max="15621" width="13.140625" customWidth="1"/>
    <col min="15622" max="15625" width="9.140625" customWidth="1"/>
    <col min="15626" max="15626" width="8.28515625" customWidth="1"/>
    <col min="15627" max="15627" width="10.5703125" customWidth="1"/>
    <col min="15628" max="15628" width="33.140625" customWidth="1"/>
    <col min="15629" max="15629" width="11.5703125" customWidth="1"/>
    <col min="15630" max="15630" width="13.5703125" customWidth="1"/>
    <col min="15631" max="15631" width="13.85546875" customWidth="1"/>
    <col min="15632" max="15632" width="14.85546875" customWidth="1"/>
    <col min="15633" max="15633" width="11.7109375" customWidth="1"/>
    <col min="15634" max="15635" width="8.140625" customWidth="1"/>
    <col min="15636" max="15636" width="14.7109375" customWidth="1"/>
    <col min="15839" max="15839" width="5.7109375" customWidth="1"/>
    <col min="15840" max="15840" width="8.5703125" customWidth="1"/>
    <col min="15841" max="15841" width="9" customWidth="1"/>
    <col min="15842" max="15842" width="7.7109375" customWidth="1"/>
    <col min="15843" max="15843" width="6" customWidth="1"/>
    <col min="15844" max="15845" width="9.28515625" customWidth="1"/>
    <col min="15846" max="15846" width="9.140625" customWidth="1"/>
    <col min="15847" max="15847" width="35.28515625" customWidth="1"/>
    <col min="15848" max="15848" width="22.7109375" customWidth="1"/>
    <col min="15849" max="15849" width="22.28515625" customWidth="1"/>
    <col min="15850" max="15850" width="13.42578125" customWidth="1"/>
    <col min="15851" max="15851" width="13.140625" customWidth="1"/>
    <col min="15852" max="15852" width="14" customWidth="1"/>
    <col min="15853" max="15853" width="13.7109375" customWidth="1"/>
    <col min="15854" max="15857" width="16.28515625" customWidth="1"/>
    <col min="15858" max="15858" width="16.5703125" customWidth="1"/>
    <col min="15859" max="15859" width="16.28515625" customWidth="1"/>
    <col min="15860" max="15860" width="12.85546875" customWidth="1"/>
    <col min="15861" max="15862" width="9.140625" customWidth="1"/>
    <col min="15863" max="15863" width="11.85546875" customWidth="1"/>
    <col min="15864" max="15864" width="13.5703125" customWidth="1"/>
    <col min="15865" max="15865" width="12.7109375" customWidth="1"/>
    <col min="15866" max="15867" width="7.140625" customWidth="1"/>
    <col min="15868" max="15868" width="20.7109375" customWidth="1"/>
    <col min="15869" max="15869" width="13.140625" customWidth="1"/>
    <col min="15870" max="15872" width="5.28515625" customWidth="1"/>
    <col min="15873" max="15873" width="5.85546875" customWidth="1"/>
    <col min="15874" max="15874" width="13" customWidth="1"/>
    <col min="15875" max="15875" width="12" customWidth="1"/>
    <col min="15876" max="15876" width="14" customWidth="1"/>
    <col min="15877" max="15877" width="13.140625" customWidth="1"/>
    <col min="15878" max="15881" width="9.140625" customWidth="1"/>
    <col min="15882" max="15882" width="8.28515625" customWidth="1"/>
    <col min="15883" max="15883" width="10.5703125" customWidth="1"/>
    <col min="15884" max="15884" width="33.140625" customWidth="1"/>
    <col min="15885" max="15885" width="11.5703125" customWidth="1"/>
    <col min="15886" max="15886" width="13.5703125" customWidth="1"/>
    <col min="15887" max="15887" width="13.85546875" customWidth="1"/>
    <col min="15888" max="15888" width="14.85546875" customWidth="1"/>
    <col min="15889" max="15889" width="11.7109375" customWidth="1"/>
    <col min="15890" max="15891" width="8.140625" customWidth="1"/>
    <col min="15892" max="15892" width="14.7109375" customWidth="1"/>
    <col min="16095" max="16095" width="5.7109375" customWidth="1"/>
    <col min="16096" max="16096" width="8.5703125" customWidth="1"/>
    <col min="16097" max="16097" width="9" customWidth="1"/>
    <col min="16098" max="16098" width="7.7109375" customWidth="1"/>
    <col min="16099" max="16099" width="6" customWidth="1"/>
    <col min="16100" max="16101" width="9.28515625" customWidth="1"/>
    <col min="16102" max="16102" width="9.140625" customWidth="1"/>
    <col min="16103" max="16103" width="35.28515625" customWidth="1"/>
    <col min="16104" max="16104" width="22.7109375" customWidth="1"/>
    <col min="16105" max="16105" width="22.28515625" customWidth="1"/>
    <col min="16106" max="16106" width="13.42578125" customWidth="1"/>
    <col min="16107" max="16107" width="13.140625" customWidth="1"/>
    <col min="16108" max="16108" width="14" customWidth="1"/>
    <col min="16109" max="16109" width="13.7109375" customWidth="1"/>
    <col min="16110" max="16113" width="16.28515625" customWidth="1"/>
    <col min="16114" max="16114" width="16.5703125" customWidth="1"/>
    <col min="16115" max="16115" width="16.28515625" customWidth="1"/>
    <col min="16116" max="16116" width="12.85546875" customWidth="1"/>
    <col min="16117" max="16118" width="9.140625" customWidth="1"/>
    <col min="16119" max="16119" width="11.85546875" customWidth="1"/>
    <col min="16120" max="16120" width="13.5703125" customWidth="1"/>
    <col min="16121" max="16121" width="12.7109375" customWidth="1"/>
    <col min="16122" max="16123" width="7.140625" customWidth="1"/>
    <col min="16124" max="16124" width="20.7109375" customWidth="1"/>
    <col min="16125" max="16125" width="13.140625" customWidth="1"/>
    <col min="16126" max="16128" width="5.28515625" customWidth="1"/>
    <col min="16129" max="16129" width="5.85546875" customWidth="1"/>
    <col min="16130" max="16130" width="13" customWidth="1"/>
    <col min="16131" max="16131" width="12" customWidth="1"/>
    <col min="16132" max="16132" width="14" customWidth="1"/>
    <col min="16133" max="16133" width="13.140625" customWidth="1"/>
    <col min="16134" max="16137" width="9.140625" customWidth="1"/>
    <col min="16138" max="16138" width="8.28515625" customWidth="1"/>
    <col min="16139" max="16139" width="10.5703125" customWidth="1"/>
    <col min="16140" max="16140" width="33.140625" customWidth="1"/>
    <col min="16141" max="16141" width="11.5703125" customWidth="1"/>
    <col min="16142" max="16142" width="13.5703125" customWidth="1"/>
    <col min="16143" max="16143" width="13.85546875" customWidth="1"/>
    <col min="16144" max="16144" width="14.85546875" customWidth="1"/>
    <col min="16145" max="16145" width="11.7109375" customWidth="1"/>
    <col min="16146" max="16147" width="8.140625" customWidth="1"/>
    <col min="16148" max="16148" width="14.7109375" customWidth="1"/>
  </cols>
  <sheetData>
    <row r="1" spans="1:54" ht="18.75">
      <c r="A1" s="10" t="s">
        <v>1902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0"/>
      <c r="M1" s="10"/>
      <c r="N1" s="10"/>
      <c r="O1" s="10"/>
      <c r="P1" s="10"/>
      <c r="Q1" s="10"/>
      <c r="R1" s="10"/>
      <c r="S1" s="10"/>
      <c r="T1" s="10"/>
      <c r="U1" s="120">
        <f>U6-Q6</f>
        <v>-7968501.2299888544</v>
      </c>
      <c r="V1" s="121">
        <f>U1/Q6</f>
        <v>-0.25694277680738897</v>
      </c>
      <c r="W1" s="10"/>
      <c r="X1" s="10"/>
      <c r="Y1" s="10"/>
      <c r="Z1" s="12"/>
      <c r="AA1" s="12"/>
      <c r="AB1" s="10"/>
      <c r="AC1" s="10"/>
      <c r="AD1" s="10"/>
      <c r="AE1" s="10"/>
      <c r="AF1" s="10"/>
      <c r="AG1" s="10"/>
      <c r="AH1" s="10"/>
      <c r="AI1" s="10"/>
      <c r="AJ1" s="10"/>
      <c r="AK1" s="12"/>
      <c r="AL1" s="12"/>
      <c r="AM1" s="12"/>
      <c r="AN1" s="13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15" customHeight="1">
      <c r="A2" s="236" t="s">
        <v>0</v>
      </c>
      <c r="B2" s="236" t="s">
        <v>1903</v>
      </c>
      <c r="C2" s="236" t="s">
        <v>1</v>
      </c>
      <c r="D2" s="236"/>
      <c r="E2" s="236"/>
      <c r="F2" s="236" t="s">
        <v>2</v>
      </c>
      <c r="G2" s="236" t="s">
        <v>3</v>
      </c>
      <c r="H2" s="236" t="s">
        <v>4</v>
      </c>
      <c r="I2" s="236" t="s">
        <v>5</v>
      </c>
      <c r="J2" s="236" t="s">
        <v>6</v>
      </c>
      <c r="K2" s="236" t="s">
        <v>7</v>
      </c>
      <c r="L2" s="236" t="s">
        <v>8</v>
      </c>
      <c r="M2" s="236" t="s">
        <v>1904</v>
      </c>
      <c r="N2" s="236" t="s">
        <v>1905</v>
      </c>
      <c r="O2" s="236" t="s">
        <v>9</v>
      </c>
      <c r="P2" s="236" t="s">
        <v>10</v>
      </c>
      <c r="Q2" s="236"/>
      <c r="R2" s="238" t="s">
        <v>52</v>
      </c>
      <c r="S2" s="238"/>
      <c r="T2" s="238" t="s">
        <v>11</v>
      </c>
      <c r="U2" s="238"/>
      <c r="V2" s="239" t="s">
        <v>12</v>
      </c>
      <c r="W2" s="236" t="s">
        <v>13</v>
      </c>
      <c r="X2" s="236"/>
      <c r="Y2" s="236"/>
      <c r="Z2" s="236"/>
      <c r="AA2" s="236"/>
      <c r="AB2" s="236" t="s">
        <v>14</v>
      </c>
      <c r="AC2" s="236"/>
      <c r="AD2" s="236" t="s">
        <v>15</v>
      </c>
      <c r="AE2" s="236"/>
      <c r="AF2" s="236"/>
      <c r="AG2" s="236"/>
      <c r="AH2" s="236"/>
      <c r="AI2" s="236"/>
      <c r="AJ2" s="236"/>
      <c r="AK2" s="236"/>
      <c r="AL2" s="236"/>
      <c r="AM2" s="236"/>
      <c r="AN2" s="236" t="s">
        <v>16</v>
      </c>
      <c r="AO2" s="236" t="s">
        <v>17</v>
      </c>
      <c r="AP2" s="236" t="s">
        <v>18</v>
      </c>
      <c r="AQ2" s="236" t="s">
        <v>80</v>
      </c>
      <c r="AR2" s="235" t="s">
        <v>19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6" t="s">
        <v>20</v>
      </c>
    </row>
    <row r="3" spans="1:54" ht="35.25" customHeight="1">
      <c r="A3" s="236"/>
      <c r="B3" s="236"/>
      <c r="C3" s="236" t="s">
        <v>21</v>
      </c>
      <c r="D3" s="236" t="s">
        <v>22</v>
      </c>
      <c r="E3" s="236" t="s">
        <v>23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8"/>
      <c r="S3" s="238"/>
      <c r="T3" s="238"/>
      <c r="U3" s="238"/>
      <c r="V3" s="240"/>
      <c r="W3" s="236" t="s">
        <v>24</v>
      </c>
      <c r="X3" s="236" t="s">
        <v>25</v>
      </c>
      <c r="Y3" s="236" t="s">
        <v>26</v>
      </c>
      <c r="Z3" s="237" t="s">
        <v>27</v>
      </c>
      <c r="AA3" s="237" t="s">
        <v>28</v>
      </c>
      <c r="AB3" s="236" t="s">
        <v>29</v>
      </c>
      <c r="AC3" s="236" t="s">
        <v>30</v>
      </c>
      <c r="AD3" s="236" t="s">
        <v>31</v>
      </c>
      <c r="AE3" s="236" t="s">
        <v>32</v>
      </c>
      <c r="AF3" s="236" t="s">
        <v>33</v>
      </c>
      <c r="AG3" s="236"/>
      <c r="AH3" s="236" t="s">
        <v>34</v>
      </c>
      <c r="AI3" s="236" t="s">
        <v>35</v>
      </c>
      <c r="AJ3" s="236"/>
      <c r="AK3" s="237" t="s">
        <v>36</v>
      </c>
      <c r="AL3" s="237" t="s">
        <v>37</v>
      </c>
      <c r="AM3" s="237" t="s">
        <v>38</v>
      </c>
      <c r="AN3" s="236"/>
      <c r="AO3" s="236"/>
      <c r="AP3" s="236"/>
      <c r="AQ3" s="236"/>
      <c r="AR3" s="231" t="s">
        <v>39</v>
      </c>
      <c r="AS3" s="231" t="s">
        <v>40</v>
      </c>
      <c r="AT3" s="232" t="s">
        <v>41</v>
      </c>
      <c r="AU3" s="233" t="s">
        <v>42</v>
      </c>
      <c r="AV3" s="233" t="s">
        <v>43</v>
      </c>
      <c r="AW3" s="234" t="s">
        <v>44</v>
      </c>
      <c r="AX3" s="230" t="s">
        <v>45</v>
      </c>
      <c r="AY3" s="230"/>
      <c r="AZ3" s="230"/>
      <c r="BA3" s="231" t="s">
        <v>53</v>
      </c>
      <c r="BB3" s="236"/>
    </row>
    <row r="4" spans="1:54" ht="90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21" t="s">
        <v>46</v>
      </c>
      <c r="Q4" s="119" t="s">
        <v>47</v>
      </c>
      <c r="R4" s="222" t="s">
        <v>46</v>
      </c>
      <c r="S4" s="222" t="s">
        <v>47</v>
      </c>
      <c r="T4" s="119" t="s">
        <v>46</v>
      </c>
      <c r="U4" s="119" t="s">
        <v>47</v>
      </c>
      <c r="V4" s="241"/>
      <c r="W4" s="236"/>
      <c r="X4" s="236"/>
      <c r="Y4" s="236"/>
      <c r="Z4" s="237"/>
      <c r="AA4" s="237"/>
      <c r="AB4" s="236"/>
      <c r="AC4" s="236"/>
      <c r="AD4" s="236"/>
      <c r="AE4" s="236"/>
      <c r="AF4" s="119" t="s">
        <v>48</v>
      </c>
      <c r="AG4" s="119" t="s">
        <v>49</v>
      </c>
      <c r="AH4" s="236"/>
      <c r="AI4" s="119" t="s">
        <v>1906</v>
      </c>
      <c r="AJ4" s="119" t="s">
        <v>49</v>
      </c>
      <c r="AK4" s="237"/>
      <c r="AL4" s="237"/>
      <c r="AM4" s="237"/>
      <c r="AN4" s="236"/>
      <c r="AO4" s="236"/>
      <c r="AP4" s="236"/>
      <c r="AQ4" s="236"/>
      <c r="AR4" s="231"/>
      <c r="AS4" s="231"/>
      <c r="AT4" s="232"/>
      <c r="AU4" s="233"/>
      <c r="AV4" s="233"/>
      <c r="AW4" s="234"/>
      <c r="AX4" s="14" t="s">
        <v>1907</v>
      </c>
      <c r="AY4" s="15" t="s">
        <v>50</v>
      </c>
      <c r="AZ4" s="15" t="s">
        <v>51</v>
      </c>
      <c r="BA4" s="231"/>
      <c r="BB4" s="236"/>
    </row>
    <row r="5" spans="1:54">
      <c r="A5" s="16">
        <v>1</v>
      </c>
      <c r="B5" s="16">
        <v>2</v>
      </c>
      <c r="C5" s="17">
        <v>3</v>
      </c>
      <c r="D5" s="17">
        <v>4</v>
      </c>
      <c r="E5" s="17">
        <v>5</v>
      </c>
      <c r="F5" s="16">
        <v>6</v>
      </c>
      <c r="G5" s="16">
        <v>7</v>
      </c>
      <c r="H5" s="16">
        <v>8</v>
      </c>
      <c r="I5" s="16">
        <v>9</v>
      </c>
      <c r="J5" s="18">
        <v>10</v>
      </c>
      <c r="K5" s="18">
        <v>11</v>
      </c>
      <c r="L5" s="16">
        <v>12</v>
      </c>
      <c r="M5" s="17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7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7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17">
        <v>37</v>
      </c>
      <c r="AL5" s="17">
        <v>38</v>
      </c>
      <c r="AM5" s="16">
        <v>39</v>
      </c>
      <c r="AN5" s="16">
        <v>40</v>
      </c>
      <c r="AO5" s="16">
        <v>41</v>
      </c>
      <c r="AP5" s="16">
        <v>42</v>
      </c>
      <c r="AQ5" s="16">
        <v>43</v>
      </c>
      <c r="AR5" s="16">
        <v>44</v>
      </c>
      <c r="AS5" s="16">
        <v>45</v>
      </c>
      <c r="AT5" s="16">
        <v>46</v>
      </c>
      <c r="AU5" s="16">
        <v>47</v>
      </c>
      <c r="AV5" s="16">
        <v>48</v>
      </c>
      <c r="AW5" s="16">
        <v>49</v>
      </c>
      <c r="AX5" s="16">
        <v>50</v>
      </c>
      <c r="AY5" s="16">
        <v>51</v>
      </c>
      <c r="AZ5" s="16">
        <v>52</v>
      </c>
      <c r="BA5" s="16">
        <v>53</v>
      </c>
      <c r="BB5" s="16">
        <v>54</v>
      </c>
    </row>
    <row r="6" spans="1:54" ht="15.75">
      <c r="A6" s="20" t="s">
        <v>1659</v>
      </c>
      <c r="B6" s="20" t="s">
        <v>1659</v>
      </c>
      <c r="C6" s="20" t="s">
        <v>1659</v>
      </c>
      <c r="D6" s="20" t="s">
        <v>1659</v>
      </c>
      <c r="E6" s="20" t="s">
        <v>1659</v>
      </c>
      <c r="F6" s="20" t="s">
        <v>1659</v>
      </c>
      <c r="G6" s="20" t="s">
        <v>1659</v>
      </c>
      <c r="H6" s="20" t="s">
        <v>1659</v>
      </c>
      <c r="I6" s="88" t="s">
        <v>4502</v>
      </c>
      <c r="J6" s="20" t="s">
        <v>1659</v>
      </c>
      <c r="K6" s="20" t="s">
        <v>1659</v>
      </c>
      <c r="L6" s="20" t="s">
        <v>1659</v>
      </c>
      <c r="M6" s="20" t="s">
        <v>1659</v>
      </c>
      <c r="N6" s="20" t="s">
        <v>1659</v>
      </c>
      <c r="O6" s="20" t="s">
        <v>1659</v>
      </c>
      <c r="P6" s="19">
        <v>26281988.651195094</v>
      </c>
      <c r="Q6" s="19">
        <v>31012746.608410209</v>
      </c>
      <c r="R6" s="19">
        <v>19267157.101543508</v>
      </c>
      <c r="S6" s="19">
        <v>22735245.379821356</v>
      </c>
      <c r="T6" s="19">
        <v>19529021.507543508</v>
      </c>
      <c r="U6" s="19">
        <v>23044245.378421355</v>
      </c>
      <c r="V6" s="20" t="s">
        <v>1659</v>
      </c>
      <c r="W6" s="20" t="s">
        <v>1659</v>
      </c>
      <c r="X6" s="20" t="s">
        <v>1659</v>
      </c>
      <c r="Y6" s="20" t="s">
        <v>1659</v>
      </c>
      <c r="Z6" s="20" t="s">
        <v>1659</v>
      </c>
      <c r="AA6" s="20" t="s">
        <v>1659</v>
      </c>
      <c r="AB6" s="20" t="s">
        <v>1659</v>
      </c>
      <c r="AC6" s="20" t="s">
        <v>1659</v>
      </c>
      <c r="AD6" s="20" t="s">
        <v>1659</v>
      </c>
      <c r="AE6" s="20" t="s">
        <v>1659</v>
      </c>
      <c r="AF6" s="20" t="s">
        <v>1659</v>
      </c>
      <c r="AG6" s="20" t="s">
        <v>1659</v>
      </c>
      <c r="AH6" s="20" t="s">
        <v>1659</v>
      </c>
      <c r="AI6" s="20" t="s">
        <v>1659</v>
      </c>
      <c r="AJ6" s="20" t="s">
        <v>1659</v>
      </c>
      <c r="AK6" s="20" t="s">
        <v>1659</v>
      </c>
      <c r="AL6" s="20" t="s">
        <v>1659</v>
      </c>
      <c r="AM6" s="20" t="s">
        <v>1659</v>
      </c>
      <c r="AN6" s="20" t="s">
        <v>1659</v>
      </c>
      <c r="AO6" s="20" t="s">
        <v>1659</v>
      </c>
      <c r="AP6" s="20" t="s">
        <v>1659</v>
      </c>
      <c r="AQ6" s="20" t="s">
        <v>1659</v>
      </c>
      <c r="AR6" s="20" t="s">
        <v>1659</v>
      </c>
      <c r="AS6" s="20" t="s">
        <v>1659</v>
      </c>
      <c r="AT6" s="20" t="s">
        <v>1659</v>
      </c>
      <c r="AU6" s="20" t="s">
        <v>1659</v>
      </c>
      <c r="AV6" s="20" t="s">
        <v>1659</v>
      </c>
      <c r="AW6" s="20" t="s">
        <v>1659</v>
      </c>
      <c r="AX6" s="20" t="s">
        <v>1659</v>
      </c>
      <c r="AY6" s="20" t="s">
        <v>1659</v>
      </c>
      <c r="AZ6" s="20" t="s">
        <v>1659</v>
      </c>
      <c r="BA6" s="20" t="s">
        <v>1659</v>
      </c>
      <c r="BB6" s="20" t="s">
        <v>1659</v>
      </c>
    </row>
    <row r="7" spans="1:54" ht="89.25">
      <c r="A7" s="21">
        <v>2</v>
      </c>
      <c r="B7" s="2" t="s">
        <v>4494</v>
      </c>
      <c r="C7" s="4" t="s">
        <v>54</v>
      </c>
      <c r="D7" s="1" t="s">
        <v>81</v>
      </c>
      <c r="E7" s="2" t="s">
        <v>82</v>
      </c>
      <c r="F7" s="1" t="s">
        <v>83</v>
      </c>
      <c r="G7" s="1" t="s">
        <v>84</v>
      </c>
      <c r="H7" s="21">
        <v>641457</v>
      </c>
      <c r="I7" s="116" t="s">
        <v>85</v>
      </c>
      <c r="J7" s="3" t="s">
        <v>86</v>
      </c>
      <c r="K7" s="3" t="s">
        <v>86</v>
      </c>
      <c r="L7" s="2" t="s">
        <v>87</v>
      </c>
      <c r="M7" s="4" t="s">
        <v>77</v>
      </c>
      <c r="N7" s="2" t="s">
        <v>88</v>
      </c>
      <c r="O7" s="2" t="s">
        <v>89</v>
      </c>
      <c r="P7" s="22">
        <v>178686.48</v>
      </c>
      <c r="Q7" s="22">
        <v>210850.04639999999</v>
      </c>
      <c r="R7" s="22">
        <v>124194.15</v>
      </c>
      <c r="S7" s="23">
        <v>146549.09699999998</v>
      </c>
      <c r="T7" s="22">
        <v>124194.15</v>
      </c>
      <c r="U7" s="22">
        <v>146549.09699999998</v>
      </c>
      <c r="V7" s="2" t="s">
        <v>61</v>
      </c>
      <c r="W7" s="1" t="s">
        <v>54</v>
      </c>
      <c r="X7" s="1" t="s">
        <v>54</v>
      </c>
      <c r="Y7" s="1" t="s">
        <v>55</v>
      </c>
      <c r="Z7" s="24">
        <v>42170</v>
      </c>
      <c r="AA7" s="24">
        <v>42230</v>
      </c>
      <c r="AB7" s="2" t="s">
        <v>71</v>
      </c>
      <c r="AC7" s="2" t="s">
        <v>71</v>
      </c>
      <c r="AD7" s="25" t="s">
        <v>90</v>
      </c>
      <c r="AE7" s="2" t="s">
        <v>78</v>
      </c>
      <c r="AF7" s="21">
        <v>796</v>
      </c>
      <c r="AG7" s="1" t="s">
        <v>68</v>
      </c>
      <c r="AH7" s="1">
        <v>1</v>
      </c>
      <c r="AI7" s="2">
        <v>45</v>
      </c>
      <c r="AJ7" s="2" t="s">
        <v>62</v>
      </c>
      <c r="AK7" s="24">
        <v>42250</v>
      </c>
      <c r="AL7" s="24">
        <v>42250</v>
      </c>
      <c r="AM7" s="24">
        <v>42824</v>
      </c>
      <c r="AN7" s="2" t="s">
        <v>57</v>
      </c>
      <c r="AO7" s="26" t="s">
        <v>71</v>
      </c>
      <c r="AP7" s="26" t="s">
        <v>65</v>
      </c>
      <c r="AQ7" s="27" t="s">
        <v>71</v>
      </c>
      <c r="AR7" s="2" t="s">
        <v>59</v>
      </c>
      <c r="AS7" s="5" t="s">
        <v>91</v>
      </c>
      <c r="AT7" s="6" t="s">
        <v>92</v>
      </c>
      <c r="AU7" s="2" t="s">
        <v>93</v>
      </c>
      <c r="AV7" s="28">
        <v>42824</v>
      </c>
      <c r="AW7" s="7">
        <v>4295470</v>
      </c>
      <c r="AX7" s="7">
        <v>3848996.4414455481</v>
      </c>
      <c r="AY7" s="29">
        <v>700</v>
      </c>
      <c r="AZ7" s="8"/>
      <c r="BA7" s="2" t="s">
        <v>65</v>
      </c>
      <c r="BB7" s="30" t="s">
        <v>94</v>
      </c>
    </row>
    <row r="8" spans="1:54" ht="63.75">
      <c r="A8" s="21">
        <v>2</v>
      </c>
      <c r="B8" s="2" t="s">
        <v>95</v>
      </c>
      <c r="C8" s="4" t="s">
        <v>54</v>
      </c>
      <c r="D8" s="1" t="s">
        <v>81</v>
      </c>
      <c r="E8" s="2" t="s">
        <v>82</v>
      </c>
      <c r="F8" s="1" t="s">
        <v>83</v>
      </c>
      <c r="G8" s="1" t="s">
        <v>84</v>
      </c>
      <c r="H8" s="21">
        <v>641463</v>
      </c>
      <c r="I8" s="116" t="s">
        <v>96</v>
      </c>
      <c r="J8" s="3" t="s">
        <v>97</v>
      </c>
      <c r="K8" s="3" t="s">
        <v>97</v>
      </c>
      <c r="L8" s="2" t="s">
        <v>87</v>
      </c>
      <c r="M8" s="4" t="s">
        <v>77</v>
      </c>
      <c r="N8" s="2" t="s">
        <v>88</v>
      </c>
      <c r="O8" s="2" t="s">
        <v>89</v>
      </c>
      <c r="P8" s="22">
        <v>142857.14000000001</v>
      </c>
      <c r="Q8" s="22">
        <v>168571.4252</v>
      </c>
      <c r="R8" s="22">
        <v>100000</v>
      </c>
      <c r="S8" s="23">
        <v>118000</v>
      </c>
      <c r="T8" s="22">
        <v>100000</v>
      </c>
      <c r="U8" s="22">
        <v>118000</v>
      </c>
      <c r="V8" s="2" t="s">
        <v>61</v>
      </c>
      <c r="W8" s="1" t="s">
        <v>54</v>
      </c>
      <c r="X8" s="1" t="s">
        <v>54</v>
      </c>
      <c r="Y8" s="1" t="s">
        <v>55</v>
      </c>
      <c r="Z8" s="24">
        <v>42078</v>
      </c>
      <c r="AA8" s="24">
        <v>42138</v>
      </c>
      <c r="AB8" s="2" t="s">
        <v>71</v>
      </c>
      <c r="AC8" s="2" t="s">
        <v>71</v>
      </c>
      <c r="AD8" s="25" t="s">
        <v>98</v>
      </c>
      <c r="AE8" s="2" t="s">
        <v>78</v>
      </c>
      <c r="AF8" s="21">
        <v>796</v>
      </c>
      <c r="AG8" s="1" t="s">
        <v>68</v>
      </c>
      <c r="AH8" s="1">
        <v>1</v>
      </c>
      <c r="AI8" s="2">
        <v>45</v>
      </c>
      <c r="AJ8" s="2" t="s">
        <v>62</v>
      </c>
      <c r="AK8" s="24">
        <v>42158</v>
      </c>
      <c r="AL8" s="24">
        <v>42158</v>
      </c>
      <c r="AM8" s="24">
        <v>43099</v>
      </c>
      <c r="AN8" s="2" t="s">
        <v>57</v>
      </c>
      <c r="AO8" s="26" t="s">
        <v>71</v>
      </c>
      <c r="AP8" s="26" t="s">
        <v>65</v>
      </c>
      <c r="AQ8" s="27" t="s">
        <v>71</v>
      </c>
      <c r="AR8" s="2" t="s">
        <v>59</v>
      </c>
      <c r="AS8" s="5" t="s">
        <v>99</v>
      </c>
      <c r="AT8" s="6" t="s">
        <v>100</v>
      </c>
      <c r="AU8" s="2" t="s">
        <v>93</v>
      </c>
      <c r="AV8" s="28">
        <v>43099</v>
      </c>
      <c r="AW8" s="7">
        <v>1171697.52</v>
      </c>
      <c r="AX8" s="7">
        <v>992897.47720000008</v>
      </c>
      <c r="AY8" s="29">
        <v>80</v>
      </c>
      <c r="AZ8" s="8"/>
      <c r="BA8" s="2" t="s">
        <v>65</v>
      </c>
      <c r="BB8" s="30" t="s">
        <v>94</v>
      </c>
    </row>
    <row r="9" spans="1:54" ht="63.75">
      <c r="A9" s="21">
        <v>2</v>
      </c>
      <c r="B9" s="2" t="s">
        <v>101</v>
      </c>
      <c r="C9" s="4" t="s">
        <v>54</v>
      </c>
      <c r="D9" s="1" t="s">
        <v>81</v>
      </c>
      <c r="E9" s="2" t="s">
        <v>82</v>
      </c>
      <c r="F9" s="1" t="s">
        <v>83</v>
      </c>
      <c r="G9" s="1" t="s">
        <v>84</v>
      </c>
      <c r="H9" s="21">
        <v>641477</v>
      </c>
      <c r="I9" s="116" t="s">
        <v>102</v>
      </c>
      <c r="J9" s="3" t="s">
        <v>103</v>
      </c>
      <c r="K9" s="3" t="s">
        <v>103</v>
      </c>
      <c r="L9" s="2" t="s">
        <v>87</v>
      </c>
      <c r="M9" s="4" t="s">
        <v>77</v>
      </c>
      <c r="N9" s="2" t="s">
        <v>88</v>
      </c>
      <c r="O9" s="2" t="s">
        <v>89</v>
      </c>
      <c r="P9" s="22">
        <v>24082.37</v>
      </c>
      <c r="Q9" s="22">
        <v>28417.196599999996</v>
      </c>
      <c r="R9" s="22">
        <v>20469.93</v>
      </c>
      <c r="S9" s="23">
        <v>24154.517400000001</v>
      </c>
      <c r="T9" s="22">
        <v>20469.93</v>
      </c>
      <c r="U9" s="22">
        <v>24154.517400000001</v>
      </c>
      <c r="V9" s="2" t="s">
        <v>61</v>
      </c>
      <c r="W9" s="1" t="s">
        <v>54</v>
      </c>
      <c r="X9" s="1" t="s">
        <v>54</v>
      </c>
      <c r="Y9" s="1" t="s">
        <v>55</v>
      </c>
      <c r="Z9" s="24">
        <v>42139</v>
      </c>
      <c r="AA9" s="24">
        <v>42199</v>
      </c>
      <c r="AB9" s="2" t="s">
        <v>71</v>
      </c>
      <c r="AC9" s="2" t="s">
        <v>71</v>
      </c>
      <c r="AD9" s="25" t="s">
        <v>104</v>
      </c>
      <c r="AE9" s="2" t="s">
        <v>78</v>
      </c>
      <c r="AF9" s="21">
        <v>796</v>
      </c>
      <c r="AG9" s="1" t="s">
        <v>68</v>
      </c>
      <c r="AH9" s="1">
        <v>1</v>
      </c>
      <c r="AI9" s="2">
        <v>45</v>
      </c>
      <c r="AJ9" s="2" t="s">
        <v>62</v>
      </c>
      <c r="AK9" s="24">
        <v>42219</v>
      </c>
      <c r="AL9" s="24">
        <v>42219</v>
      </c>
      <c r="AM9" s="24">
        <v>42368</v>
      </c>
      <c r="AN9" s="2">
        <v>2015</v>
      </c>
      <c r="AO9" s="26" t="s">
        <v>71</v>
      </c>
      <c r="AP9" s="26" t="s">
        <v>65</v>
      </c>
      <c r="AQ9" s="27" t="s">
        <v>71</v>
      </c>
      <c r="AR9" s="2" t="s">
        <v>59</v>
      </c>
      <c r="AS9" s="5" t="s">
        <v>105</v>
      </c>
      <c r="AT9" s="6" t="s">
        <v>106</v>
      </c>
      <c r="AU9" s="2" t="s">
        <v>93</v>
      </c>
      <c r="AV9" s="28">
        <v>42368</v>
      </c>
      <c r="AW9" s="7">
        <v>38083.130740000001</v>
      </c>
      <c r="AX9" s="7">
        <v>36986.4355</v>
      </c>
      <c r="AY9" s="29"/>
      <c r="AZ9" s="8">
        <v>1.1439999999999999</v>
      </c>
      <c r="BA9" s="2" t="s">
        <v>65</v>
      </c>
      <c r="BB9" s="30" t="s">
        <v>94</v>
      </c>
    </row>
    <row r="10" spans="1:54" ht="62.25" customHeight="1">
      <c r="A10" s="21">
        <v>2</v>
      </c>
      <c r="B10" s="2" t="s">
        <v>107</v>
      </c>
      <c r="C10" s="4" t="s">
        <v>54</v>
      </c>
      <c r="D10" s="1" t="s">
        <v>81</v>
      </c>
      <c r="E10" s="2" t="s">
        <v>82</v>
      </c>
      <c r="F10" s="1" t="s">
        <v>75</v>
      </c>
      <c r="G10" s="1" t="s">
        <v>76</v>
      </c>
      <c r="H10" s="21">
        <v>641478</v>
      </c>
      <c r="I10" s="116" t="s">
        <v>108</v>
      </c>
      <c r="J10" s="3" t="s">
        <v>109</v>
      </c>
      <c r="K10" s="3" t="s">
        <v>109</v>
      </c>
      <c r="L10" s="2" t="s">
        <v>87</v>
      </c>
      <c r="M10" s="4" t="s">
        <v>77</v>
      </c>
      <c r="N10" s="2" t="s">
        <v>88</v>
      </c>
      <c r="O10" s="2" t="s">
        <v>110</v>
      </c>
      <c r="P10" s="22">
        <v>4118.6400000000003</v>
      </c>
      <c r="Q10" s="22">
        <v>4859.9952000000003</v>
      </c>
      <c r="R10" s="22">
        <v>3507.21</v>
      </c>
      <c r="S10" s="23">
        <v>4138.5077999999994</v>
      </c>
      <c r="T10" s="22">
        <v>3507.21</v>
      </c>
      <c r="U10" s="22">
        <v>4138.5077999999994</v>
      </c>
      <c r="V10" s="2" t="s">
        <v>64</v>
      </c>
      <c r="W10" s="1" t="s">
        <v>54</v>
      </c>
      <c r="X10" s="1" t="s">
        <v>54</v>
      </c>
      <c r="Y10" s="1" t="s">
        <v>55</v>
      </c>
      <c r="Z10" s="24">
        <v>42079</v>
      </c>
      <c r="AA10" s="24">
        <v>42124</v>
      </c>
      <c r="AB10" s="2" t="s">
        <v>71</v>
      </c>
      <c r="AC10" s="2" t="s">
        <v>71</v>
      </c>
      <c r="AD10" s="25" t="s">
        <v>111</v>
      </c>
      <c r="AE10" s="2" t="s">
        <v>78</v>
      </c>
      <c r="AF10" s="21">
        <v>796</v>
      </c>
      <c r="AG10" s="1" t="s">
        <v>68</v>
      </c>
      <c r="AH10" s="1">
        <v>1</v>
      </c>
      <c r="AI10" s="2">
        <v>45</v>
      </c>
      <c r="AJ10" s="2" t="s">
        <v>62</v>
      </c>
      <c r="AK10" s="24">
        <v>42144</v>
      </c>
      <c r="AL10" s="24">
        <v>42144</v>
      </c>
      <c r="AM10" s="24">
        <v>42368</v>
      </c>
      <c r="AN10" s="2">
        <v>2015</v>
      </c>
      <c r="AO10" s="26" t="s">
        <v>71</v>
      </c>
      <c r="AP10" s="26" t="s">
        <v>65</v>
      </c>
      <c r="AQ10" s="27" t="s">
        <v>71</v>
      </c>
      <c r="AR10" s="2" t="s">
        <v>59</v>
      </c>
      <c r="AS10" s="5" t="s">
        <v>112</v>
      </c>
      <c r="AT10" s="6" t="s">
        <v>113</v>
      </c>
      <c r="AU10" s="2" t="s">
        <v>93</v>
      </c>
      <c r="AV10" s="28">
        <v>42368</v>
      </c>
      <c r="AW10" s="7">
        <v>211819.94554700001</v>
      </c>
      <c r="AX10" s="7">
        <v>211819.94554700001</v>
      </c>
      <c r="AY10" s="29"/>
      <c r="AZ10" s="8">
        <v>14.8</v>
      </c>
      <c r="BA10" s="2" t="s">
        <v>65</v>
      </c>
      <c r="BB10" s="30" t="s">
        <v>94</v>
      </c>
    </row>
    <row r="11" spans="1:54" ht="89.25">
      <c r="A11" s="21">
        <v>2</v>
      </c>
      <c r="B11" s="2" t="s">
        <v>114</v>
      </c>
      <c r="C11" s="4" t="s">
        <v>54</v>
      </c>
      <c r="D11" s="1" t="s">
        <v>81</v>
      </c>
      <c r="E11" s="2" t="s">
        <v>82</v>
      </c>
      <c r="F11" s="1" t="s">
        <v>83</v>
      </c>
      <c r="G11" s="1" t="s">
        <v>84</v>
      </c>
      <c r="H11" s="21">
        <v>641483</v>
      </c>
      <c r="I11" s="116" t="s">
        <v>1908</v>
      </c>
      <c r="J11" s="3" t="s">
        <v>86</v>
      </c>
      <c r="K11" s="3" t="s">
        <v>86</v>
      </c>
      <c r="L11" s="2" t="s">
        <v>87</v>
      </c>
      <c r="M11" s="4" t="s">
        <v>77</v>
      </c>
      <c r="N11" s="2" t="s">
        <v>88</v>
      </c>
      <c r="O11" s="2" t="s">
        <v>89</v>
      </c>
      <c r="P11" s="22">
        <v>464368.82</v>
      </c>
      <c r="Q11" s="22">
        <v>547955.20759999997</v>
      </c>
      <c r="R11" s="22">
        <v>360161.9</v>
      </c>
      <c r="S11" s="23">
        <v>424991.04200000002</v>
      </c>
      <c r="T11" s="22">
        <v>360161.9</v>
      </c>
      <c r="U11" s="22">
        <v>424991.04200000002</v>
      </c>
      <c r="V11" s="2" t="s">
        <v>61</v>
      </c>
      <c r="W11" s="1" t="s">
        <v>54</v>
      </c>
      <c r="X11" s="1" t="s">
        <v>54</v>
      </c>
      <c r="Y11" s="1" t="s">
        <v>55</v>
      </c>
      <c r="Z11" s="24">
        <v>42149</v>
      </c>
      <c r="AA11" s="24">
        <v>42209</v>
      </c>
      <c r="AB11" s="2" t="s">
        <v>71</v>
      </c>
      <c r="AC11" s="2" t="s">
        <v>71</v>
      </c>
      <c r="AD11" s="25" t="s">
        <v>90</v>
      </c>
      <c r="AE11" s="2" t="s">
        <v>78</v>
      </c>
      <c r="AF11" s="21">
        <v>796</v>
      </c>
      <c r="AG11" s="1" t="s">
        <v>68</v>
      </c>
      <c r="AH11" s="1">
        <v>1</v>
      </c>
      <c r="AI11" s="2">
        <v>45</v>
      </c>
      <c r="AJ11" s="2" t="s">
        <v>62</v>
      </c>
      <c r="AK11" s="24">
        <v>42229</v>
      </c>
      <c r="AL11" s="24">
        <v>42229</v>
      </c>
      <c r="AM11" s="24">
        <v>42734</v>
      </c>
      <c r="AN11" s="2" t="s">
        <v>56</v>
      </c>
      <c r="AO11" s="26" t="s">
        <v>71</v>
      </c>
      <c r="AP11" s="26" t="s">
        <v>65</v>
      </c>
      <c r="AQ11" s="27" t="s">
        <v>71</v>
      </c>
      <c r="AR11" s="2" t="s">
        <v>59</v>
      </c>
      <c r="AS11" s="5" t="s">
        <v>115</v>
      </c>
      <c r="AT11" s="6" t="s">
        <v>116</v>
      </c>
      <c r="AU11" s="2" t="s">
        <v>93</v>
      </c>
      <c r="AV11" s="28">
        <v>42734</v>
      </c>
      <c r="AW11" s="7">
        <v>508560.64799999999</v>
      </c>
      <c r="AX11" s="7">
        <v>499029.09784140001</v>
      </c>
      <c r="AY11" s="29">
        <v>80</v>
      </c>
      <c r="AZ11" s="8"/>
      <c r="BA11" s="2" t="s">
        <v>65</v>
      </c>
      <c r="BB11" s="30" t="s">
        <v>94</v>
      </c>
    </row>
    <row r="12" spans="1:54" ht="63.75">
      <c r="A12" s="21">
        <v>2</v>
      </c>
      <c r="B12" s="2" t="s">
        <v>117</v>
      </c>
      <c r="C12" s="4" t="s">
        <v>54</v>
      </c>
      <c r="D12" s="1" t="s">
        <v>81</v>
      </c>
      <c r="E12" s="2" t="s">
        <v>82</v>
      </c>
      <c r="F12" s="1" t="s">
        <v>83</v>
      </c>
      <c r="G12" s="1" t="s">
        <v>84</v>
      </c>
      <c r="H12" s="21">
        <v>641486</v>
      </c>
      <c r="I12" s="116" t="s">
        <v>118</v>
      </c>
      <c r="J12" s="3" t="s">
        <v>103</v>
      </c>
      <c r="K12" s="3" t="s">
        <v>103</v>
      </c>
      <c r="L12" s="2" t="s">
        <v>87</v>
      </c>
      <c r="M12" s="4" t="s">
        <v>77</v>
      </c>
      <c r="N12" s="2" t="s">
        <v>88</v>
      </c>
      <c r="O12" s="2" t="s">
        <v>89</v>
      </c>
      <c r="P12" s="22">
        <v>84931.9</v>
      </c>
      <c r="Q12" s="22">
        <v>100219.64199999999</v>
      </c>
      <c r="R12" s="22">
        <v>71233.73</v>
      </c>
      <c r="S12" s="23">
        <v>84055.801399999997</v>
      </c>
      <c r="T12" s="22">
        <v>71233.73</v>
      </c>
      <c r="U12" s="22">
        <v>84055.801399999997</v>
      </c>
      <c r="V12" s="2" t="s">
        <v>61</v>
      </c>
      <c r="W12" s="1" t="s">
        <v>54</v>
      </c>
      <c r="X12" s="1" t="s">
        <v>54</v>
      </c>
      <c r="Y12" s="1" t="s">
        <v>55</v>
      </c>
      <c r="Z12" s="24">
        <v>42109</v>
      </c>
      <c r="AA12" s="24">
        <v>42169</v>
      </c>
      <c r="AB12" s="2" t="s">
        <v>71</v>
      </c>
      <c r="AC12" s="2" t="s">
        <v>71</v>
      </c>
      <c r="AD12" s="25" t="s">
        <v>104</v>
      </c>
      <c r="AE12" s="2" t="s">
        <v>78</v>
      </c>
      <c r="AF12" s="21">
        <v>796</v>
      </c>
      <c r="AG12" s="1" t="s">
        <v>68</v>
      </c>
      <c r="AH12" s="1">
        <v>1</v>
      </c>
      <c r="AI12" s="2">
        <v>45</v>
      </c>
      <c r="AJ12" s="2" t="s">
        <v>62</v>
      </c>
      <c r="AK12" s="24">
        <v>42189</v>
      </c>
      <c r="AL12" s="24">
        <v>42189</v>
      </c>
      <c r="AM12" s="24">
        <v>42368</v>
      </c>
      <c r="AN12" s="2">
        <v>2015</v>
      </c>
      <c r="AO12" s="26" t="s">
        <v>71</v>
      </c>
      <c r="AP12" s="26" t="s">
        <v>65</v>
      </c>
      <c r="AQ12" s="27" t="s">
        <v>71</v>
      </c>
      <c r="AR12" s="2" t="s">
        <v>59</v>
      </c>
      <c r="AS12" s="5" t="s">
        <v>119</v>
      </c>
      <c r="AT12" s="6" t="s">
        <v>120</v>
      </c>
      <c r="AU12" s="2" t="s">
        <v>93</v>
      </c>
      <c r="AV12" s="28">
        <v>42368</v>
      </c>
      <c r="AW12" s="7">
        <v>155028.2217892</v>
      </c>
      <c r="AX12" s="7">
        <v>155028.2217892</v>
      </c>
      <c r="AY12" s="29"/>
      <c r="AZ12" s="8">
        <v>11.3</v>
      </c>
      <c r="BA12" s="2" t="s">
        <v>65</v>
      </c>
      <c r="BB12" s="30" t="s">
        <v>94</v>
      </c>
    </row>
    <row r="13" spans="1:54" s="139" customFormat="1" ht="63.75">
      <c r="A13" s="124">
        <v>2</v>
      </c>
      <c r="B13" s="123" t="s">
        <v>1810</v>
      </c>
      <c r="C13" s="127" t="s">
        <v>54</v>
      </c>
      <c r="D13" s="122" t="s">
        <v>81</v>
      </c>
      <c r="E13" s="2" t="s">
        <v>82</v>
      </c>
      <c r="F13" s="1" t="s">
        <v>83</v>
      </c>
      <c r="G13" s="1" t="s">
        <v>84</v>
      </c>
      <c r="H13" s="21">
        <v>640759</v>
      </c>
      <c r="I13" s="125" t="s">
        <v>4517</v>
      </c>
      <c r="J13" s="126" t="s">
        <v>4518</v>
      </c>
      <c r="K13" s="126" t="s">
        <v>4518</v>
      </c>
      <c r="L13" s="123" t="s">
        <v>87</v>
      </c>
      <c r="M13" s="127" t="s">
        <v>77</v>
      </c>
      <c r="N13" s="123" t="s">
        <v>88</v>
      </c>
      <c r="O13" s="123" t="s">
        <v>89</v>
      </c>
      <c r="P13" s="128">
        <f>184974.61898895*0.87</f>
        <v>160927.91852038651</v>
      </c>
      <c r="Q13" s="128">
        <f>P13*1.18</f>
        <v>189894.94385405607</v>
      </c>
      <c r="R13" s="128">
        <f>157228.426140608*0.87</f>
        <v>136788.73074232897</v>
      </c>
      <c r="S13" s="128">
        <f>R13*1.18</f>
        <v>161410.70227594819</v>
      </c>
      <c r="T13" s="128">
        <f>R13</f>
        <v>136788.73074232897</v>
      </c>
      <c r="U13" s="128">
        <f>S13</f>
        <v>161410.70227594819</v>
      </c>
      <c r="V13" s="123" t="s">
        <v>61</v>
      </c>
      <c r="W13" s="122" t="s">
        <v>54</v>
      </c>
      <c r="X13" s="122" t="s">
        <v>54</v>
      </c>
      <c r="Y13" s="122" t="s">
        <v>55</v>
      </c>
      <c r="Z13" s="129">
        <v>42050</v>
      </c>
      <c r="AA13" s="129">
        <f>Z13+60</f>
        <v>42110</v>
      </c>
      <c r="AB13" s="123" t="s">
        <v>71</v>
      </c>
      <c r="AC13" s="123" t="s">
        <v>71</v>
      </c>
      <c r="AD13" s="130" t="s">
        <v>4519</v>
      </c>
      <c r="AE13" s="123" t="s">
        <v>78</v>
      </c>
      <c r="AF13" s="124">
        <v>796</v>
      </c>
      <c r="AG13" s="122" t="s">
        <v>68</v>
      </c>
      <c r="AH13" s="122">
        <v>1</v>
      </c>
      <c r="AI13" s="123">
        <v>45</v>
      </c>
      <c r="AJ13" s="123" t="s">
        <v>62</v>
      </c>
      <c r="AK13" s="129">
        <f>AA13+20</f>
        <v>42130</v>
      </c>
      <c r="AL13" s="129">
        <f>AK13</f>
        <v>42130</v>
      </c>
      <c r="AM13" s="129">
        <v>42368</v>
      </c>
      <c r="AN13" s="123">
        <v>2015</v>
      </c>
      <c r="AO13" s="131" t="s">
        <v>71</v>
      </c>
      <c r="AP13" s="131" t="s">
        <v>65</v>
      </c>
      <c r="AQ13" s="132" t="s">
        <v>71</v>
      </c>
      <c r="AR13" s="123" t="s">
        <v>59</v>
      </c>
      <c r="AS13" s="133" t="s">
        <v>1814</v>
      </c>
      <c r="AT13" s="134" t="s">
        <v>1815</v>
      </c>
      <c r="AU13" s="123" t="s">
        <v>4520</v>
      </c>
      <c r="AV13" s="135">
        <v>42368</v>
      </c>
      <c r="AW13" s="136">
        <v>203798.98</v>
      </c>
      <c r="AX13" s="136">
        <v>199737.75707240001</v>
      </c>
      <c r="AY13" s="137"/>
      <c r="AZ13" s="138">
        <v>15</v>
      </c>
      <c r="BA13" s="123" t="s">
        <v>65</v>
      </c>
      <c r="BB13" s="122" t="s">
        <v>94</v>
      </c>
    </row>
    <row r="14" spans="1:54" ht="76.5">
      <c r="A14" s="21">
        <v>2</v>
      </c>
      <c r="B14" s="2" t="s">
        <v>1811</v>
      </c>
      <c r="C14" s="4" t="s">
        <v>54</v>
      </c>
      <c r="D14" s="1" t="s">
        <v>81</v>
      </c>
      <c r="E14" s="2" t="s">
        <v>82</v>
      </c>
      <c r="F14" s="1" t="s">
        <v>83</v>
      </c>
      <c r="G14" s="1" t="s">
        <v>84</v>
      </c>
      <c r="H14" s="21">
        <v>641375</v>
      </c>
      <c r="I14" s="116" t="s">
        <v>1812</v>
      </c>
      <c r="J14" s="3" t="s">
        <v>1813</v>
      </c>
      <c r="K14" s="3" t="s">
        <v>1813</v>
      </c>
      <c r="L14" s="2" t="s">
        <v>87</v>
      </c>
      <c r="M14" s="4" t="s">
        <v>77</v>
      </c>
      <c r="N14" s="2" t="s">
        <v>88</v>
      </c>
      <c r="O14" s="2" t="s">
        <v>89</v>
      </c>
      <c r="P14" s="22">
        <v>80954.347169487155</v>
      </c>
      <c r="Q14" s="22">
        <v>95526.12965999484</v>
      </c>
      <c r="R14" s="22">
        <v>62739.619056352545</v>
      </c>
      <c r="S14" s="23">
        <v>74032.750486496006</v>
      </c>
      <c r="T14" s="22">
        <v>62739.619056352545</v>
      </c>
      <c r="U14" s="22">
        <v>74032.750486496006</v>
      </c>
      <c r="V14" s="2" t="s">
        <v>61</v>
      </c>
      <c r="W14" s="1" t="s">
        <v>54</v>
      </c>
      <c r="X14" s="1" t="s">
        <v>54</v>
      </c>
      <c r="Y14" s="1" t="s">
        <v>55</v>
      </c>
      <c r="Z14" s="24">
        <v>42170</v>
      </c>
      <c r="AA14" s="24">
        <v>42230</v>
      </c>
      <c r="AB14" s="2" t="s">
        <v>71</v>
      </c>
      <c r="AC14" s="2" t="s">
        <v>71</v>
      </c>
      <c r="AD14" s="25" t="s">
        <v>1813</v>
      </c>
      <c r="AE14" s="2" t="s">
        <v>78</v>
      </c>
      <c r="AF14" s="21">
        <v>796</v>
      </c>
      <c r="AG14" s="1" t="s">
        <v>68</v>
      </c>
      <c r="AH14" s="1">
        <v>1</v>
      </c>
      <c r="AI14" s="2">
        <v>45</v>
      </c>
      <c r="AJ14" s="2" t="s">
        <v>62</v>
      </c>
      <c r="AK14" s="24">
        <v>42250</v>
      </c>
      <c r="AL14" s="24">
        <v>42250</v>
      </c>
      <c r="AM14" s="24">
        <v>42734</v>
      </c>
      <c r="AN14" s="2" t="s">
        <v>56</v>
      </c>
      <c r="AO14" s="26" t="s">
        <v>71</v>
      </c>
      <c r="AP14" s="26" t="s">
        <v>65</v>
      </c>
      <c r="AQ14" s="27" t="s">
        <v>71</v>
      </c>
      <c r="AR14" s="2" t="s">
        <v>59</v>
      </c>
      <c r="AS14" s="5" t="s">
        <v>1816</v>
      </c>
      <c r="AT14" s="6" t="s">
        <v>1817</v>
      </c>
      <c r="AU14" s="2" t="s">
        <v>93</v>
      </c>
      <c r="AV14" s="28">
        <v>43465</v>
      </c>
      <c r="AW14" s="7">
        <v>1095611.415</v>
      </c>
      <c r="AX14" s="7">
        <v>1083044.003239</v>
      </c>
      <c r="AY14" s="29">
        <v>250</v>
      </c>
      <c r="AZ14" s="8"/>
      <c r="BA14" s="2" t="s">
        <v>65</v>
      </c>
      <c r="BB14" s="30" t="s">
        <v>94</v>
      </c>
    </row>
    <row r="15" spans="1:54" ht="63.75">
      <c r="A15" s="21">
        <v>2</v>
      </c>
      <c r="B15" s="2" t="s">
        <v>1819</v>
      </c>
      <c r="C15" s="4" t="s">
        <v>54</v>
      </c>
      <c r="D15" s="1" t="s">
        <v>1073</v>
      </c>
      <c r="E15" s="2" t="s">
        <v>82</v>
      </c>
      <c r="F15" s="1" t="s">
        <v>83</v>
      </c>
      <c r="G15" s="1" t="s">
        <v>84</v>
      </c>
      <c r="H15" s="21" t="s">
        <v>1818</v>
      </c>
      <c r="I15" s="116" t="s">
        <v>1820</v>
      </c>
      <c r="J15" s="3" t="s">
        <v>632</v>
      </c>
      <c r="K15" s="3" t="s">
        <v>632</v>
      </c>
      <c r="L15" s="2" t="s">
        <v>87</v>
      </c>
      <c r="M15" s="4" t="s">
        <v>77</v>
      </c>
      <c r="N15" s="2" t="s">
        <v>88</v>
      </c>
      <c r="O15" s="2" t="s">
        <v>89</v>
      </c>
      <c r="P15" s="22">
        <v>132138.85140000001</v>
      </c>
      <c r="Q15" s="22">
        <v>155923.844652</v>
      </c>
      <c r="R15" s="22">
        <f>112318.02369/1.154/0.85*0.775*1.209</f>
        <v>107288.38846665079</v>
      </c>
      <c r="S15" s="22">
        <f>R15*1.18</f>
        <v>126600.29839064793</v>
      </c>
      <c r="T15" s="22">
        <f>R15</f>
        <v>107288.38846665079</v>
      </c>
      <c r="U15" s="22">
        <f>S15</f>
        <v>126600.29839064793</v>
      </c>
      <c r="V15" s="2" t="s">
        <v>61</v>
      </c>
      <c r="W15" s="1" t="s">
        <v>54</v>
      </c>
      <c r="X15" s="1" t="s">
        <v>54</v>
      </c>
      <c r="Y15" s="1" t="s">
        <v>55</v>
      </c>
      <c r="Z15" s="24">
        <v>42156</v>
      </c>
      <c r="AA15" s="24">
        <v>42216</v>
      </c>
      <c r="AB15" s="2" t="s">
        <v>71</v>
      </c>
      <c r="AC15" s="2" t="s">
        <v>71</v>
      </c>
      <c r="AD15" s="25" t="s">
        <v>633</v>
      </c>
      <c r="AE15" s="2" t="s">
        <v>78</v>
      </c>
      <c r="AF15" s="21">
        <v>796</v>
      </c>
      <c r="AG15" s="1" t="s">
        <v>68</v>
      </c>
      <c r="AH15" s="1">
        <v>1</v>
      </c>
      <c r="AI15" s="2">
        <v>45</v>
      </c>
      <c r="AJ15" s="2" t="s">
        <v>62</v>
      </c>
      <c r="AK15" s="24">
        <v>42236</v>
      </c>
      <c r="AL15" s="24">
        <v>42236</v>
      </c>
      <c r="AM15" s="24">
        <v>42459</v>
      </c>
      <c r="AN15" s="2" t="s">
        <v>56</v>
      </c>
      <c r="AO15" s="26" t="s">
        <v>71</v>
      </c>
      <c r="AP15" s="26" t="s">
        <v>65</v>
      </c>
      <c r="AQ15" s="27" t="s">
        <v>71</v>
      </c>
      <c r="AR15" s="2" t="s">
        <v>59</v>
      </c>
      <c r="AS15" s="5" t="s">
        <v>1821</v>
      </c>
      <c r="AT15" s="6" t="s">
        <v>1822</v>
      </c>
      <c r="AU15" s="2" t="s">
        <v>93</v>
      </c>
      <c r="AV15" s="28">
        <f>AM15</f>
        <v>42459</v>
      </c>
      <c r="AW15" s="7">
        <v>164362.20000000001</v>
      </c>
      <c r="AX15" s="7">
        <v>164362.20000000001</v>
      </c>
      <c r="AY15" s="29"/>
      <c r="AZ15" s="8">
        <v>19</v>
      </c>
      <c r="BA15" s="2" t="s">
        <v>65</v>
      </c>
      <c r="BB15" s="30" t="s">
        <v>94</v>
      </c>
    </row>
    <row r="16" spans="1:54" ht="127.5">
      <c r="A16" s="21">
        <v>1</v>
      </c>
      <c r="B16" s="2" t="s">
        <v>122</v>
      </c>
      <c r="C16" s="4" t="s">
        <v>54</v>
      </c>
      <c r="D16" s="1" t="s">
        <v>123</v>
      </c>
      <c r="E16" s="2" t="s">
        <v>82</v>
      </c>
      <c r="F16" s="1" t="s">
        <v>83</v>
      </c>
      <c r="G16" s="1" t="s">
        <v>84</v>
      </c>
      <c r="H16" s="21">
        <v>855705</v>
      </c>
      <c r="I16" s="116" t="s">
        <v>124</v>
      </c>
      <c r="J16" s="3" t="s">
        <v>125</v>
      </c>
      <c r="K16" s="3" t="s">
        <v>125</v>
      </c>
      <c r="L16" s="2" t="s">
        <v>126</v>
      </c>
      <c r="M16" s="4" t="s">
        <v>77</v>
      </c>
      <c r="N16" s="2" t="s">
        <v>88</v>
      </c>
      <c r="O16" s="2" t="s">
        <v>89</v>
      </c>
      <c r="P16" s="22">
        <v>214136.09</v>
      </c>
      <c r="Q16" s="22">
        <v>252680.58619999999</v>
      </c>
      <c r="R16" s="22">
        <v>164875.28400000001</v>
      </c>
      <c r="S16" s="23">
        <v>194552.83512</v>
      </c>
      <c r="T16" s="22">
        <v>164875.28400000001</v>
      </c>
      <c r="U16" s="22">
        <v>194552.83512</v>
      </c>
      <c r="V16" s="2" t="s">
        <v>127</v>
      </c>
      <c r="W16" s="1" t="s">
        <v>54</v>
      </c>
      <c r="X16" s="1" t="s">
        <v>54</v>
      </c>
      <c r="Y16" s="1" t="s">
        <v>55</v>
      </c>
      <c r="Z16" s="24">
        <v>42248</v>
      </c>
      <c r="AA16" s="24">
        <v>42283</v>
      </c>
      <c r="AB16" s="2" t="s">
        <v>71</v>
      </c>
      <c r="AC16" s="2" t="s">
        <v>71</v>
      </c>
      <c r="AD16" s="25" t="s">
        <v>128</v>
      </c>
      <c r="AE16" s="2" t="s">
        <v>78</v>
      </c>
      <c r="AF16" s="21">
        <v>796</v>
      </c>
      <c r="AG16" s="1" t="s">
        <v>68</v>
      </c>
      <c r="AH16" s="1">
        <v>1</v>
      </c>
      <c r="AI16" s="2">
        <v>45</v>
      </c>
      <c r="AJ16" s="2" t="s">
        <v>62</v>
      </c>
      <c r="AK16" s="24">
        <v>42303</v>
      </c>
      <c r="AL16" s="24">
        <v>42303</v>
      </c>
      <c r="AM16" s="24">
        <v>42734</v>
      </c>
      <c r="AN16" s="2" t="s">
        <v>56</v>
      </c>
      <c r="AO16" s="26" t="s">
        <v>71</v>
      </c>
      <c r="AP16" s="26" t="s">
        <v>65</v>
      </c>
      <c r="AQ16" s="27" t="s">
        <v>71</v>
      </c>
      <c r="AR16" s="2" t="s">
        <v>59</v>
      </c>
      <c r="AS16" s="5" t="s">
        <v>129</v>
      </c>
      <c r="AT16" s="6" t="s">
        <v>130</v>
      </c>
      <c r="AU16" s="2" t="s">
        <v>93</v>
      </c>
      <c r="AV16" s="28">
        <v>42734</v>
      </c>
      <c r="AW16" s="7">
        <v>266267.1858028</v>
      </c>
      <c r="AX16" s="7">
        <v>266267.1858028</v>
      </c>
      <c r="AY16" s="29">
        <v>19.2</v>
      </c>
      <c r="AZ16" s="8">
        <v>26</v>
      </c>
      <c r="BA16" s="2" t="s">
        <v>74</v>
      </c>
      <c r="BB16" s="30" t="s">
        <v>131</v>
      </c>
    </row>
    <row r="17" spans="1:54" ht="76.5">
      <c r="A17" s="21">
        <v>1</v>
      </c>
      <c r="B17" s="2" t="s">
        <v>132</v>
      </c>
      <c r="C17" s="4" t="s">
        <v>54</v>
      </c>
      <c r="D17" s="1" t="s">
        <v>123</v>
      </c>
      <c r="E17" s="2" t="s">
        <v>82</v>
      </c>
      <c r="F17" s="1" t="s">
        <v>83</v>
      </c>
      <c r="G17" s="1" t="s">
        <v>84</v>
      </c>
      <c r="H17" s="21">
        <v>855707</v>
      </c>
      <c r="I17" s="116" t="s">
        <v>133</v>
      </c>
      <c r="J17" s="3" t="s">
        <v>103</v>
      </c>
      <c r="K17" s="3" t="s">
        <v>103</v>
      </c>
      <c r="L17" s="2" t="s">
        <v>126</v>
      </c>
      <c r="M17" s="4" t="s">
        <v>77</v>
      </c>
      <c r="N17" s="2" t="s">
        <v>88</v>
      </c>
      <c r="O17" s="2" t="s">
        <v>89</v>
      </c>
      <c r="P17" s="22">
        <v>614.49</v>
      </c>
      <c r="Q17" s="22">
        <v>725.09820000000002</v>
      </c>
      <c r="R17" s="22">
        <v>522.21500000000003</v>
      </c>
      <c r="S17" s="23">
        <v>616.21370000000002</v>
      </c>
      <c r="T17" s="22">
        <v>522.21500000000003</v>
      </c>
      <c r="U17" s="22">
        <v>616.21370000000002</v>
      </c>
      <c r="V17" s="2" t="s">
        <v>127</v>
      </c>
      <c r="W17" s="1" t="s">
        <v>54</v>
      </c>
      <c r="X17" s="1" t="s">
        <v>54</v>
      </c>
      <c r="Y17" s="1" t="s">
        <v>55</v>
      </c>
      <c r="Z17" s="24">
        <v>42101</v>
      </c>
      <c r="AA17" s="24">
        <v>42136</v>
      </c>
      <c r="AB17" s="2" t="s">
        <v>71</v>
      </c>
      <c r="AC17" s="2" t="s">
        <v>71</v>
      </c>
      <c r="AD17" s="25" t="s">
        <v>104</v>
      </c>
      <c r="AE17" s="2" t="s">
        <v>78</v>
      </c>
      <c r="AF17" s="21">
        <v>796</v>
      </c>
      <c r="AG17" s="1" t="s">
        <v>68</v>
      </c>
      <c r="AH17" s="1">
        <v>1</v>
      </c>
      <c r="AI17" s="2">
        <v>45</v>
      </c>
      <c r="AJ17" s="2" t="s">
        <v>62</v>
      </c>
      <c r="AK17" s="24">
        <v>42156</v>
      </c>
      <c r="AL17" s="24">
        <v>42156</v>
      </c>
      <c r="AM17" s="24">
        <v>42277</v>
      </c>
      <c r="AN17" s="2">
        <v>2015</v>
      </c>
      <c r="AO17" s="26" t="s">
        <v>71</v>
      </c>
      <c r="AP17" s="26" t="s">
        <v>65</v>
      </c>
      <c r="AQ17" s="27" t="s">
        <v>71</v>
      </c>
      <c r="AR17" s="2" t="s">
        <v>59</v>
      </c>
      <c r="AS17" s="5" t="s">
        <v>134</v>
      </c>
      <c r="AT17" s="6" t="s">
        <v>135</v>
      </c>
      <c r="AU17" s="2" t="s">
        <v>93</v>
      </c>
      <c r="AV17" s="28">
        <v>42277</v>
      </c>
      <c r="AW17" s="7">
        <v>782.31640000000004</v>
      </c>
      <c r="AX17" s="7">
        <v>782.31640000000004</v>
      </c>
      <c r="AY17" s="29">
        <v>0</v>
      </c>
      <c r="AZ17" s="8">
        <v>0.22</v>
      </c>
      <c r="BA17" s="2" t="s">
        <v>74</v>
      </c>
      <c r="BB17" s="30" t="s">
        <v>131</v>
      </c>
    </row>
    <row r="18" spans="1:54" ht="76.5">
      <c r="A18" s="21">
        <v>1</v>
      </c>
      <c r="B18" s="2" t="s">
        <v>136</v>
      </c>
      <c r="C18" s="4" t="s">
        <v>54</v>
      </c>
      <c r="D18" s="1" t="s">
        <v>123</v>
      </c>
      <c r="E18" s="2" t="s">
        <v>82</v>
      </c>
      <c r="F18" s="1" t="s">
        <v>83</v>
      </c>
      <c r="G18" s="1" t="s">
        <v>84</v>
      </c>
      <c r="H18" s="21">
        <v>855708</v>
      </c>
      <c r="I18" s="116" t="s">
        <v>137</v>
      </c>
      <c r="J18" s="3" t="s">
        <v>103</v>
      </c>
      <c r="K18" s="3" t="s">
        <v>103</v>
      </c>
      <c r="L18" s="2" t="s">
        <v>126</v>
      </c>
      <c r="M18" s="4" t="s">
        <v>77</v>
      </c>
      <c r="N18" s="2" t="s">
        <v>88</v>
      </c>
      <c r="O18" s="2" t="s">
        <v>89</v>
      </c>
      <c r="P18" s="22">
        <v>584.09</v>
      </c>
      <c r="Q18" s="22">
        <v>689.22619999999995</v>
      </c>
      <c r="R18" s="22">
        <v>506.96100000000001</v>
      </c>
      <c r="S18" s="23">
        <v>598.21397999999999</v>
      </c>
      <c r="T18" s="22">
        <v>506.96100000000001</v>
      </c>
      <c r="U18" s="22">
        <v>598.21397999999999</v>
      </c>
      <c r="V18" s="2" t="s">
        <v>127</v>
      </c>
      <c r="W18" s="1" t="s">
        <v>54</v>
      </c>
      <c r="X18" s="1" t="s">
        <v>54</v>
      </c>
      <c r="Y18" s="1" t="s">
        <v>55</v>
      </c>
      <c r="Z18" s="24">
        <v>42108</v>
      </c>
      <c r="AA18" s="24">
        <v>42143</v>
      </c>
      <c r="AB18" s="2" t="s">
        <v>71</v>
      </c>
      <c r="AC18" s="2" t="s">
        <v>71</v>
      </c>
      <c r="AD18" s="25" t="s">
        <v>104</v>
      </c>
      <c r="AE18" s="2" t="s">
        <v>78</v>
      </c>
      <c r="AF18" s="21">
        <v>796</v>
      </c>
      <c r="AG18" s="1" t="s">
        <v>68</v>
      </c>
      <c r="AH18" s="1">
        <v>1</v>
      </c>
      <c r="AI18" s="2">
        <v>45</v>
      </c>
      <c r="AJ18" s="2" t="s">
        <v>62</v>
      </c>
      <c r="AK18" s="24">
        <v>42163</v>
      </c>
      <c r="AL18" s="24">
        <v>42163</v>
      </c>
      <c r="AM18" s="24">
        <v>42277</v>
      </c>
      <c r="AN18" s="2">
        <v>2015</v>
      </c>
      <c r="AO18" s="26" t="s">
        <v>71</v>
      </c>
      <c r="AP18" s="26" t="s">
        <v>65</v>
      </c>
      <c r="AQ18" s="27" t="s">
        <v>71</v>
      </c>
      <c r="AR18" s="2" t="s">
        <v>59</v>
      </c>
      <c r="AS18" s="5" t="s">
        <v>138</v>
      </c>
      <c r="AT18" s="6" t="s">
        <v>139</v>
      </c>
      <c r="AU18" s="2" t="s">
        <v>93</v>
      </c>
      <c r="AV18" s="28">
        <v>42277</v>
      </c>
      <c r="AW18" s="7">
        <v>762.58069939999996</v>
      </c>
      <c r="AX18" s="7">
        <v>762.58069939999996</v>
      </c>
      <c r="AY18" s="29">
        <v>0</v>
      </c>
      <c r="AZ18" s="8">
        <v>0.2</v>
      </c>
      <c r="BA18" s="2" t="s">
        <v>74</v>
      </c>
      <c r="BB18" s="30" t="s">
        <v>131</v>
      </c>
    </row>
    <row r="19" spans="1:54" ht="76.5">
      <c r="A19" s="21">
        <v>1</v>
      </c>
      <c r="B19" s="2" t="s">
        <v>140</v>
      </c>
      <c r="C19" s="4" t="s">
        <v>54</v>
      </c>
      <c r="D19" s="1" t="s">
        <v>123</v>
      </c>
      <c r="E19" s="2" t="s">
        <v>82</v>
      </c>
      <c r="F19" s="1" t="s">
        <v>83</v>
      </c>
      <c r="G19" s="1" t="s">
        <v>84</v>
      </c>
      <c r="H19" s="21">
        <v>855709</v>
      </c>
      <c r="I19" s="116" t="s">
        <v>141</v>
      </c>
      <c r="J19" s="3" t="s">
        <v>103</v>
      </c>
      <c r="K19" s="3" t="s">
        <v>103</v>
      </c>
      <c r="L19" s="2" t="s">
        <v>126</v>
      </c>
      <c r="M19" s="4" t="s">
        <v>77</v>
      </c>
      <c r="N19" s="2" t="s">
        <v>88</v>
      </c>
      <c r="O19" s="2" t="s">
        <v>89</v>
      </c>
      <c r="P19" s="22">
        <v>584.09</v>
      </c>
      <c r="Q19" s="22">
        <v>689.22619999999995</v>
      </c>
      <c r="R19" s="22">
        <v>506.96100000000001</v>
      </c>
      <c r="S19" s="23">
        <v>598.21397999999999</v>
      </c>
      <c r="T19" s="22">
        <v>506.96100000000001</v>
      </c>
      <c r="U19" s="22">
        <v>598.21397999999999</v>
      </c>
      <c r="V19" s="2" t="s">
        <v>127</v>
      </c>
      <c r="W19" s="1" t="s">
        <v>54</v>
      </c>
      <c r="X19" s="1" t="s">
        <v>54</v>
      </c>
      <c r="Y19" s="1" t="s">
        <v>55</v>
      </c>
      <c r="Z19" s="24">
        <v>42108</v>
      </c>
      <c r="AA19" s="24">
        <v>42143</v>
      </c>
      <c r="AB19" s="2" t="s">
        <v>71</v>
      </c>
      <c r="AC19" s="2" t="s">
        <v>71</v>
      </c>
      <c r="AD19" s="25" t="s">
        <v>104</v>
      </c>
      <c r="AE19" s="2" t="s">
        <v>78</v>
      </c>
      <c r="AF19" s="21">
        <v>796</v>
      </c>
      <c r="AG19" s="1" t="s">
        <v>68</v>
      </c>
      <c r="AH19" s="1">
        <v>1</v>
      </c>
      <c r="AI19" s="2">
        <v>45</v>
      </c>
      <c r="AJ19" s="2" t="s">
        <v>62</v>
      </c>
      <c r="AK19" s="24">
        <v>42163</v>
      </c>
      <c r="AL19" s="24">
        <v>42163</v>
      </c>
      <c r="AM19" s="24">
        <v>42277</v>
      </c>
      <c r="AN19" s="2">
        <v>2015</v>
      </c>
      <c r="AO19" s="26" t="s">
        <v>71</v>
      </c>
      <c r="AP19" s="26" t="s">
        <v>65</v>
      </c>
      <c r="AQ19" s="27" t="s">
        <v>71</v>
      </c>
      <c r="AR19" s="2" t="s">
        <v>59</v>
      </c>
      <c r="AS19" s="5" t="s">
        <v>142</v>
      </c>
      <c r="AT19" s="6" t="s">
        <v>143</v>
      </c>
      <c r="AU19" s="2" t="s">
        <v>93</v>
      </c>
      <c r="AV19" s="28">
        <v>42277</v>
      </c>
      <c r="AW19" s="7">
        <v>762.58069939999996</v>
      </c>
      <c r="AX19" s="7">
        <v>762.58069939999996</v>
      </c>
      <c r="AY19" s="29">
        <v>0</v>
      </c>
      <c r="AZ19" s="8">
        <v>0.2</v>
      </c>
      <c r="BA19" s="2" t="s">
        <v>74</v>
      </c>
      <c r="BB19" s="30" t="s">
        <v>131</v>
      </c>
    </row>
    <row r="20" spans="1:54" ht="76.5">
      <c r="A20" s="21">
        <v>1</v>
      </c>
      <c r="B20" s="2" t="s">
        <v>144</v>
      </c>
      <c r="C20" s="4" t="s">
        <v>54</v>
      </c>
      <c r="D20" s="1" t="s">
        <v>123</v>
      </c>
      <c r="E20" s="2" t="s">
        <v>82</v>
      </c>
      <c r="F20" s="1" t="s">
        <v>83</v>
      </c>
      <c r="G20" s="1" t="s">
        <v>84</v>
      </c>
      <c r="H20" s="21">
        <v>855710</v>
      </c>
      <c r="I20" s="116" t="s">
        <v>145</v>
      </c>
      <c r="J20" s="3" t="s">
        <v>103</v>
      </c>
      <c r="K20" s="3" t="s">
        <v>103</v>
      </c>
      <c r="L20" s="2" t="s">
        <v>126</v>
      </c>
      <c r="M20" s="4" t="s">
        <v>77</v>
      </c>
      <c r="N20" s="2" t="s">
        <v>88</v>
      </c>
      <c r="O20" s="2" t="s">
        <v>89</v>
      </c>
      <c r="P20" s="22">
        <v>617.44000000000005</v>
      </c>
      <c r="Q20" s="22">
        <v>728.57920000000001</v>
      </c>
      <c r="R20" s="22">
        <v>524.71199999999999</v>
      </c>
      <c r="S20" s="23">
        <v>619.16015999999991</v>
      </c>
      <c r="T20" s="22">
        <v>524.71199999999999</v>
      </c>
      <c r="U20" s="22">
        <v>619.16015999999991</v>
      </c>
      <c r="V20" s="2" t="s">
        <v>127</v>
      </c>
      <c r="W20" s="1" t="s">
        <v>54</v>
      </c>
      <c r="X20" s="1" t="s">
        <v>54</v>
      </c>
      <c r="Y20" s="1" t="s">
        <v>55</v>
      </c>
      <c r="Z20" s="24">
        <v>42108</v>
      </c>
      <c r="AA20" s="24">
        <v>42143</v>
      </c>
      <c r="AB20" s="2" t="s">
        <v>71</v>
      </c>
      <c r="AC20" s="2" t="s">
        <v>71</v>
      </c>
      <c r="AD20" s="25" t="s">
        <v>104</v>
      </c>
      <c r="AE20" s="2" t="s">
        <v>78</v>
      </c>
      <c r="AF20" s="21">
        <v>796</v>
      </c>
      <c r="AG20" s="1" t="s">
        <v>68</v>
      </c>
      <c r="AH20" s="1">
        <v>1</v>
      </c>
      <c r="AI20" s="2">
        <v>45</v>
      </c>
      <c r="AJ20" s="2" t="s">
        <v>62</v>
      </c>
      <c r="AK20" s="24">
        <v>42163</v>
      </c>
      <c r="AL20" s="24">
        <v>42163</v>
      </c>
      <c r="AM20" s="24">
        <v>42277</v>
      </c>
      <c r="AN20" s="2">
        <v>2015</v>
      </c>
      <c r="AO20" s="26" t="s">
        <v>71</v>
      </c>
      <c r="AP20" s="26" t="s">
        <v>65</v>
      </c>
      <c r="AQ20" s="27" t="s">
        <v>71</v>
      </c>
      <c r="AR20" s="2" t="s">
        <v>59</v>
      </c>
      <c r="AS20" s="5" t="s">
        <v>146</v>
      </c>
      <c r="AT20" s="6" t="s">
        <v>147</v>
      </c>
      <c r="AU20" s="2" t="s">
        <v>93</v>
      </c>
      <c r="AV20" s="28">
        <v>42277</v>
      </c>
      <c r="AW20" s="7">
        <v>786.0806</v>
      </c>
      <c r="AX20" s="7">
        <v>786.0806</v>
      </c>
      <c r="AY20" s="29">
        <v>0</v>
      </c>
      <c r="AZ20" s="8">
        <v>0.18</v>
      </c>
      <c r="BA20" s="2" t="s">
        <v>74</v>
      </c>
      <c r="BB20" s="30" t="s">
        <v>131</v>
      </c>
    </row>
    <row r="21" spans="1:54" ht="76.5">
      <c r="A21" s="21">
        <v>1</v>
      </c>
      <c r="B21" s="2" t="s">
        <v>148</v>
      </c>
      <c r="C21" s="4" t="s">
        <v>54</v>
      </c>
      <c r="D21" s="1" t="s">
        <v>123</v>
      </c>
      <c r="E21" s="2" t="s">
        <v>82</v>
      </c>
      <c r="F21" s="1" t="s">
        <v>83</v>
      </c>
      <c r="G21" s="1" t="s">
        <v>84</v>
      </c>
      <c r="H21" s="21">
        <v>855711</v>
      </c>
      <c r="I21" s="116" t="s">
        <v>149</v>
      </c>
      <c r="J21" s="3" t="s">
        <v>103</v>
      </c>
      <c r="K21" s="3" t="s">
        <v>103</v>
      </c>
      <c r="L21" s="2" t="s">
        <v>126</v>
      </c>
      <c r="M21" s="4" t="s">
        <v>77</v>
      </c>
      <c r="N21" s="2" t="s">
        <v>88</v>
      </c>
      <c r="O21" s="2" t="s">
        <v>89</v>
      </c>
      <c r="P21" s="22">
        <v>633.5</v>
      </c>
      <c r="Q21" s="22">
        <v>747.53</v>
      </c>
      <c r="R21" s="22">
        <v>538.32299999999998</v>
      </c>
      <c r="S21" s="23">
        <v>635.22113999999999</v>
      </c>
      <c r="T21" s="22">
        <v>538.32299999999998</v>
      </c>
      <c r="U21" s="22">
        <v>635.22113999999999</v>
      </c>
      <c r="V21" s="2" t="s">
        <v>127</v>
      </c>
      <c r="W21" s="1" t="s">
        <v>54</v>
      </c>
      <c r="X21" s="1" t="s">
        <v>54</v>
      </c>
      <c r="Y21" s="1" t="s">
        <v>55</v>
      </c>
      <c r="Z21" s="24">
        <v>42101</v>
      </c>
      <c r="AA21" s="24">
        <v>42136</v>
      </c>
      <c r="AB21" s="2" t="s">
        <v>71</v>
      </c>
      <c r="AC21" s="2" t="s">
        <v>71</v>
      </c>
      <c r="AD21" s="25" t="s">
        <v>104</v>
      </c>
      <c r="AE21" s="2" t="s">
        <v>78</v>
      </c>
      <c r="AF21" s="21">
        <v>796</v>
      </c>
      <c r="AG21" s="1" t="s">
        <v>68</v>
      </c>
      <c r="AH21" s="1">
        <v>1</v>
      </c>
      <c r="AI21" s="2">
        <v>45</v>
      </c>
      <c r="AJ21" s="2" t="s">
        <v>62</v>
      </c>
      <c r="AK21" s="24">
        <v>42156</v>
      </c>
      <c r="AL21" s="24">
        <v>42156</v>
      </c>
      <c r="AM21" s="24">
        <v>42277</v>
      </c>
      <c r="AN21" s="2">
        <v>2015</v>
      </c>
      <c r="AO21" s="26" t="s">
        <v>71</v>
      </c>
      <c r="AP21" s="26" t="s">
        <v>65</v>
      </c>
      <c r="AQ21" s="27" t="s">
        <v>71</v>
      </c>
      <c r="AR21" s="2" t="s">
        <v>59</v>
      </c>
      <c r="AS21" s="5" t="s">
        <v>150</v>
      </c>
      <c r="AT21" s="6" t="s">
        <v>151</v>
      </c>
      <c r="AU21" s="2" t="s">
        <v>93</v>
      </c>
      <c r="AV21" s="28">
        <v>42277</v>
      </c>
      <c r="AW21" s="7">
        <v>806.51819999999998</v>
      </c>
      <c r="AX21" s="7">
        <v>806.51819999999998</v>
      </c>
      <c r="AY21" s="29">
        <v>0</v>
      </c>
      <c r="AZ21" s="8">
        <v>0.12</v>
      </c>
      <c r="BA21" s="2" t="s">
        <v>74</v>
      </c>
      <c r="BB21" s="30" t="s">
        <v>131</v>
      </c>
    </row>
    <row r="22" spans="1:54" ht="76.5">
      <c r="A22" s="21">
        <v>1</v>
      </c>
      <c r="B22" s="2" t="s">
        <v>152</v>
      </c>
      <c r="C22" s="4" t="s">
        <v>54</v>
      </c>
      <c r="D22" s="1" t="s">
        <v>123</v>
      </c>
      <c r="E22" s="2" t="s">
        <v>82</v>
      </c>
      <c r="F22" s="1" t="s">
        <v>83</v>
      </c>
      <c r="G22" s="1" t="s">
        <v>84</v>
      </c>
      <c r="H22" s="21">
        <v>855712</v>
      </c>
      <c r="I22" s="116" t="s">
        <v>153</v>
      </c>
      <c r="J22" s="3" t="s">
        <v>103</v>
      </c>
      <c r="K22" s="3" t="s">
        <v>103</v>
      </c>
      <c r="L22" s="2" t="s">
        <v>126</v>
      </c>
      <c r="M22" s="4" t="s">
        <v>77</v>
      </c>
      <c r="N22" s="2" t="s">
        <v>88</v>
      </c>
      <c r="O22" s="2" t="s">
        <v>89</v>
      </c>
      <c r="P22" s="22">
        <v>647.30999999999995</v>
      </c>
      <c r="Q22" s="22">
        <v>763.82579999999984</v>
      </c>
      <c r="R22" s="22">
        <v>550.03099999999995</v>
      </c>
      <c r="S22" s="23">
        <v>649.03657999999996</v>
      </c>
      <c r="T22" s="22">
        <v>550.03099999999995</v>
      </c>
      <c r="U22" s="22">
        <v>649.03657999999996</v>
      </c>
      <c r="V22" s="2" t="s">
        <v>127</v>
      </c>
      <c r="W22" s="1" t="s">
        <v>54</v>
      </c>
      <c r="X22" s="1" t="s">
        <v>54</v>
      </c>
      <c r="Y22" s="1" t="s">
        <v>55</v>
      </c>
      <c r="Z22" s="24">
        <v>42024</v>
      </c>
      <c r="AA22" s="24">
        <v>42059</v>
      </c>
      <c r="AB22" s="2" t="s">
        <v>71</v>
      </c>
      <c r="AC22" s="2" t="s">
        <v>71</v>
      </c>
      <c r="AD22" s="25" t="s">
        <v>104</v>
      </c>
      <c r="AE22" s="2" t="s">
        <v>78</v>
      </c>
      <c r="AF22" s="21">
        <v>796</v>
      </c>
      <c r="AG22" s="1" t="s">
        <v>68</v>
      </c>
      <c r="AH22" s="1">
        <v>1</v>
      </c>
      <c r="AI22" s="2">
        <v>45</v>
      </c>
      <c r="AJ22" s="2" t="s">
        <v>62</v>
      </c>
      <c r="AK22" s="24">
        <v>42079</v>
      </c>
      <c r="AL22" s="24">
        <v>42079</v>
      </c>
      <c r="AM22" s="24">
        <v>42185</v>
      </c>
      <c r="AN22" s="2">
        <v>2015</v>
      </c>
      <c r="AO22" s="26" t="s">
        <v>71</v>
      </c>
      <c r="AP22" s="26" t="s">
        <v>65</v>
      </c>
      <c r="AQ22" s="27" t="s">
        <v>71</v>
      </c>
      <c r="AR22" s="2" t="s">
        <v>59</v>
      </c>
      <c r="AS22" s="5" t="s">
        <v>154</v>
      </c>
      <c r="AT22" s="6" t="s">
        <v>155</v>
      </c>
      <c r="AU22" s="2" t="s">
        <v>93</v>
      </c>
      <c r="AV22" s="28">
        <v>42185</v>
      </c>
      <c r="AW22" s="7">
        <v>824.11199999999997</v>
      </c>
      <c r="AX22" s="7">
        <v>824.11199999999997</v>
      </c>
      <c r="AY22" s="29">
        <v>0</v>
      </c>
      <c r="AZ22" s="8">
        <v>0.2</v>
      </c>
      <c r="BA22" s="2" t="s">
        <v>74</v>
      </c>
      <c r="BB22" s="30" t="s">
        <v>131</v>
      </c>
    </row>
    <row r="23" spans="1:54" ht="76.5">
      <c r="A23" s="21">
        <v>1</v>
      </c>
      <c r="B23" s="2" t="s">
        <v>156</v>
      </c>
      <c r="C23" s="4" t="s">
        <v>54</v>
      </c>
      <c r="D23" s="1" t="s">
        <v>123</v>
      </c>
      <c r="E23" s="2" t="s">
        <v>82</v>
      </c>
      <c r="F23" s="1" t="s">
        <v>83</v>
      </c>
      <c r="G23" s="1" t="s">
        <v>84</v>
      </c>
      <c r="H23" s="21">
        <v>855713</v>
      </c>
      <c r="I23" s="116" t="s">
        <v>157</v>
      </c>
      <c r="J23" s="3" t="s">
        <v>103</v>
      </c>
      <c r="K23" s="3" t="s">
        <v>103</v>
      </c>
      <c r="L23" s="2" t="s">
        <v>126</v>
      </c>
      <c r="M23" s="4" t="s">
        <v>77</v>
      </c>
      <c r="N23" s="2" t="s">
        <v>88</v>
      </c>
      <c r="O23" s="2" t="s">
        <v>89</v>
      </c>
      <c r="P23" s="22">
        <v>591.34</v>
      </c>
      <c r="Q23" s="22">
        <v>697.78120000000001</v>
      </c>
      <c r="R23" s="22">
        <v>502.529</v>
      </c>
      <c r="S23" s="23">
        <v>592.98421999999994</v>
      </c>
      <c r="T23" s="22">
        <v>502.529</v>
      </c>
      <c r="U23" s="22">
        <v>592.98421999999994</v>
      </c>
      <c r="V23" s="2" t="s">
        <v>127</v>
      </c>
      <c r="W23" s="1" t="s">
        <v>54</v>
      </c>
      <c r="X23" s="1" t="s">
        <v>54</v>
      </c>
      <c r="Y23" s="1" t="s">
        <v>55</v>
      </c>
      <c r="Z23" s="24">
        <v>42019</v>
      </c>
      <c r="AA23" s="24">
        <v>42054</v>
      </c>
      <c r="AB23" s="2" t="s">
        <v>71</v>
      </c>
      <c r="AC23" s="2" t="s">
        <v>71</v>
      </c>
      <c r="AD23" s="25" t="s">
        <v>104</v>
      </c>
      <c r="AE23" s="2" t="s">
        <v>78</v>
      </c>
      <c r="AF23" s="21">
        <v>796</v>
      </c>
      <c r="AG23" s="1" t="s">
        <v>68</v>
      </c>
      <c r="AH23" s="1">
        <v>1</v>
      </c>
      <c r="AI23" s="2">
        <v>45</v>
      </c>
      <c r="AJ23" s="2" t="s">
        <v>62</v>
      </c>
      <c r="AK23" s="24">
        <v>42074</v>
      </c>
      <c r="AL23" s="24">
        <v>42074</v>
      </c>
      <c r="AM23" s="24">
        <v>42185</v>
      </c>
      <c r="AN23" s="2">
        <v>2015</v>
      </c>
      <c r="AO23" s="26" t="s">
        <v>71</v>
      </c>
      <c r="AP23" s="26" t="s">
        <v>65</v>
      </c>
      <c r="AQ23" s="27" t="s">
        <v>71</v>
      </c>
      <c r="AR23" s="2" t="s">
        <v>59</v>
      </c>
      <c r="AS23" s="5" t="s">
        <v>158</v>
      </c>
      <c r="AT23" s="6" t="s">
        <v>159</v>
      </c>
      <c r="AU23" s="2" t="s">
        <v>93</v>
      </c>
      <c r="AV23" s="28">
        <v>42185</v>
      </c>
      <c r="AW23" s="7">
        <v>752.83999999999992</v>
      </c>
      <c r="AX23" s="7">
        <v>752.83999999999992</v>
      </c>
      <c r="AY23" s="29">
        <v>0</v>
      </c>
      <c r="AZ23" s="8">
        <v>0.18</v>
      </c>
      <c r="BA23" s="2" t="s">
        <v>74</v>
      </c>
      <c r="BB23" s="30" t="s">
        <v>131</v>
      </c>
    </row>
    <row r="24" spans="1:54" ht="76.5">
      <c r="A24" s="21">
        <v>1</v>
      </c>
      <c r="B24" s="2" t="s">
        <v>160</v>
      </c>
      <c r="C24" s="4" t="s">
        <v>54</v>
      </c>
      <c r="D24" s="1" t="s">
        <v>123</v>
      </c>
      <c r="E24" s="2" t="s">
        <v>82</v>
      </c>
      <c r="F24" s="1" t="s">
        <v>83</v>
      </c>
      <c r="G24" s="1" t="s">
        <v>84</v>
      </c>
      <c r="H24" s="21">
        <v>855714</v>
      </c>
      <c r="I24" s="116" t="s">
        <v>161</v>
      </c>
      <c r="J24" s="3" t="s">
        <v>103</v>
      </c>
      <c r="K24" s="3" t="s">
        <v>103</v>
      </c>
      <c r="L24" s="2" t="s">
        <v>126</v>
      </c>
      <c r="M24" s="4" t="s">
        <v>77</v>
      </c>
      <c r="N24" s="2" t="s">
        <v>88</v>
      </c>
      <c r="O24" s="2" t="s">
        <v>89</v>
      </c>
      <c r="P24" s="22">
        <v>598.98</v>
      </c>
      <c r="Q24" s="22">
        <v>706.79639999999995</v>
      </c>
      <c r="R24" s="22">
        <v>509.03399999999999</v>
      </c>
      <c r="S24" s="23">
        <v>600.66012000000001</v>
      </c>
      <c r="T24" s="22">
        <v>509.03399999999999</v>
      </c>
      <c r="U24" s="22">
        <v>600.66012000000001</v>
      </c>
      <c r="V24" s="2" t="s">
        <v>127</v>
      </c>
      <c r="W24" s="1" t="s">
        <v>54</v>
      </c>
      <c r="X24" s="1" t="s">
        <v>54</v>
      </c>
      <c r="Y24" s="1" t="s">
        <v>55</v>
      </c>
      <c r="Z24" s="24">
        <v>42019</v>
      </c>
      <c r="AA24" s="24">
        <v>42054</v>
      </c>
      <c r="AB24" s="2" t="s">
        <v>71</v>
      </c>
      <c r="AC24" s="2" t="s">
        <v>71</v>
      </c>
      <c r="AD24" s="25" t="s">
        <v>104</v>
      </c>
      <c r="AE24" s="2" t="s">
        <v>78</v>
      </c>
      <c r="AF24" s="21">
        <v>796</v>
      </c>
      <c r="AG24" s="1" t="s">
        <v>68</v>
      </c>
      <c r="AH24" s="1">
        <v>1</v>
      </c>
      <c r="AI24" s="2">
        <v>45</v>
      </c>
      <c r="AJ24" s="2" t="s">
        <v>62</v>
      </c>
      <c r="AK24" s="24">
        <v>42074</v>
      </c>
      <c r="AL24" s="24">
        <v>42074</v>
      </c>
      <c r="AM24" s="24">
        <v>42185</v>
      </c>
      <c r="AN24" s="2">
        <v>2015</v>
      </c>
      <c r="AO24" s="26" t="s">
        <v>71</v>
      </c>
      <c r="AP24" s="26" t="s">
        <v>65</v>
      </c>
      <c r="AQ24" s="27" t="s">
        <v>71</v>
      </c>
      <c r="AR24" s="2" t="s">
        <v>59</v>
      </c>
      <c r="AS24" s="5" t="s">
        <v>162</v>
      </c>
      <c r="AT24" s="6" t="s">
        <v>163</v>
      </c>
      <c r="AU24" s="2" t="s">
        <v>93</v>
      </c>
      <c r="AV24" s="28">
        <v>42185</v>
      </c>
      <c r="AW24" s="7">
        <v>762.58680000000004</v>
      </c>
      <c r="AX24" s="7">
        <v>762.58680000000004</v>
      </c>
      <c r="AY24" s="29">
        <v>0</v>
      </c>
      <c r="AZ24" s="8">
        <v>0.2</v>
      </c>
      <c r="BA24" s="2" t="s">
        <v>74</v>
      </c>
      <c r="BB24" s="30" t="s">
        <v>131</v>
      </c>
    </row>
    <row r="25" spans="1:54" s="139" customFormat="1" ht="89.25">
      <c r="A25" s="21">
        <v>2</v>
      </c>
      <c r="B25" s="123" t="s">
        <v>164</v>
      </c>
      <c r="C25" s="127" t="s">
        <v>54</v>
      </c>
      <c r="D25" s="122" t="s">
        <v>123</v>
      </c>
      <c r="E25" s="123" t="s">
        <v>82</v>
      </c>
      <c r="F25" s="122" t="s">
        <v>83</v>
      </c>
      <c r="G25" s="122" t="s">
        <v>84</v>
      </c>
      <c r="H25" s="124">
        <v>854749</v>
      </c>
      <c r="I25" s="125" t="s">
        <v>165</v>
      </c>
      <c r="J25" s="126" t="s">
        <v>125</v>
      </c>
      <c r="K25" s="126" t="s">
        <v>125</v>
      </c>
      <c r="L25" s="123" t="s">
        <v>87</v>
      </c>
      <c r="M25" s="127" t="s">
        <v>77</v>
      </c>
      <c r="N25" s="123" t="s">
        <v>88</v>
      </c>
      <c r="O25" s="123" t="s">
        <v>89</v>
      </c>
      <c r="P25" s="128">
        <f>R25/0.85</f>
        <v>12713.170588235294</v>
      </c>
      <c r="Q25" s="128">
        <f>P25*1.18</f>
        <v>15001.541294117647</v>
      </c>
      <c r="R25" s="128">
        <v>10806.195</v>
      </c>
      <c r="S25" s="140">
        <v>12751.310099999999</v>
      </c>
      <c r="T25" s="128">
        <v>10806.195</v>
      </c>
      <c r="U25" s="128">
        <v>12751.310099999999</v>
      </c>
      <c r="V25" s="123" t="s">
        <v>69</v>
      </c>
      <c r="W25" s="122" t="s">
        <v>54</v>
      </c>
      <c r="X25" s="122" t="s">
        <v>54</v>
      </c>
      <c r="Y25" s="122" t="s">
        <v>55</v>
      </c>
      <c r="Z25" s="129">
        <v>42095</v>
      </c>
      <c r="AA25" s="129">
        <v>42130</v>
      </c>
      <c r="AB25" s="123" t="s">
        <v>71</v>
      </c>
      <c r="AC25" s="123" t="s">
        <v>71</v>
      </c>
      <c r="AD25" s="130" t="s">
        <v>128</v>
      </c>
      <c r="AE25" s="123" t="s">
        <v>78</v>
      </c>
      <c r="AF25" s="124">
        <v>796</v>
      </c>
      <c r="AG25" s="122" t="s">
        <v>68</v>
      </c>
      <c r="AH25" s="122">
        <v>1</v>
      </c>
      <c r="AI25" s="123">
        <v>45</v>
      </c>
      <c r="AJ25" s="123" t="s">
        <v>62</v>
      </c>
      <c r="AK25" s="129">
        <v>42150</v>
      </c>
      <c r="AL25" s="129">
        <v>42150</v>
      </c>
      <c r="AM25" s="129">
        <v>42277</v>
      </c>
      <c r="AN25" s="123">
        <v>2015</v>
      </c>
      <c r="AO25" s="131" t="s">
        <v>71</v>
      </c>
      <c r="AP25" s="131" t="s">
        <v>65</v>
      </c>
      <c r="AQ25" s="132" t="s">
        <v>71</v>
      </c>
      <c r="AR25" s="123" t="s">
        <v>59</v>
      </c>
      <c r="AS25" s="133" t="s">
        <v>166</v>
      </c>
      <c r="AT25" s="134" t="s">
        <v>167</v>
      </c>
      <c r="AU25" s="123" t="s">
        <v>93</v>
      </c>
      <c r="AV25" s="135">
        <v>42277</v>
      </c>
      <c r="AW25" s="136">
        <v>14030.000001799999</v>
      </c>
      <c r="AX25" s="136">
        <v>14030.000001799999</v>
      </c>
      <c r="AY25" s="137">
        <v>2</v>
      </c>
      <c r="AZ25" s="138">
        <v>0</v>
      </c>
      <c r="BA25" s="123" t="s">
        <v>74</v>
      </c>
      <c r="BB25" s="141" t="s">
        <v>131</v>
      </c>
    </row>
    <row r="26" spans="1:54" ht="114.75">
      <c r="A26" s="21">
        <v>1</v>
      </c>
      <c r="B26" s="2" t="s">
        <v>168</v>
      </c>
      <c r="C26" s="4" t="s">
        <v>54</v>
      </c>
      <c r="D26" s="1" t="s">
        <v>123</v>
      </c>
      <c r="E26" s="2" t="s">
        <v>82</v>
      </c>
      <c r="F26" s="1" t="s">
        <v>83</v>
      </c>
      <c r="G26" s="1" t="s">
        <v>84</v>
      </c>
      <c r="H26" s="21">
        <v>854742</v>
      </c>
      <c r="I26" s="116" t="s">
        <v>169</v>
      </c>
      <c r="J26" s="3" t="s">
        <v>125</v>
      </c>
      <c r="K26" s="3" t="s">
        <v>125</v>
      </c>
      <c r="L26" s="2" t="s">
        <v>126</v>
      </c>
      <c r="M26" s="4" t="s">
        <v>77</v>
      </c>
      <c r="N26" s="2" t="s">
        <v>88</v>
      </c>
      <c r="O26" s="2" t="s">
        <v>89</v>
      </c>
      <c r="P26" s="22">
        <v>52767.18</v>
      </c>
      <c r="Q26" s="22">
        <v>62265.272399999994</v>
      </c>
      <c r="R26" s="22">
        <v>46952.453000000001</v>
      </c>
      <c r="S26" s="23">
        <v>55403.894540000001</v>
      </c>
      <c r="T26" s="22">
        <v>46952.453000000001</v>
      </c>
      <c r="U26" s="22">
        <v>55403.894540000001</v>
      </c>
      <c r="V26" s="2" t="s">
        <v>127</v>
      </c>
      <c r="W26" s="1" t="s">
        <v>54</v>
      </c>
      <c r="X26" s="1" t="s">
        <v>54</v>
      </c>
      <c r="Y26" s="1" t="s">
        <v>55</v>
      </c>
      <c r="Z26" s="24">
        <v>42095</v>
      </c>
      <c r="AA26" s="24">
        <v>42130</v>
      </c>
      <c r="AB26" s="2" t="s">
        <v>71</v>
      </c>
      <c r="AC26" s="2" t="s">
        <v>71</v>
      </c>
      <c r="AD26" s="25" t="s">
        <v>128</v>
      </c>
      <c r="AE26" s="2" t="s">
        <v>78</v>
      </c>
      <c r="AF26" s="21">
        <v>796</v>
      </c>
      <c r="AG26" s="1" t="s">
        <v>68</v>
      </c>
      <c r="AH26" s="1">
        <v>1</v>
      </c>
      <c r="AI26" s="2">
        <v>45</v>
      </c>
      <c r="AJ26" s="2" t="s">
        <v>62</v>
      </c>
      <c r="AK26" s="24">
        <v>42150</v>
      </c>
      <c r="AL26" s="24">
        <v>42150</v>
      </c>
      <c r="AM26" s="24">
        <v>42277</v>
      </c>
      <c r="AN26" s="2">
        <v>2015</v>
      </c>
      <c r="AO26" s="26" t="s">
        <v>71</v>
      </c>
      <c r="AP26" s="26" t="s">
        <v>65</v>
      </c>
      <c r="AQ26" s="27" t="s">
        <v>71</v>
      </c>
      <c r="AR26" s="2" t="s">
        <v>59</v>
      </c>
      <c r="AS26" s="5" t="s">
        <v>170</v>
      </c>
      <c r="AT26" s="6" t="s">
        <v>171</v>
      </c>
      <c r="AU26" s="2" t="s">
        <v>93</v>
      </c>
      <c r="AV26" s="28">
        <v>42277</v>
      </c>
      <c r="AW26" s="7">
        <v>65648.295407000012</v>
      </c>
      <c r="AX26" s="7">
        <v>59346.372177920006</v>
      </c>
      <c r="AY26" s="29">
        <v>2.5</v>
      </c>
      <c r="AZ26" s="8">
        <v>3.5</v>
      </c>
      <c r="BA26" s="2" t="s">
        <v>74</v>
      </c>
      <c r="BB26" s="30" t="s">
        <v>131</v>
      </c>
    </row>
    <row r="27" spans="1:54" ht="102">
      <c r="A27" s="21">
        <v>1</v>
      </c>
      <c r="B27" s="2" t="s">
        <v>172</v>
      </c>
      <c r="C27" s="4" t="s">
        <v>54</v>
      </c>
      <c r="D27" s="1" t="s">
        <v>123</v>
      </c>
      <c r="E27" s="2" t="s">
        <v>82</v>
      </c>
      <c r="F27" s="1" t="s">
        <v>83</v>
      </c>
      <c r="G27" s="1" t="s">
        <v>84</v>
      </c>
      <c r="H27" s="21">
        <v>854741</v>
      </c>
      <c r="I27" s="116" t="s">
        <v>173</v>
      </c>
      <c r="J27" s="3" t="s">
        <v>125</v>
      </c>
      <c r="K27" s="3" t="s">
        <v>125</v>
      </c>
      <c r="L27" s="2" t="s">
        <v>126</v>
      </c>
      <c r="M27" s="4" t="s">
        <v>77</v>
      </c>
      <c r="N27" s="2" t="s">
        <v>88</v>
      </c>
      <c r="O27" s="2" t="s">
        <v>89</v>
      </c>
      <c r="P27" s="22">
        <v>81050.14</v>
      </c>
      <c r="Q27" s="22">
        <v>95639.165199999989</v>
      </c>
      <c r="R27" s="22">
        <v>75922.278999999995</v>
      </c>
      <c r="S27" s="23">
        <v>89588.289219999991</v>
      </c>
      <c r="T27" s="22">
        <v>75922.278999999995</v>
      </c>
      <c r="U27" s="22">
        <v>89588.289219999991</v>
      </c>
      <c r="V27" s="2" t="s">
        <v>127</v>
      </c>
      <c r="W27" s="1" t="s">
        <v>54</v>
      </c>
      <c r="X27" s="1" t="s">
        <v>54</v>
      </c>
      <c r="Y27" s="1" t="s">
        <v>55</v>
      </c>
      <c r="Z27" s="24">
        <v>42095</v>
      </c>
      <c r="AA27" s="24">
        <v>42130</v>
      </c>
      <c r="AB27" s="2" t="s">
        <v>71</v>
      </c>
      <c r="AC27" s="2" t="s">
        <v>71</v>
      </c>
      <c r="AD27" s="25" t="s">
        <v>128</v>
      </c>
      <c r="AE27" s="2" t="s">
        <v>78</v>
      </c>
      <c r="AF27" s="21">
        <v>796</v>
      </c>
      <c r="AG27" s="1" t="s">
        <v>68</v>
      </c>
      <c r="AH27" s="1">
        <v>1</v>
      </c>
      <c r="AI27" s="2">
        <v>45</v>
      </c>
      <c r="AJ27" s="2" t="s">
        <v>62</v>
      </c>
      <c r="AK27" s="24">
        <v>42150</v>
      </c>
      <c r="AL27" s="24">
        <v>42150</v>
      </c>
      <c r="AM27" s="24">
        <v>42459</v>
      </c>
      <c r="AN27" s="2" t="s">
        <v>56</v>
      </c>
      <c r="AO27" s="26" t="s">
        <v>71</v>
      </c>
      <c r="AP27" s="26" t="s">
        <v>65</v>
      </c>
      <c r="AQ27" s="27" t="s">
        <v>71</v>
      </c>
      <c r="AR27" s="2" t="s">
        <v>59</v>
      </c>
      <c r="AS27" s="5" t="s">
        <v>174</v>
      </c>
      <c r="AT27" s="6" t="s">
        <v>175</v>
      </c>
      <c r="AU27" s="2" t="s">
        <v>93</v>
      </c>
      <c r="AV27" s="28">
        <v>42459</v>
      </c>
      <c r="AW27" s="7">
        <v>99977.547028600005</v>
      </c>
      <c r="AX27" s="7">
        <v>97454.988206080001</v>
      </c>
      <c r="AY27" s="29">
        <v>5.8</v>
      </c>
      <c r="AZ27" s="8">
        <v>8</v>
      </c>
      <c r="BA27" s="2" t="s">
        <v>74</v>
      </c>
      <c r="BB27" s="30" t="s">
        <v>131</v>
      </c>
    </row>
    <row r="28" spans="1:54" s="139" customFormat="1" ht="76.5">
      <c r="A28" s="21">
        <v>1</v>
      </c>
      <c r="B28" s="123" t="s">
        <v>176</v>
      </c>
      <c r="C28" s="127" t="s">
        <v>54</v>
      </c>
      <c r="D28" s="122" t="s">
        <v>123</v>
      </c>
      <c r="E28" s="123" t="s">
        <v>82</v>
      </c>
      <c r="F28" s="122" t="s">
        <v>83</v>
      </c>
      <c r="G28" s="122" t="s">
        <v>84</v>
      </c>
      <c r="H28" s="124">
        <v>854212</v>
      </c>
      <c r="I28" s="125" t="s">
        <v>177</v>
      </c>
      <c r="J28" s="126" t="s">
        <v>103</v>
      </c>
      <c r="K28" s="126" t="s">
        <v>103</v>
      </c>
      <c r="L28" s="123" t="s">
        <v>126</v>
      </c>
      <c r="M28" s="127" t="s">
        <v>77</v>
      </c>
      <c r="N28" s="123" t="s">
        <v>88</v>
      </c>
      <c r="O28" s="123" t="s">
        <v>89</v>
      </c>
      <c r="P28" s="128">
        <f>R28/0.85</f>
        <v>700.84352941176473</v>
      </c>
      <c r="Q28" s="128">
        <f>P28*1.18</f>
        <v>826.99536470588237</v>
      </c>
      <c r="R28" s="128">
        <v>595.71699999999998</v>
      </c>
      <c r="S28" s="140">
        <v>702.94605999999999</v>
      </c>
      <c r="T28" s="128">
        <v>595.71699999999998</v>
      </c>
      <c r="U28" s="128">
        <v>702.94605999999999</v>
      </c>
      <c r="V28" s="123" t="s">
        <v>127</v>
      </c>
      <c r="W28" s="122" t="s">
        <v>54</v>
      </c>
      <c r="X28" s="122" t="s">
        <v>54</v>
      </c>
      <c r="Y28" s="122" t="s">
        <v>55</v>
      </c>
      <c r="Z28" s="129">
        <v>42094</v>
      </c>
      <c r="AA28" s="129">
        <v>42129</v>
      </c>
      <c r="AB28" s="123" t="s">
        <v>71</v>
      </c>
      <c r="AC28" s="123" t="s">
        <v>71</v>
      </c>
      <c r="AD28" s="130" t="s">
        <v>104</v>
      </c>
      <c r="AE28" s="123" t="s">
        <v>78</v>
      </c>
      <c r="AF28" s="124">
        <v>796</v>
      </c>
      <c r="AG28" s="122" t="s">
        <v>68</v>
      </c>
      <c r="AH28" s="122">
        <v>1</v>
      </c>
      <c r="AI28" s="123">
        <v>45</v>
      </c>
      <c r="AJ28" s="123" t="s">
        <v>62</v>
      </c>
      <c r="AK28" s="129">
        <v>42149</v>
      </c>
      <c r="AL28" s="129">
        <v>42149</v>
      </c>
      <c r="AM28" s="129">
        <v>42277</v>
      </c>
      <c r="AN28" s="123">
        <v>2015</v>
      </c>
      <c r="AO28" s="131" t="s">
        <v>71</v>
      </c>
      <c r="AP28" s="131" t="s">
        <v>65</v>
      </c>
      <c r="AQ28" s="132" t="s">
        <v>71</v>
      </c>
      <c r="AR28" s="123" t="s">
        <v>59</v>
      </c>
      <c r="AS28" s="133" t="s">
        <v>178</v>
      </c>
      <c r="AT28" s="134" t="s">
        <v>179</v>
      </c>
      <c r="AU28" s="123" t="s">
        <v>93</v>
      </c>
      <c r="AV28" s="135">
        <v>42277</v>
      </c>
      <c r="AW28" s="136">
        <v>819.06044359999999</v>
      </c>
      <c r="AX28" s="136">
        <v>819.06044359999999</v>
      </c>
      <c r="AY28" s="137">
        <v>0</v>
      </c>
      <c r="AZ28" s="138">
        <v>0.28000000000000003</v>
      </c>
      <c r="BA28" s="123" t="s">
        <v>74</v>
      </c>
      <c r="BB28" s="141" t="s">
        <v>131</v>
      </c>
    </row>
    <row r="29" spans="1:54" s="139" customFormat="1" ht="76.5">
      <c r="A29" s="21">
        <v>1</v>
      </c>
      <c r="B29" s="123" t="s">
        <v>180</v>
      </c>
      <c r="C29" s="127" t="s">
        <v>54</v>
      </c>
      <c r="D29" s="122" t="s">
        <v>123</v>
      </c>
      <c r="E29" s="123" t="s">
        <v>82</v>
      </c>
      <c r="F29" s="122" t="s">
        <v>83</v>
      </c>
      <c r="G29" s="122" t="s">
        <v>84</v>
      </c>
      <c r="H29" s="124">
        <v>854217</v>
      </c>
      <c r="I29" s="125" t="s">
        <v>181</v>
      </c>
      <c r="J29" s="126" t="s">
        <v>103</v>
      </c>
      <c r="K29" s="126" t="s">
        <v>103</v>
      </c>
      <c r="L29" s="123" t="s">
        <v>182</v>
      </c>
      <c r="M29" s="127" t="s">
        <v>77</v>
      </c>
      <c r="N29" s="123" t="s">
        <v>88</v>
      </c>
      <c r="O29" s="123" t="s">
        <v>89</v>
      </c>
      <c r="P29" s="128">
        <f>R29/0.85</f>
        <v>1030</v>
      </c>
      <c r="Q29" s="128">
        <f>P29*1.18</f>
        <v>1215.3999999999999</v>
      </c>
      <c r="R29" s="128">
        <v>875.5</v>
      </c>
      <c r="S29" s="140">
        <v>1033.0899999999999</v>
      </c>
      <c r="T29" s="128">
        <v>875.5</v>
      </c>
      <c r="U29" s="128">
        <v>1033.0899999999999</v>
      </c>
      <c r="V29" s="123" t="s">
        <v>127</v>
      </c>
      <c r="W29" s="122" t="s">
        <v>54</v>
      </c>
      <c r="X29" s="122" t="s">
        <v>54</v>
      </c>
      <c r="Y29" s="122" t="s">
        <v>55</v>
      </c>
      <c r="Z29" s="129">
        <v>42094</v>
      </c>
      <c r="AA29" s="129">
        <v>42129</v>
      </c>
      <c r="AB29" s="123" t="s">
        <v>71</v>
      </c>
      <c r="AC29" s="123" t="s">
        <v>71</v>
      </c>
      <c r="AD29" s="130" t="s">
        <v>104</v>
      </c>
      <c r="AE29" s="123" t="s">
        <v>78</v>
      </c>
      <c r="AF29" s="124">
        <v>796</v>
      </c>
      <c r="AG29" s="122" t="s">
        <v>68</v>
      </c>
      <c r="AH29" s="122">
        <v>1</v>
      </c>
      <c r="AI29" s="123">
        <v>45</v>
      </c>
      <c r="AJ29" s="123" t="s">
        <v>62</v>
      </c>
      <c r="AK29" s="129">
        <v>42149</v>
      </c>
      <c r="AL29" s="129">
        <v>42149</v>
      </c>
      <c r="AM29" s="129">
        <v>42277</v>
      </c>
      <c r="AN29" s="123">
        <v>2015</v>
      </c>
      <c r="AO29" s="131" t="s">
        <v>71</v>
      </c>
      <c r="AP29" s="131" t="s">
        <v>65</v>
      </c>
      <c r="AQ29" s="132" t="s">
        <v>71</v>
      </c>
      <c r="AR29" s="123" t="s">
        <v>59</v>
      </c>
      <c r="AS29" s="133" t="s">
        <v>183</v>
      </c>
      <c r="AT29" s="134" t="s">
        <v>184</v>
      </c>
      <c r="AU29" s="123" t="s">
        <v>93</v>
      </c>
      <c r="AV29" s="135">
        <v>42277</v>
      </c>
      <c r="AW29" s="136">
        <v>1170.086348</v>
      </c>
      <c r="AX29" s="136">
        <v>1170.086348</v>
      </c>
      <c r="AY29" s="137">
        <v>0</v>
      </c>
      <c r="AZ29" s="138">
        <v>0.4</v>
      </c>
      <c r="BA29" s="123" t="s">
        <v>74</v>
      </c>
      <c r="BB29" s="141" t="s">
        <v>131</v>
      </c>
    </row>
    <row r="30" spans="1:54" ht="76.5">
      <c r="A30" s="21">
        <v>1</v>
      </c>
      <c r="B30" s="2" t="s">
        <v>185</v>
      </c>
      <c r="C30" s="4" t="s">
        <v>54</v>
      </c>
      <c r="D30" s="1" t="s">
        <v>123</v>
      </c>
      <c r="E30" s="2" t="s">
        <v>82</v>
      </c>
      <c r="F30" s="1" t="s">
        <v>83</v>
      </c>
      <c r="G30" s="1" t="s">
        <v>84</v>
      </c>
      <c r="H30" s="21">
        <v>854220</v>
      </c>
      <c r="I30" s="116" t="s">
        <v>186</v>
      </c>
      <c r="J30" s="3" t="s">
        <v>103</v>
      </c>
      <c r="K30" s="3" t="s">
        <v>103</v>
      </c>
      <c r="L30" s="2" t="s">
        <v>126</v>
      </c>
      <c r="M30" s="4" t="s">
        <v>77</v>
      </c>
      <c r="N30" s="2" t="s">
        <v>88</v>
      </c>
      <c r="O30" s="2" t="s">
        <v>89</v>
      </c>
      <c r="P30" s="22">
        <v>1438.26</v>
      </c>
      <c r="Q30" s="22">
        <v>1697.1468</v>
      </c>
      <c r="R30" s="22">
        <v>1324.7650000000001</v>
      </c>
      <c r="S30" s="23">
        <v>1563.2227</v>
      </c>
      <c r="T30" s="22">
        <v>1324.7650000000001</v>
      </c>
      <c r="U30" s="22">
        <v>1563.2227</v>
      </c>
      <c r="V30" s="2" t="s">
        <v>127</v>
      </c>
      <c r="W30" s="1" t="s">
        <v>54</v>
      </c>
      <c r="X30" s="1" t="s">
        <v>54</v>
      </c>
      <c r="Y30" s="1" t="s">
        <v>55</v>
      </c>
      <c r="Z30" s="24">
        <v>42129</v>
      </c>
      <c r="AA30" s="24">
        <v>42164</v>
      </c>
      <c r="AB30" s="2" t="s">
        <v>71</v>
      </c>
      <c r="AC30" s="2" t="s">
        <v>71</v>
      </c>
      <c r="AD30" s="25" t="s">
        <v>104</v>
      </c>
      <c r="AE30" s="2" t="s">
        <v>78</v>
      </c>
      <c r="AF30" s="21">
        <v>796</v>
      </c>
      <c r="AG30" s="1" t="s">
        <v>68</v>
      </c>
      <c r="AH30" s="1">
        <v>1</v>
      </c>
      <c r="AI30" s="2">
        <v>45</v>
      </c>
      <c r="AJ30" s="2" t="s">
        <v>62</v>
      </c>
      <c r="AK30" s="24">
        <v>42184</v>
      </c>
      <c r="AL30" s="24">
        <v>42184</v>
      </c>
      <c r="AM30" s="24">
        <v>42643</v>
      </c>
      <c r="AN30" s="2" t="s">
        <v>56</v>
      </c>
      <c r="AO30" s="26" t="s">
        <v>71</v>
      </c>
      <c r="AP30" s="26" t="s">
        <v>65</v>
      </c>
      <c r="AQ30" s="27" t="s">
        <v>71</v>
      </c>
      <c r="AR30" s="2" t="s">
        <v>59</v>
      </c>
      <c r="AS30" s="5" t="s">
        <v>187</v>
      </c>
      <c r="AT30" s="6" t="s">
        <v>188</v>
      </c>
      <c r="AU30" s="2" t="s">
        <v>93</v>
      </c>
      <c r="AV30" s="28">
        <v>42643</v>
      </c>
      <c r="AW30" s="7">
        <v>1755.129522</v>
      </c>
      <c r="AX30" s="7">
        <v>1755.129522</v>
      </c>
      <c r="AY30" s="29">
        <v>0</v>
      </c>
      <c r="AZ30" s="8">
        <v>0.6</v>
      </c>
      <c r="BA30" s="2" t="s">
        <v>74</v>
      </c>
      <c r="BB30" s="30" t="s">
        <v>131</v>
      </c>
    </row>
    <row r="31" spans="1:54" ht="76.5">
      <c r="A31" s="21">
        <v>1</v>
      </c>
      <c r="B31" s="2" t="s">
        <v>189</v>
      </c>
      <c r="C31" s="4" t="s">
        <v>54</v>
      </c>
      <c r="D31" s="1" t="s">
        <v>123</v>
      </c>
      <c r="E31" s="2" t="s">
        <v>82</v>
      </c>
      <c r="F31" s="1" t="s">
        <v>83</v>
      </c>
      <c r="G31" s="1" t="s">
        <v>84</v>
      </c>
      <c r="H31" s="21">
        <v>854711</v>
      </c>
      <c r="I31" s="116" t="s">
        <v>190</v>
      </c>
      <c r="J31" s="3" t="s">
        <v>103</v>
      </c>
      <c r="K31" s="3" t="s">
        <v>103</v>
      </c>
      <c r="L31" s="2" t="s">
        <v>126</v>
      </c>
      <c r="M31" s="4" t="s">
        <v>77</v>
      </c>
      <c r="N31" s="2" t="s">
        <v>88</v>
      </c>
      <c r="O31" s="2" t="s">
        <v>89</v>
      </c>
      <c r="P31" s="22">
        <v>965.96999999999991</v>
      </c>
      <c r="Q31" s="22">
        <v>1139.8445999999999</v>
      </c>
      <c r="R31" s="22">
        <v>903.80499999999995</v>
      </c>
      <c r="S31" s="23">
        <v>1066.4898999999998</v>
      </c>
      <c r="T31" s="22">
        <v>903.80499999999995</v>
      </c>
      <c r="U31" s="22">
        <v>1066.4898999999998</v>
      </c>
      <c r="V31" s="2" t="s">
        <v>127</v>
      </c>
      <c r="W31" s="1" t="s">
        <v>54</v>
      </c>
      <c r="X31" s="1" t="s">
        <v>54</v>
      </c>
      <c r="Y31" s="1" t="s">
        <v>55</v>
      </c>
      <c r="Z31" s="24">
        <v>42129</v>
      </c>
      <c r="AA31" s="24">
        <v>42164</v>
      </c>
      <c r="AB31" s="2" t="s">
        <v>71</v>
      </c>
      <c r="AC31" s="2" t="s">
        <v>71</v>
      </c>
      <c r="AD31" s="25" t="s">
        <v>104</v>
      </c>
      <c r="AE31" s="2" t="s">
        <v>78</v>
      </c>
      <c r="AF31" s="21">
        <v>796</v>
      </c>
      <c r="AG31" s="1" t="s">
        <v>68</v>
      </c>
      <c r="AH31" s="1">
        <v>1</v>
      </c>
      <c r="AI31" s="2">
        <v>45</v>
      </c>
      <c r="AJ31" s="2" t="s">
        <v>62</v>
      </c>
      <c r="AK31" s="24">
        <v>42184</v>
      </c>
      <c r="AL31" s="24">
        <v>42184</v>
      </c>
      <c r="AM31" s="24">
        <v>42277</v>
      </c>
      <c r="AN31" s="2">
        <v>2015</v>
      </c>
      <c r="AO31" s="26" t="s">
        <v>71</v>
      </c>
      <c r="AP31" s="26" t="s">
        <v>65</v>
      </c>
      <c r="AQ31" s="27" t="s">
        <v>71</v>
      </c>
      <c r="AR31" s="2" t="s">
        <v>59</v>
      </c>
      <c r="AS31" s="5" t="s">
        <v>191</v>
      </c>
      <c r="AT31" s="6" t="s">
        <v>192</v>
      </c>
      <c r="AU31" s="2" t="s">
        <v>93</v>
      </c>
      <c r="AV31" s="28">
        <v>42277</v>
      </c>
      <c r="AW31" s="7">
        <v>1272.453</v>
      </c>
      <c r="AX31" s="7">
        <v>1272.453</v>
      </c>
      <c r="AY31" s="29">
        <v>0</v>
      </c>
      <c r="AZ31" s="8">
        <v>0.3</v>
      </c>
      <c r="BA31" s="2" t="s">
        <v>74</v>
      </c>
      <c r="BB31" s="30" t="s">
        <v>131</v>
      </c>
    </row>
    <row r="32" spans="1:54" s="139" customFormat="1" ht="76.5">
      <c r="A32" s="21">
        <v>1</v>
      </c>
      <c r="B32" s="123" t="s">
        <v>193</v>
      </c>
      <c r="C32" s="127" t="s">
        <v>54</v>
      </c>
      <c r="D32" s="122" t="s">
        <v>123</v>
      </c>
      <c r="E32" s="123" t="s">
        <v>82</v>
      </c>
      <c r="F32" s="122" t="s">
        <v>83</v>
      </c>
      <c r="G32" s="122" t="s">
        <v>84</v>
      </c>
      <c r="H32" s="124">
        <v>854713</v>
      </c>
      <c r="I32" s="125" t="s">
        <v>194</v>
      </c>
      <c r="J32" s="126" t="s">
        <v>103</v>
      </c>
      <c r="K32" s="126" t="s">
        <v>103</v>
      </c>
      <c r="L32" s="123" t="s">
        <v>126</v>
      </c>
      <c r="M32" s="127" t="s">
        <v>77</v>
      </c>
      <c r="N32" s="123" t="s">
        <v>88</v>
      </c>
      <c r="O32" s="123" t="s">
        <v>89</v>
      </c>
      <c r="P32" s="128">
        <f>R32/0.85</f>
        <v>1079.0116125973354</v>
      </c>
      <c r="Q32" s="128">
        <f>P32*1.18</f>
        <v>1273.2337028648558</v>
      </c>
      <c r="R32" s="128">
        <v>917.15987070773519</v>
      </c>
      <c r="S32" s="140">
        <v>1082.2486474351274</v>
      </c>
      <c r="T32" s="128">
        <v>917.15987070773519</v>
      </c>
      <c r="U32" s="128">
        <v>1082.2486474351274</v>
      </c>
      <c r="V32" s="123" t="s">
        <v>127</v>
      </c>
      <c r="W32" s="122" t="s">
        <v>54</v>
      </c>
      <c r="X32" s="122" t="s">
        <v>54</v>
      </c>
      <c r="Y32" s="122" t="s">
        <v>55</v>
      </c>
      <c r="Z32" s="129">
        <v>42129</v>
      </c>
      <c r="AA32" s="129">
        <v>42164</v>
      </c>
      <c r="AB32" s="123" t="s">
        <v>71</v>
      </c>
      <c r="AC32" s="123" t="s">
        <v>71</v>
      </c>
      <c r="AD32" s="130" t="s">
        <v>104</v>
      </c>
      <c r="AE32" s="123" t="s">
        <v>78</v>
      </c>
      <c r="AF32" s="124">
        <v>796</v>
      </c>
      <c r="AG32" s="122" t="s">
        <v>68</v>
      </c>
      <c r="AH32" s="122">
        <v>1</v>
      </c>
      <c r="AI32" s="123">
        <v>45</v>
      </c>
      <c r="AJ32" s="123" t="s">
        <v>62</v>
      </c>
      <c r="AK32" s="129">
        <v>42184</v>
      </c>
      <c r="AL32" s="129">
        <v>42184</v>
      </c>
      <c r="AM32" s="129">
        <v>42277</v>
      </c>
      <c r="AN32" s="123">
        <v>2015</v>
      </c>
      <c r="AO32" s="131" t="s">
        <v>71</v>
      </c>
      <c r="AP32" s="131" t="s">
        <v>65</v>
      </c>
      <c r="AQ32" s="132" t="s">
        <v>71</v>
      </c>
      <c r="AR32" s="123" t="s">
        <v>59</v>
      </c>
      <c r="AS32" s="133" t="s">
        <v>195</v>
      </c>
      <c r="AT32" s="134" t="s">
        <v>196</v>
      </c>
      <c r="AU32" s="123" t="s">
        <v>93</v>
      </c>
      <c r="AV32" s="135">
        <v>42277</v>
      </c>
      <c r="AW32" s="136">
        <v>1247.1656</v>
      </c>
      <c r="AX32" s="136">
        <v>1247.1656</v>
      </c>
      <c r="AY32" s="137">
        <v>0</v>
      </c>
      <c r="AZ32" s="138">
        <v>0.4</v>
      </c>
      <c r="BA32" s="123" t="s">
        <v>74</v>
      </c>
      <c r="BB32" s="141" t="s">
        <v>131</v>
      </c>
    </row>
    <row r="33" spans="1:54" ht="76.5">
      <c r="A33" s="21">
        <v>1</v>
      </c>
      <c r="B33" s="2" t="s">
        <v>197</v>
      </c>
      <c r="C33" s="4" t="s">
        <v>54</v>
      </c>
      <c r="D33" s="1" t="s">
        <v>123</v>
      </c>
      <c r="E33" s="2" t="s">
        <v>82</v>
      </c>
      <c r="F33" s="1" t="s">
        <v>83</v>
      </c>
      <c r="G33" s="1" t="s">
        <v>84</v>
      </c>
      <c r="H33" s="21">
        <v>854719</v>
      </c>
      <c r="I33" s="116" t="s">
        <v>198</v>
      </c>
      <c r="J33" s="3" t="s">
        <v>103</v>
      </c>
      <c r="K33" s="3" t="s">
        <v>103</v>
      </c>
      <c r="L33" s="2" t="s">
        <v>126</v>
      </c>
      <c r="M33" s="4" t="s">
        <v>77</v>
      </c>
      <c r="N33" s="2" t="s">
        <v>88</v>
      </c>
      <c r="O33" s="2" t="s">
        <v>89</v>
      </c>
      <c r="P33" s="22">
        <v>925.18</v>
      </c>
      <c r="Q33" s="22">
        <v>1091.7123999999999</v>
      </c>
      <c r="R33" s="22">
        <v>794.01499999999999</v>
      </c>
      <c r="S33" s="23">
        <v>936.93769999999995</v>
      </c>
      <c r="T33" s="22">
        <v>794.01499999999999</v>
      </c>
      <c r="U33" s="22">
        <v>936.93769999999995</v>
      </c>
      <c r="V33" s="2" t="s">
        <v>127</v>
      </c>
      <c r="W33" s="1" t="s">
        <v>54</v>
      </c>
      <c r="X33" s="1" t="s">
        <v>54</v>
      </c>
      <c r="Y33" s="1" t="s">
        <v>55</v>
      </c>
      <c r="Z33" s="24">
        <v>42129</v>
      </c>
      <c r="AA33" s="24">
        <v>42164</v>
      </c>
      <c r="AB33" s="2" t="s">
        <v>71</v>
      </c>
      <c r="AC33" s="2" t="s">
        <v>71</v>
      </c>
      <c r="AD33" s="25" t="s">
        <v>104</v>
      </c>
      <c r="AE33" s="2" t="s">
        <v>78</v>
      </c>
      <c r="AF33" s="21">
        <v>796</v>
      </c>
      <c r="AG33" s="1" t="s">
        <v>68</v>
      </c>
      <c r="AH33" s="1">
        <v>1</v>
      </c>
      <c r="AI33" s="2">
        <v>45</v>
      </c>
      <c r="AJ33" s="2" t="s">
        <v>62</v>
      </c>
      <c r="AK33" s="24">
        <v>42184</v>
      </c>
      <c r="AL33" s="24">
        <v>42184</v>
      </c>
      <c r="AM33" s="24">
        <v>42643</v>
      </c>
      <c r="AN33" s="2" t="s">
        <v>56</v>
      </c>
      <c r="AO33" s="26" t="s">
        <v>71</v>
      </c>
      <c r="AP33" s="26" t="s">
        <v>65</v>
      </c>
      <c r="AQ33" s="27" t="s">
        <v>71</v>
      </c>
      <c r="AR33" s="2" t="s">
        <v>59</v>
      </c>
      <c r="AS33" s="5" t="s">
        <v>199</v>
      </c>
      <c r="AT33" s="6" t="s">
        <v>200</v>
      </c>
      <c r="AU33" s="2" t="s">
        <v>93</v>
      </c>
      <c r="AV33" s="28">
        <v>42643</v>
      </c>
      <c r="AW33" s="7">
        <v>1244.9730537999999</v>
      </c>
      <c r="AX33" s="7">
        <v>1244.9730537999999</v>
      </c>
      <c r="AY33" s="29">
        <v>0</v>
      </c>
      <c r="AZ33" s="8">
        <v>0.32</v>
      </c>
      <c r="BA33" s="2" t="s">
        <v>74</v>
      </c>
      <c r="BB33" s="30" t="s">
        <v>131</v>
      </c>
    </row>
    <row r="34" spans="1:54" ht="102">
      <c r="A34" s="21">
        <v>1</v>
      </c>
      <c r="B34" s="2" t="s">
        <v>201</v>
      </c>
      <c r="C34" s="4" t="s">
        <v>54</v>
      </c>
      <c r="D34" s="1" t="s">
        <v>123</v>
      </c>
      <c r="E34" s="2" t="s">
        <v>82</v>
      </c>
      <c r="F34" s="1" t="s">
        <v>83</v>
      </c>
      <c r="G34" s="1" t="s">
        <v>84</v>
      </c>
      <c r="H34" s="21">
        <v>854720</v>
      </c>
      <c r="I34" s="116" t="s">
        <v>202</v>
      </c>
      <c r="J34" s="3" t="s">
        <v>203</v>
      </c>
      <c r="K34" s="3" t="s">
        <v>203</v>
      </c>
      <c r="L34" s="2" t="s">
        <v>126</v>
      </c>
      <c r="M34" s="4" t="s">
        <v>77</v>
      </c>
      <c r="N34" s="2" t="s">
        <v>88</v>
      </c>
      <c r="O34" s="2" t="s">
        <v>89</v>
      </c>
      <c r="P34" s="22">
        <v>978.19766000000004</v>
      </c>
      <c r="Q34" s="22">
        <v>1154.2732387999999</v>
      </c>
      <c r="R34" s="22">
        <v>866.34</v>
      </c>
      <c r="S34" s="23">
        <v>1022.2812</v>
      </c>
      <c r="T34" s="22">
        <v>866.34</v>
      </c>
      <c r="U34" s="22">
        <v>1022.2812</v>
      </c>
      <c r="V34" s="2" t="s">
        <v>127</v>
      </c>
      <c r="W34" s="1" t="s">
        <v>54</v>
      </c>
      <c r="X34" s="1" t="s">
        <v>54</v>
      </c>
      <c r="Y34" s="1" t="s">
        <v>55</v>
      </c>
      <c r="Z34" s="24">
        <v>42122</v>
      </c>
      <c r="AA34" s="24">
        <v>42157</v>
      </c>
      <c r="AB34" s="2" t="s">
        <v>71</v>
      </c>
      <c r="AC34" s="2" t="s">
        <v>71</v>
      </c>
      <c r="AD34" s="25" t="s">
        <v>204</v>
      </c>
      <c r="AE34" s="2" t="s">
        <v>78</v>
      </c>
      <c r="AF34" s="21">
        <v>796</v>
      </c>
      <c r="AG34" s="1" t="s">
        <v>68</v>
      </c>
      <c r="AH34" s="1">
        <v>1</v>
      </c>
      <c r="AI34" s="2">
        <v>45</v>
      </c>
      <c r="AJ34" s="2" t="s">
        <v>62</v>
      </c>
      <c r="AK34" s="24">
        <v>42177</v>
      </c>
      <c r="AL34" s="24">
        <v>42177</v>
      </c>
      <c r="AM34" s="24">
        <v>42277</v>
      </c>
      <c r="AN34" s="2">
        <v>2015</v>
      </c>
      <c r="AO34" s="26" t="s">
        <v>71</v>
      </c>
      <c r="AP34" s="26" t="s">
        <v>65</v>
      </c>
      <c r="AQ34" s="27" t="s">
        <v>71</v>
      </c>
      <c r="AR34" s="2" t="s">
        <v>59</v>
      </c>
      <c r="AS34" s="5" t="s">
        <v>205</v>
      </c>
      <c r="AT34" s="6" t="s">
        <v>206</v>
      </c>
      <c r="AU34" s="2" t="s">
        <v>93</v>
      </c>
      <c r="AV34" s="28">
        <v>42277</v>
      </c>
      <c r="AW34" s="7">
        <v>1279.1436000000001</v>
      </c>
      <c r="AX34" s="7">
        <v>1279.1436000000001</v>
      </c>
      <c r="AY34" s="29">
        <v>0</v>
      </c>
      <c r="AZ34" s="8">
        <v>0.375</v>
      </c>
      <c r="BA34" s="2" t="s">
        <v>74</v>
      </c>
      <c r="BB34" s="30" t="s">
        <v>131</v>
      </c>
    </row>
    <row r="35" spans="1:54" ht="76.5">
      <c r="A35" s="21">
        <v>1</v>
      </c>
      <c r="B35" s="2" t="s">
        <v>207</v>
      </c>
      <c r="C35" s="4" t="s">
        <v>54</v>
      </c>
      <c r="D35" s="1" t="s">
        <v>123</v>
      </c>
      <c r="E35" s="2" t="s">
        <v>82</v>
      </c>
      <c r="F35" s="1" t="s">
        <v>83</v>
      </c>
      <c r="G35" s="1" t="s">
        <v>84</v>
      </c>
      <c r="H35" s="21">
        <v>854722</v>
      </c>
      <c r="I35" s="116" t="s">
        <v>208</v>
      </c>
      <c r="J35" s="3" t="s">
        <v>103</v>
      </c>
      <c r="K35" s="3" t="s">
        <v>103</v>
      </c>
      <c r="L35" s="2" t="s">
        <v>126</v>
      </c>
      <c r="M35" s="4" t="s">
        <v>77</v>
      </c>
      <c r="N35" s="2" t="s">
        <v>88</v>
      </c>
      <c r="O35" s="2" t="s">
        <v>89</v>
      </c>
      <c r="P35" s="22">
        <v>961.98627999999997</v>
      </c>
      <c r="Q35" s="22">
        <v>1135.1438103999999</v>
      </c>
      <c r="R35" s="22">
        <v>900.29300000000001</v>
      </c>
      <c r="S35" s="23">
        <v>1062.34574</v>
      </c>
      <c r="T35" s="22">
        <v>900.29300000000001</v>
      </c>
      <c r="U35" s="22">
        <v>1062.34574</v>
      </c>
      <c r="V35" s="2" t="s">
        <v>127</v>
      </c>
      <c r="W35" s="1" t="s">
        <v>54</v>
      </c>
      <c r="X35" s="1" t="s">
        <v>54</v>
      </c>
      <c r="Y35" s="1" t="s">
        <v>55</v>
      </c>
      <c r="Z35" s="24">
        <v>42122</v>
      </c>
      <c r="AA35" s="24">
        <v>42157</v>
      </c>
      <c r="AB35" s="2" t="s">
        <v>71</v>
      </c>
      <c r="AC35" s="2" t="s">
        <v>71</v>
      </c>
      <c r="AD35" s="25" t="s">
        <v>104</v>
      </c>
      <c r="AE35" s="2" t="s">
        <v>78</v>
      </c>
      <c r="AF35" s="21">
        <v>796</v>
      </c>
      <c r="AG35" s="1" t="s">
        <v>68</v>
      </c>
      <c r="AH35" s="1">
        <v>1</v>
      </c>
      <c r="AI35" s="2">
        <v>45</v>
      </c>
      <c r="AJ35" s="2" t="s">
        <v>62</v>
      </c>
      <c r="AK35" s="24">
        <v>42177</v>
      </c>
      <c r="AL35" s="24">
        <v>42177</v>
      </c>
      <c r="AM35" s="24">
        <v>42277</v>
      </c>
      <c r="AN35" s="2">
        <v>2015</v>
      </c>
      <c r="AO35" s="26" t="s">
        <v>71</v>
      </c>
      <c r="AP35" s="26" t="s">
        <v>65</v>
      </c>
      <c r="AQ35" s="27" t="s">
        <v>71</v>
      </c>
      <c r="AR35" s="2" t="s">
        <v>59</v>
      </c>
      <c r="AS35" s="5" t="s">
        <v>209</v>
      </c>
      <c r="AT35" s="6" t="s">
        <v>210</v>
      </c>
      <c r="AU35" s="2" t="s">
        <v>93</v>
      </c>
      <c r="AV35" s="28">
        <v>42277</v>
      </c>
      <c r="AW35" s="7">
        <v>1263.4495999999999</v>
      </c>
      <c r="AX35" s="7">
        <v>1263.4495999999999</v>
      </c>
      <c r="AY35" s="29">
        <v>0</v>
      </c>
      <c r="AZ35" s="8">
        <v>0.3</v>
      </c>
      <c r="BA35" s="2" t="s">
        <v>74</v>
      </c>
      <c r="BB35" s="30" t="s">
        <v>131</v>
      </c>
    </row>
    <row r="36" spans="1:54" ht="76.5">
      <c r="A36" s="21">
        <v>1</v>
      </c>
      <c r="B36" s="2" t="s">
        <v>211</v>
      </c>
      <c r="C36" s="4" t="s">
        <v>54</v>
      </c>
      <c r="D36" s="1" t="s">
        <v>123</v>
      </c>
      <c r="E36" s="2" t="s">
        <v>82</v>
      </c>
      <c r="F36" s="1" t="s">
        <v>83</v>
      </c>
      <c r="G36" s="1" t="s">
        <v>84</v>
      </c>
      <c r="H36" s="21">
        <v>854723</v>
      </c>
      <c r="I36" s="116" t="s">
        <v>212</v>
      </c>
      <c r="J36" s="3" t="s">
        <v>103</v>
      </c>
      <c r="K36" s="3" t="s">
        <v>103</v>
      </c>
      <c r="L36" s="2" t="s">
        <v>126</v>
      </c>
      <c r="M36" s="4" t="s">
        <v>77</v>
      </c>
      <c r="N36" s="2" t="s">
        <v>88</v>
      </c>
      <c r="O36" s="2" t="s">
        <v>89</v>
      </c>
      <c r="P36" s="22">
        <v>927.75184999999999</v>
      </c>
      <c r="Q36" s="22">
        <v>1094.7471829999999</v>
      </c>
      <c r="R36" s="22">
        <v>868.529</v>
      </c>
      <c r="S36" s="23">
        <v>1024.8642199999999</v>
      </c>
      <c r="T36" s="22">
        <v>868.529</v>
      </c>
      <c r="U36" s="22">
        <v>1024.8642199999999</v>
      </c>
      <c r="V36" s="2" t="s">
        <v>127</v>
      </c>
      <c r="W36" s="1" t="s">
        <v>54</v>
      </c>
      <c r="X36" s="1" t="s">
        <v>54</v>
      </c>
      <c r="Y36" s="1" t="s">
        <v>55</v>
      </c>
      <c r="Z36" s="24">
        <v>42206</v>
      </c>
      <c r="AA36" s="24">
        <v>42241</v>
      </c>
      <c r="AB36" s="2" t="s">
        <v>71</v>
      </c>
      <c r="AC36" s="2" t="s">
        <v>71</v>
      </c>
      <c r="AD36" s="25" t="s">
        <v>104</v>
      </c>
      <c r="AE36" s="2" t="s">
        <v>78</v>
      </c>
      <c r="AF36" s="21">
        <v>796</v>
      </c>
      <c r="AG36" s="1" t="s">
        <v>68</v>
      </c>
      <c r="AH36" s="1">
        <v>1</v>
      </c>
      <c r="AI36" s="2">
        <v>45</v>
      </c>
      <c r="AJ36" s="2" t="s">
        <v>62</v>
      </c>
      <c r="AK36" s="24">
        <v>42261</v>
      </c>
      <c r="AL36" s="24">
        <v>42261</v>
      </c>
      <c r="AM36" s="24">
        <v>42459</v>
      </c>
      <c r="AN36" s="2" t="s">
        <v>56</v>
      </c>
      <c r="AO36" s="26" t="s">
        <v>71</v>
      </c>
      <c r="AP36" s="26" t="s">
        <v>65</v>
      </c>
      <c r="AQ36" s="27" t="s">
        <v>71</v>
      </c>
      <c r="AR36" s="2" t="s">
        <v>59</v>
      </c>
      <c r="AS36" s="5" t="s">
        <v>213</v>
      </c>
      <c r="AT36" s="6" t="s">
        <v>214</v>
      </c>
      <c r="AU36" s="2" t="s">
        <v>93</v>
      </c>
      <c r="AV36" s="28">
        <v>42459</v>
      </c>
      <c r="AW36" s="7">
        <v>1216.3322000000001</v>
      </c>
      <c r="AX36" s="7">
        <v>1216.3322000000001</v>
      </c>
      <c r="AY36" s="29">
        <v>0</v>
      </c>
      <c r="AZ36" s="8">
        <v>0.3</v>
      </c>
      <c r="BA36" s="2" t="s">
        <v>74</v>
      </c>
      <c r="BB36" s="30" t="s">
        <v>131</v>
      </c>
    </row>
    <row r="37" spans="1:54" ht="76.5">
      <c r="A37" s="21">
        <v>1</v>
      </c>
      <c r="B37" s="2" t="s">
        <v>215</v>
      </c>
      <c r="C37" s="4" t="s">
        <v>54</v>
      </c>
      <c r="D37" s="1" t="s">
        <v>123</v>
      </c>
      <c r="E37" s="2" t="s">
        <v>82</v>
      </c>
      <c r="F37" s="1" t="s">
        <v>83</v>
      </c>
      <c r="G37" s="1" t="s">
        <v>84</v>
      </c>
      <c r="H37" s="21">
        <v>854724</v>
      </c>
      <c r="I37" s="116" t="s">
        <v>216</v>
      </c>
      <c r="J37" s="3" t="s">
        <v>103</v>
      </c>
      <c r="K37" s="3" t="s">
        <v>103</v>
      </c>
      <c r="L37" s="2" t="s">
        <v>126</v>
      </c>
      <c r="M37" s="4" t="s">
        <v>77</v>
      </c>
      <c r="N37" s="2" t="s">
        <v>88</v>
      </c>
      <c r="O37" s="2" t="s">
        <v>89</v>
      </c>
      <c r="P37" s="22">
        <v>988.46</v>
      </c>
      <c r="Q37" s="22">
        <v>1166.3828000000001</v>
      </c>
      <c r="R37" s="22">
        <v>924.80399999999997</v>
      </c>
      <c r="S37" s="23">
        <v>1091.2687199999998</v>
      </c>
      <c r="T37" s="22">
        <v>924.80399999999997</v>
      </c>
      <c r="U37" s="22">
        <v>1091.2687199999998</v>
      </c>
      <c r="V37" s="2" t="s">
        <v>127</v>
      </c>
      <c r="W37" s="1" t="s">
        <v>54</v>
      </c>
      <c r="X37" s="1" t="s">
        <v>54</v>
      </c>
      <c r="Y37" s="1" t="s">
        <v>55</v>
      </c>
      <c r="Z37" s="24">
        <v>42206</v>
      </c>
      <c r="AA37" s="24">
        <v>42241</v>
      </c>
      <c r="AB37" s="2" t="s">
        <v>71</v>
      </c>
      <c r="AC37" s="2" t="s">
        <v>71</v>
      </c>
      <c r="AD37" s="25" t="s">
        <v>104</v>
      </c>
      <c r="AE37" s="2" t="s">
        <v>78</v>
      </c>
      <c r="AF37" s="21">
        <v>796</v>
      </c>
      <c r="AG37" s="1" t="s">
        <v>68</v>
      </c>
      <c r="AH37" s="1">
        <v>1</v>
      </c>
      <c r="AI37" s="2">
        <v>45</v>
      </c>
      <c r="AJ37" s="2" t="s">
        <v>62</v>
      </c>
      <c r="AK37" s="24">
        <v>42261</v>
      </c>
      <c r="AL37" s="24">
        <v>42261</v>
      </c>
      <c r="AM37" s="24">
        <v>42368</v>
      </c>
      <c r="AN37" s="2">
        <v>2015</v>
      </c>
      <c r="AO37" s="26" t="s">
        <v>71</v>
      </c>
      <c r="AP37" s="26" t="s">
        <v>65</v>
      </c>
      <c r="AQ37" s="27" t="s">
        <v>71</v>
      </c>
      <c r="AR37" s="2" t="s">
        <v>59</v>
      </c>
      <c r="AS37" s="5" t="s">
        <v>217</v>
      </c>
      <c r="AT37" s="6" t="s">
        <v>218</v>
      </c>
      <c r="AU37" s="2" t="s">
        <v>93</v>
      </c>
      <c r="AV37" s="28">
        <v>42340</v>
      </c>
      <c r="AW37" s="7">
        <v>1302.0355999999999</v>
      </c>
      <c r="AX37" s="7">
        <v>1302.0355999999999</v>
      </c>
      <c r="AY37" s="29">
        <v>0</v>
      </c>
      <c r="AZ37" s="8">
        <v>0.3</v>
      </c>
      <c r="BA37" s="2" t="s">
        <v>74</v>
      </c>
      <c r="BB37" s="30" t="s">
        <v>131</v>
      </c>
    </row>
    <row r="38" spans="1:54" ht="76.5">
      <c r="A38" s="21">
        <v>1</v>
      </c>
      <c r="B38" s="2" t="s">
        <v>219</v>
      </c>
      <c r="C38" s="4" t="s">
        <v>54</v>
      </c>
      <c r="D38" s="1" t="s">
        <v>123</v>
      </c>
      <c r="E38" s="2" t="s">
        <v>82</v>
      </c>
      <c r="F38" s="1" t="s">
        <v>83</v>
      </c>
      <c r="G38" s="1" t="s">
        <v>84</v>
      </c>
      <c r="H38" s="21">
        <v>854726</v>
      </c>
      <c r="I38" s="116" t="s">
        <v>220</v>
      </c>
      <c r="J38" s="3" t="s">
        <v>103</v>
      </c>
      <c r="K38" s="3" t="s">
        <v>103</v>
      </c>
      <c r="L38" s="2" t="s">
        <v>126</v>
      </c>
      <c r="M38" s="4" t="s">
        <v>77</v>
      </c>
      <c r="N38" s="2" t="s">
        <v>88</v>
      </c>
      <c r="O38" s="2" t="s">
        <v>89</v>
      </c>
      <c r="P38" s="22">
        <v>961.98627999999997</v>
      </c>
      <c r="Q38" s="22">
        <v>1135.1438103999999</v>
      </c>
      <c r="R38" s="22">
        <v>900.29300000000001</v>
      </c>
      <c r="S38" s="23">
        <v>1062.34574</v>
      </c>
      <c r="T38" s="22">
        <v>900.29300000000001</v>
      </c>
      <c r="U38" s="22">
        <v>1062.34574</v>
      </c>
      <c r="V38" s="2" t="s">
        <v>127</v>
      </c>
      <c r="W38" s="1" t="s">
        <v>54</v>
      </c>
      <c r="X38" s="1" t="s">
        <v>54</v>
      </c>
      <c r="Y38" s="1" t="s">
        <v>55</v>
      </c>
      <c r="Z38" s="24">
        <v>42185</v>
      </c>
      <c r="AA38" s="24">
        <v>42220</v>
      </c>
      <c r="AB38" s="2" t="s">
        <v>71</v>
      </c>
      <c r="AC38" s="2" t="s">
        <v>71</v>
      </c>
      <c r="AD38" s="25" t="s">
        <v>104</v>
      </c>
      <c r="AE38" s="2" t="s">
        <v>78</v>
      </c>
      <c r="AF38" s="21">
        <v>796</v>
      </c>
      <c r="AG38" s="1" t="s">
        <v>68</v>
      </c>
      <c r="AH38" s="1">
        <v>1</v>
      </c>
      <c r="AI38" s="2">
        <v>45</v>
      </c>
      <c r="AJ38" s="2" t="s">
        <v>62</v>
      </c>
      <c r="AK38" s="24">
        <v>42240</v>
      </c>
      <c r="AL38" s="24">
        <v>42240</v>
      </c>
      <c r="AM38" s="24">
        <v>42368</v>
      </c>
      <c r="AN38" s="2">
        <v>2015</v>
      </c>
      <c r="AO38" s="26" t="s">
        <v>71</v>
      </c>
      <c r="AP38" s="26" t="s">
        <v>65</v>
      </c>
      <c r="AQ38" s="27" t="s">
        <v>71</v>
      </c>
      <c r="AR38" s="2" t="s">
        <v>59</v>
      </c>
      <c r="AS38" s="5" t="s">
        <v>221</v>
      </c>
      <c r="AT38" s="6" t="s">
        <v>222</v>
      </c>
      <c r="AU38" s="2" t="s">
        <v>93</v>
      </c>
      <c r="AV38" s="28">
        <v>42342</v>
      </c>
      <c r="AW38" s="7">
        <v>1263.4495999999999</v>
      </c>
      <c r="AX38" s="7">
        <v>1263.4495999999999</v>
      </c>
      <c r="AY38" s="29">
        <v>0</v>
      </c>
      <c r="AZ38" s="8">
        <v>0.3</v>
      </c>
      <c r="BA38" s="2" t="s">
        <v>74</v>
      </c>
      <c r="BB38" s="30" t="s">
        <v>131</v>
      </c>
    </row>
    <row r="39" spans="1:54" ht="76.5">
      <c r="A39" s="21">
        <v>1</v>
      </c>
      <c r="B39" s="2" t="s">
        <v>223</v>
      </c>
      <c r="C39" s="4" t="s">
        <v>54</v>
      </c>
      <c r="D39" s="1" t="s">
        <v>123</v>
      </c>
      <c r="E39" s="2" t="s">
        <v>82</v>
      </c>
      <c r="F39" s="1" t="s">
        <v>83</v>
      </c>
      <c r="G39" s="1" t="s">
        <v>84</v>
      </c>
      <c r="H39" s="21">
        <v>854727</v>
      </c>
      <c r="I39" s="116" t="s">
        <v>224</v>
      </c>
      <c r="J39" s="3" t="s">
        <v>103</v>
      </c>
      <c r="K39" s="3" t="s">
        <v>103</v>
      </c>
      <c r="L39" s="2" t="s">
        <v>126</v>
      </c>
      <c r="M39" s="4" t="s">
        <v>77</v>
      </c>
      <c r="N39" s="2" t="s">
        <v>88</v>
      </c>
      <c r="O39" s="2" t="s">
        <v>89</v>
      </c>
      <c r="P39" s="22">
        <v>997.44121000000007</v>
      </c>
      <c r="Q39" s="22">
        <v>1176.9806278000001</v>
      </c>
      <c r="R39" s="22">
        <v>933.74</v>
      </c>
      <c r="S39" s="23">
        <v>1101.8132000000001</v>
      </c>
      <c r="T39" s="22">
        <v>933.74</v>
      </c>
      <c r="U39" s="22">
        <v>1101.8132000000001</v>
      </c>
      <c r="V39" s="2" t="s">
        <v>127</v>
      </c>
      <c r="W39" s="1" t="s">
        <v>54</v>
      </c>
      <c r="X39" s="1" t="s">
        <v>54</v>
      </c>
      <c r="Y39" s="1" t="s">
        <v>55</v>
      </c>
      <c r="Z39" s="24">
        <v>42185</v>
      </c>
      <c r="AA39" s="24">
        <v>42220</v>
      </c>
      <c r="AB39" s="2" t="s">
        <v>71</v>
      </c>
      <c r="AC39" s="2" t="s">
        <v>71</v>
      </c>
      <c r="AD39" s="25" t="s">
        <v>104</v>
      </c>
      <c r="AE39" s="2" t="s">
        <v>78</v>
      </c>
      <c r="AF39" s="21">
        <v>796</v>
      </c>
      <c r="AG39" s="1" t="s">
        <v>68</v>
      </c>
      <c r="AH39" s="1">
        <v>1</v>
      </c>
      <c r="AI39" s="2">
        <v>45</v>
      </c>
      <c r="AJ39" s="2" t="s">
        <v>62</v>
      </c>
      <c r="AK39" s="24">
        <v>42240</v>
      </c>
      <c r="AL39" s="24">
        <v>42240</v>
      </c>
      <c r="AM39" s="24">
        <v>42368</v>
      </c>
      <c r="AN39" s="2">
        <v>2015</v>
      </c>
      <c r="AO39" s="26" t="s">
        <v>71</v>
      </c>
      <c r="AP39" s="26" t="s">
        <v>65</v>
      </c>
      <c r="AQ39" s="27" t="s">
        <v>71</v>
      </c>
      <c r="AR39" s="2" t="s">
        <v>59</v>
      </c>
      <c r="AS39" s="5" t="s">
        <v>225</v>
      </c>
      <c r="AT39" s="6" t="s">
        <v>226</v>
      </c>
      <c r="AU39" s="2" t="s">
        <v>93</v>
      </c>
      <c r="AV39" s="28">
        <v>42343</v>
      </c>
      <c r="AW39" s="7">
        <v>1308.3604</v>
      </c>
      <c r="AX39" s="7">
        <v>1308.3604</v>
      </c>
      <c r="AY39" s="29">
        <v>0</v>
      </c>
      <c r="AZ39" s="8">
        <v>0.4</v>
      </c>
      <c r="BA39" s="2" t="s">
        <v>74</v>
      </c>
      <c r="BB39" s="30" t="s">
        <v>131</v>
      </c>
    </row>
    <row r="40" spans="1:54" s="139" customFormat="1" ht="76.5">
      <c r="A40" s="21">
        <v>1</v>
      </c>
      <c r="B40" s="123" t="s">
        <v>227</v>
      </c>
      <c r="C40" s="127" t="s">
        <v>54</v>
      </c>
      <c r="D40" s="122" t="s">
        <v>123</v>
      </c>
      <c r="E40" s="123" t="s">
        <v>82</v>
      </c>
      <c r="F40" s="122" t="s">
        <v>83</v>
      </c>
      <c r="G40" s="122" t="s">
        <v>84</v>
      </c>
      <c r="H40" s="124">
        <v>854729</v>
      </c>
      <c r="I40" s="125" t="s">
        <v>228</v>
      </c>
      <c r="J40" s="126" t="s">
        <v>203</v>
      </c>
      <c r="K40" s="126" t="s">
        <v>203</v>
      </c>
      <c r="L40" s="123" t="s">
        <v>229</v>
      </c>
      <c r="M40" s="127" t="s">
        <v>77</v>
      </c>
      <c r="N40" s="123" t="s">
        <v>88</v>
      </c>
      <c r="O40" s="123" t="s">
        <v>89</v>
      </c>
      <c r="P40" s="128">
        <f>R40/0.85</f>
        <v>208362.65529411766</v>
      </c>
      <c r="Q40" s="128">
        <f>P40*1.18</f>
        <v>245867.93324705883</v>
      </c>
      <c r="R40" s="128">
        <v>177108.25700000001</v>
      </c>
      <c r="S40" s="140">
        <v>208987.74326000002</v>
      </c>
      <c r="T40" s="128">
        <v>177108.25700000001</v>
      </c>
      <c r="U40" s="128">
        <v>208987.74326000002</v>
      </c>
      <c r="V40" s="123" t="s">
        <v>127</v>
      </c>
      <c r="W40" s="122" t="s">
        <v>54</v>
      </c>
      <c r="X40" s="122" t="s">
        <v>54</v>
      </c>
      <c r="Y40" s="122" t="s">
        <v>55</v>
      </c>
      <c r="Z40" s="129">
        <v>42185</v>
      </c>
      <c r="AA40" s="129">
        <v>42220</v>
      </c>
      <c r="AB40" s="123" t="s">
        <v>71</v>
      </c>
      <c r="AC40" s="123" t="s">
        <v>71</v>
      </c>
      <c r="AD40" s="130" t="s">
        <v>204</v>
      </c>
      <c r="AE40" s="123" t="s">
        <v>78</v>
      </c>
      <c r="AF40" s="124">
        <v>796</v>
      </c>
      <c r="AG40" s="122" t="s">
        <v>68</v>
      </c>
      <c r="AH40" s="122">
        <v>1</v>
      </c>
      <c r="AI40" s="123">
        <v>45</v>
      </c>
      <c r="AJ40" s="123" t="s">
        <v>62</v>
      </c>
      <c r="AK40" s="129">
        <v>42240</v>
      </c>
      <c r="AL40" s="129">
        <v>42240</v>
      </c>
      <c r="AM40" s="129">
        <v>42368</v>
      </c>
      <c r="AN40" s="123">
        <v>2015</v>
      </c>
      <c r="AO40" s="131" t="s">
        <v>71</v>
      </c>
      <c r="AP40" s="131" t="s">
        <v>65</v>
      </c>
      <c r="AQ40" s="132" t="s">
        <v>71</v>
      </c>
      <c r="AR40" s="123" t="s">
        <v>59</v>
      </c>
      <c r="AS40" s="133" t="s">
        <v>230</v>
      </c>
      <c r="AT40" s="134" t="s">
        <v>231</v>
      </c>
      <c r="AU40" s="123" t="s">
        <v>93</v>
      </c>
      <c r="AV40" s="135">
        <v>42344</v>
      </c>
      <c r="AW40" s="136">
        <v>230044.61875320002</v>
      </c>
      <c r="AX40" s="136">
        <v>230044.61875320002</v>
      </c>
      <c r="AY40" s="137">
        <v>4.5</v>
      </c>
      <c r="AZ40" s="138">
        <v>17.399999999999999</v>
      </c>
      <c r="BA40" s="123" t="s">
        <v>74</v>
      </c>
      <c r="BB40" s="141" t="s">
        <v>131</v>
      </c>
    </row>
    <row r="41" spans="1:54" s="139" customFormat="1" ht="102">
      <c r="A41" s="21">
        <v>1</v>
      </c>
      <c r="B41" s="123" t="s">
        <v>232</v>
      </c>
      <c r="C41" s="127" t="s">
        <v>54</v>
      </c>
      <c r="D41" s="122" t="s">
        <v>123</v>
      </c>
      <c r="E41" s="123" t="s">
        <v>82</v>
      </c>
      <c r="F41" s="122" t="s">
        <v>83</v>
      </c>
      <c r="G41" s="122" t="s">
        <v>84</v>
      </c>
      <c r="H41" s="124">
        <v>854730</v>
      </c>
      <c r="I41" s="125" t="s">
        <v>233</v>
      </c>
      <c r="J41" s="126" t="s">
        <v>203</v>
      </c>
      <c r="K41" s="126" t="s">
        <v>203</v>
      </c>
      <c r="L41" s="123" t="s">
        <v>229</v>
      </c>
      <c r="M41" s="127" t="s">
        <v>77</v>
      </c>
      <c r="N41" s="123" t="s">
        <v>88</v>
      </c>
      <c r="O41" s="123" t="s">
        <v>89</v>
      </c>
      <c r="P41" s="128">
        <f>R41/0.85</f>
        <v>123868.88352941177</v>
      </c>
      <c r="Q41" s="128">
        <f>P41*1.18</f>
        <v>146165.28256470588</v>
      </c>
      <c r="R41" s="128">
        <v>105288.55100000001</v>
      </c>
      <c r="S41" s="140">
        <v>124240.49018000001</v>
      </c>
      <c r="T41" s="128">
        <v>105288.55100000001</v>
      </c>
      <c r="U41" s="128">
        <v>124240.49018000001</v>
      </c>
      <c r="V41" s="123" t="s">
        <v>127</v>
      </c>
      <c r="W41" s="122" t="s">
        <v>54</v>
      </c>
      <c r="X41" s="122" t="s">
        <v>54</v>
      </c>
      <c r="Y41" s="122" t="s">
        <v>55</v>
      </c>
      <c r="Z41" s="129">
        <v>42185</v>
      </c>
      <c r="AA41" s="129">
        <v>42220</v>
      </c>
      <c r="AB41" s="123" t="s">
        <v>71</v>
      </c>
      <c r="AC41" s="123" t="s">
        <v>71</v>
      </c>
      <c r="AD41" s="130" t="s">
        <v>204</v>
      </c>
      <c r="AE41" s="123" t="s">
        <v>78</v>
      </c>
      <c r="AF41" s="124">
        <v>796</v>
      </c>
      <c r="AG41" s="122" t="s">
        <v>68</v>
      </c>
      <c r="AH41" s="122">
        <v>1</v>
      </c>
      <c r="AI41" s="123">
        <v>45</v>
      </c>
      <c r="AJ41" s="123" t="s">
        <v>62</v>
      </c>
      <c r="AK41" s="129">
        <v>42240</v>
      </c>
      <c r="AL41" s="129">
        <v>42240</v>
      </c>
      <c r="AM41" s="129">
        <v>42368</v>
      </c>
      <c r="AN41" s="123">
        <v>2015</v>
      </c>
      <c r="AO41" s="131" t="s">
        <v>71</v>
      </c>
      <c r="AP41" s="131" t="s">
        <v>65</v>
      </c>
      <c r="AQ41" s="132" t="s">
        <v>71</v>
      </c>
      <c r="AR41" s="123" t="s">
        <v>59</v>
      </c>
      <c r="AS41" s="133" t="s">
        <v>234</v>
      </c>
      <c r="AT41" s="134" t="s">
        <v>235</v>
      </c>
      <c r="AU41" s="123" t="s">
        <v>93</v>
      </c>
      <c r="AV41" s="135">
        <v>42345</v>
      </c>
      <c r="AW41" s="136">
        <v>132984.77495940001</v>
      </c>
      <c r="AX41" s="136">
        <v>132984.77495940001</v>
      </c>
      <c r="AY41" s="137">
        <v>6.4</v>
      </c>
      <c r="AZ41" s="138">
        <v>12.3</v>
      </c>
      <c r="BA41" s="123" t="s">
        <v>74</v>
      </c>
      <c r="BB41" s="141" t="s">
        <v>131</v>
      </c>
    </row>
    <row r="42" spans="1:54" ht="102">
      <c r="A42" s="21">
        <v>1</v>
      </c>
      <c r="B42" s="2" t="s">
        <v>236</v>
      </c>
      <c r="C42" s="4" t="s">
        <v>54</v>
      </c>
      <c r="D42" s="1" t="s">
        <v>123</v>
      </c>
      <c r="E42" s="2" t="s">
        <v>82</v>
      </c>
      <c r="F42" s="1" t="s">
        <v>83</v>
      </c>
      <c r="G42" s="1" t="s">
        <v>84</v>
      </c>
      <c r="H42" s="21">
        <v>854732</v>
      </c>
      <c r="I42" s="116" t="s">
        <v>237</v>
      </c>
      <c r="J42" s="3" t="s">
        <v>203</v>
      </c>
      <c r="K42" s="3" t="s">
        <v>203</v>
      </c>
      <c r="L42" s="2" t="s">
        <v>126</v>
      </c>
      <c r="M42" s="4" t="s">
        <v>77</v>
      </c>
      <c r="N42" s="2" t="s">
        <v>88</v>
      </c>
      <c r="O42" s="2" t="s">
        <v>89</v>
      </c>
      <c r="P42" s="22">
        <v>72383.53</v>
      </c>
      <c r="Q42" s="22">
        <v>85412.565399999992</v>
      </c>
      <c r="R42" s="22">
        <v>64056.853000000003</v>
      </c>
      <c r="S42" s="23">
        <v>75587.086540000004</v>
      </c>
      <c r="T42" s="22">
        <v>64056.853000000003</v>
      </c>
      <c r="U42" s="22">
        <v>75587.086540000004</v>
      </c>
      <c r="V42" s="2" t="s">
        <v>127</v>
      </c>
      <c r="W42" s="1" t="s">
        <v>54</v>
      </c>
      <c r="X42" s="1" t="s">
        <v>54</v>
      </c>
      <c r="Y42" s="1" t="s">
        <v>55</v>
      </c>
      <c r="Z42" s="24">
        <v>42185</v>
      </c>
      <c r="AA42" s="24">
        <v>42220</v>
      </c>
      <c r="AB42" s="2" t="s">
        <v>71</v>
      </c>
      <c r="AC42" s="2" t="s">
        <v>71</v>
      </c>
      <c r="AD42" s="25" t="s">
        <v>204</v>
      </c>
      <c r="AE42" s="2" t="s">
        <v>78</v>
      </c>
      <c r="AF42" s="21">
        <v>796</v>
      </c>
      <c r="AG42" s="1" t="s">
        <v>68</v>
      </c>
      <c r="AH42" s="1">
        <v>1</v>
      </c>
      <c r="AI42" s="2">
        <v>45</v>
      </c>
      <c r="AJ42" s="2" t="s">
        <v>62</v>
      </c>
      <c r="AK42" s="24">
        <v>42240</v>
      </c>
      <c r="AL42" s="24">
        <v>42240</v>
      </c>
      <c r="AM42" s="24">
        <v>42368</v>
      </c>
      <c r="AN42" s="2">
        <v>2015</v>
      </c>
      <c r="AO42" s="26" t="s">
        <v>71</v>
      </c>
      <c r="AP42" s="26" t="s">
        <v>65</v>
      </c>
      <c r="AQ42" s="27" t="s">
        <v>71</v>
      </c>
      <c r="AR42" s="2" t="s">
        <v>59</v>
      </c>
      <c r="AS42" s="5" t="s">
        <v>238</v>
      </c>
      <c r="AT42" s="6" t="s">
        <v>239</v>
      </c>
      <c r="AU42" s="2" t="s">
        <v>93</v>
      </c>
      <c r="AV42" s="28">
        <v>42346</v>
      </c>
      <c r="AW42" s="7">
        <v>95365.700200000007</v>
      </c>
      <c r="AX42" s="7">
        <v>95365.700200000007</v>
      </c>
      <c r="AY42" s="29">
        <v>0</v>
      </c>
      <c r="AZ42" s="8">
        <v>8.75</v>
      </c>
      <c r="BA42" s="2" t="s">
        <v>74</v>
      </c>
      <c r="BB42" s="30" t="s">
        <v>131</v>
      </c>
    </row>
    <row r="43" spans="1:54" s="139" customFormat="1" ht="102">
      <c r="A43" s="21">
        <v>1</v>
      </c>
      <c r="B43" s="123" t="s">
        <v>240</v>
      </c>
      <c r="C43" s="127" t="s">
        <v>54</v>
      </c>
      <c r="D43" s="122" t="s">
        <v>123</v>
      </c>
      <c r="E43" s="123" t="s">
        <v>82</v>
      </c>
      <c r="F43" s="122" t="s">
        <v>83</v>
      </c>
      <c r="G43" s="122" t="s">
        <v>84</v>
      </c>
      <c r="H43" s="124">
        <v>854735</v>
      </c>
      <c r="I43" s="125" t="s">
        <v>241</v>
      </c>
      <c r="J43" s="126" t="s">
        <v>203</v>
      </c>
      <c r="K43" s="126" t="s">
        <v>203</v>
      </c>
      <c r="L43" s="123" t="s">
        <v>126</v>
      </c>
      <c r="M43" s="127" t="s">
        <v>77</v>
      </c>
      <c r="N43" s="123" t="s">
        <v>88</v>
      </c>
      <c r="O43" s="123" t="s">
        <v>89</v>
      </c>
      <c r="P43" s="128">
        <f>R43/0.85</f>
        <v>114195.41411764706</v>
      </c>
      <c r="Q43" s="128">
        <f>P43*1.18</f>
        <v>134750.58865882352</v>
      </c>
      <c r="R43" s="128">
        <v>97066.101999999999</v>
      </c>
      <c r="S43" s="140">
        <v>114538.00035999999</v>
      </c>
      <c r="T43" s="128">
        <v>97066.101999999999</v>
      </c>
      <c r="U43" s="128">
        <v>114538.00035999999</v>
      </c>
      <c r="V43" s="123" t="s">
        <v>127</v>
      </c>
      <c r="W43" s="122" t="s">
        <v>54</v>
      </c>
      <c r="X43" s="122" t="s">
        <v>54</v>
      </c>
      <c r="Y43" s="122" t="s">
        <v>55</v>
      </c>
      <c r="Z43" s="129">
        <v>42178</v>
      </c>
      <c r="AA43" s="129">
        <v>42213</v>
      </c>
      <c r="AB43" s="123" t="s">
        <v>71</v>
      </c>
      <c r="AC43" s="123" t="s">
        <v>71</v>
      </c>
      <c r="AD43" s="130" t="s">
        <v>204</v>
      </c>
      <c r="AE43" s="123" t="s">
        <v>78</v>
      </c>
      <c r="AF43" s="124">
        <v>796</v>
      </c>
      <c r="AG43" s="122" t="s">
        <v>68</v>
      </c>
      <c r="AH43" s="122">
        <v>1</v>
      </c>
      <c r="AI43" s="123">
        <v>45</v>
      </c>
      <c r="AJ43" s="123" t="s">
        <v>62</v>
      </c>
      <c r="AK43" s="129">
        <v>42233</v>
      </c>
      <c r="AL43" s="129">
        <v>42233</v>
      </c>
      <c r="AM43" s="129">
        <v>42368</v>
      </c>
      <c r="AN43" s="123">
        <v>2015</v>
      </c>
      <c r="AO43" s="131" t="s">
        <v>71</v>
      </c>
      <c r="AP43" s="131" t="s">
        <v>65</v>
      </c>
      <c r="AQ43" s="132" t="s">
        <v>71</v>
      </c>
      <c r="AR43" s="123" t="s">
        <v>59</v>
      </c>
      <c r="AS43" s="133" t="s">
        <v>242</v>
      </c>
      <c r="AT43" s="134" t="s">
        <v>243</v>
      </c>
      <c r="AU43" s="123" t="s">
        <v>93</v>
      </c>
      <c r="AV43" s="135">
        <v>42347</v>
      </c>
      <c r="AW43" s="136">
        <v>123131.90424020001</v>
      </c>
      <c r="AX43" s="136">
        <v>123131.90424020001</v>
      </c>
      <c r="AY43" s="137">
        <v>7.5</v>
      </c>
      <c r="AZ43" s="138">
        <v>9.8000000000000007</v>
      </c>
      <c r="BA43" s="123" t="s">
        <v>74</v>
      </c>
      <c r="BB43" s="141" t="s">
        <v>131</v>
      </c>
    </row>
    <row r="44" spans="1:54" ht="102">
      <c r="A44" s="21">
        <v>1</v>
      </c>
      <c r="B44" s="2" t="s">
        <v>244</v>
      </c>
      <c r="C44" s="4" t="s">
        <v>54</v>
      </c>
      <c r="D44" s="1" t="s">
        <v>123</v>
      </c>
      <c r="E44" s="2" t="s">
        <v>82</v>
      </c>
      <c r="F44" s="1" t="s">
        <v>83</v>
      </c>
      <c r="G44" s="1" t="s">
        <v>84</v>
      </c>
      <c r="H44" s="21">
        <v>854740</v>
      </c>
      <c r="I44" s="116" t="s">
        <v>245</v>
      </c>
      <c r="J44" s="3" t="s">
        <v>203</v>
      </c>
      <c r="K44" s="3" t="s">
        <v>203</v>
      </c>
      <c r="L44" s="2" t="s">
        <v>126</v>
      </c>
      <c r="M44" s="4" t="s">
        <v>77</v>
      </c>
      <c r="N44" s="2" t="s">
        <v>88</v>
      </c>
      <c r="O44" s="2" t="s">
        <v>89</v>
      </c>
      <c r="P44" s="22">
        <v>53521.55</v>
      </c>
      <c r="Q44" s="22">
        <v>63155.429000000004</v>
      </c>
      <c r="R44" s="22">
        <v>47428.582000000002</v>
      </c>
      <c r="S44" s="23">
        <v>55965.726759999998</v>
      </c>
      <c r="T44" s="22">
        <v>47428.582000000002</v>
      </c>
      <c r="U44" s="22">
        <v>55965.726759999998</v>
      </c>
      <c r="V44" s="2" t="s">
        <v>127</v>
      </c>
      <c r="W44" s="1" t="s">
        <v>54</v>
      </c>
      <c r="X44" s="1" t="s">
        <v>54</v>
      </c>
      <c r="Y44" s="1" t="s">
        <v>55</v>
      </c>
      <c r="Z44" s="24">
        <v>42178</v>
      </c>
      <c r="AA44" s="24">
        <v>42213</v>
      </c>
      <c r="AB44" s="2" t="s">
        <v>71</v>
      </c>
      <c r="AC44" s="2" t="s">
        <v>71</v>
      </c>
      <c r="AD44" s="25" t="s">
        <v>204</v>
      </c>
      <c r="AE44" s="2" t="s">
        <v>78</v>
      </c>
      <c r="AF44" s="21">
        <v>796</v>
      </c>
      <c r="AG44" s="1" t="s">
        <v>68</v>
      </c>
      <c r="AH44" s="1">
        <v>1</v>
      </c>
      <c r="AI44" s="2">
        <v>45</v>
      </c>
      <c r="AJ44" s="2" t="s">
        <v>62</v>
      </c>
      <c r="AK44" s="24">
        <v>42233</v>
      </c>
      <c r="AL44" s="24">
        <v>42233</v>
      </c>
      <c r="AM44" s="24">
        <v>42368</v>
      </c>
      <c r="AN44" s="2">
        <v>2015</v>
      </c>
      <c r="AO44" s="26" t="s">
        <v>71</v>
      </c>
      <c r="AP44" s="26" t="s">
        <v>65</v>
      </c>
      <c r="AQ44" s="27" t="s">
        <v>71</v>
      </c>
      <c r="AR44" s="2" t="s">
        <v>59</v>
      </c>
      <c r="AS44" s="5" t="s">
        <v>246</v>
      </c>
      <c r="AT44" s="6" t="s">
        <v>245</v>
      </c>
      <c r="AU44" s="2" t="s">
        <v>93</v>
      </c>
      <c r="AV44" s="28">
        <v>42348</v>
      </c>
      <c r="AW44" s="7">
        <v>70818.431599999996</v>
      </c>
      <c r="AX44" s="7">
        <v>70818.431599999996</v>
      </c>
      <c r="AY44" s="29">
        <v>6.4</v>
      </c>
      <c r="AZ44" s="8">
        <v>6</v>
      </c>
      <c r="BA44" s="2" t="s">
        <v>74</v>
      </c>
      <c r="BB44" s="30" t="s">
        <v>131</v>
      </c>
    </row>
    <row r="45" spans="1:54" ht="76.5">
      <c r="A45" s="21">
        <v>1</v>
      </c>
      <c r="B45" s="2" t="s">
        <v>247</v>
      </c>
      <c r="C45" s="4" t="s">
        <v>54</v>
      </c>
      <c r="D45" s="1" t="s">
        <v>123</v>
      </c>
      <c r="E45" s="2" t="s">
        <v>82</v>
      </c>
      <c r="F45" s="1" t="s">
        <v>83</v>
      </c>
      <c r="G45" s="1" t="s">
        <v>84</v>
      </c>
      <c r="H45" s="21">
        <v>854758</v>
      </c>
      <c r="I45" s="116" t="s">
        <v>248</v>
      </c>
      <c r="J45" s="3" t="s">
        <v>103</v>
      </c>
      <c r="K45" s="3" t="s">
        <v>103</v>
      </c>
      <c r="L45" s="2" t="s">
        <v>126</v>
      </c>
      <c r="M45" s="4" t="s">
        <v>77</v>
      </c>
      <c r="N45" s="2" t="s">
        <v>88</v>
      </c>
      <c r="O45" s="2" t="s">
        <v>89</v>
      </c>
      <c r="P45" s="22">
        <v>809.53</v>
      </c>
      <c r="Q45" s="22">
        <v>955.2453999999999</v>
      </c>
      <c r="R45" s="22">
        <v>694.72400000000005</v>
      </c>
      <c r="S45" s="23">
        <v>819.77431999999999</v>
      </c>
      <c r="T45" s="22">
        <v>694.72400000000005</v>
      </c>
      <c r="U45" s="22">
        <v>819.77431999999999</v>
      </c>
      <c r="V45" s="2" t="s">
        <v>127</v>
      </c>
      <c r="W45" s="1" t="s">
        <v>54</v>
      </c>
      <c r="X45" s="1" t="s">
        <v>54</v>
      </c>
      <c r="Y45" s="1" t="s">
        <v>55</v>
      </c>
      <c r="Z45" s="24">
        <v>42186</v>
      </c>
      <c r="AA45" s="24">
        <v>42221</v>
      </c>
      <c r="AB45" s="2" t="s">
        <v>71</v>
      </c>
      <c r="AC45" s="2" t="s">
        <v>71</v>
      </c>
      <c r="AD45" s="25" t="s">
        <v>104</v>
      </c>
      <c r="AE45" s="2" t="s">
        <v>78</v>
      </c>
      <c r="AF45" s="21">
        <v>796</v>
      </c>
      <c r="AG45" s="1" t="s">
        <v>68</v>
      </c>
      <c r="AH45" s="1">
        <v>1</v>
      </c>
      <c r="AI45" s="2">
        <v>45</v>
      </c>
      <c r="AJ45" s="2" t="s">
        <v>62</v>
      </c>
      <c r="AK45" s="24">
        <v>42241</v>
      </c>
      <c r="AL45" s="24">
        <v>42241</v>
      </c>
      <c r="AM45" s="24">
        <v>42459</v>
      </c>
      <c r="AN45" s="2" t="s">
        <v>56</v>
      </c>
      <c r="AO45" s="26" t="s">
        <v>71</v>
      </c>
      <c r="AP45" s="26" t="s">
        <v>65</v>
      </c>
      <c r="AQ45" s="27" t="s">
        <v>71</v>
      </c>
      <c r="AR45" s="2" t="s">
        <v>59</v>
      </c>
      <c r="AS45" s="5" t="s">
        <v>249</v>
      </c>
      <c r="AT45" s="6" t="s">
        <v>250</v>
      </c>
      <c r="AU45" s="2" t="s">
        <v>93</v>
      </c>
      <c r="AV45" s="28">
        <v>42442</v>
      </c>
      <c r="AW45" s="7">
        <v>1089.3524000000002</v>
      </c>
      <c r="AX45" s="7">
        <v>1089.3524000000002</v>
      </c>
      <c r="AY45" s="29">
        <v>0.28000000000000003</v>
      </c>
      <c r="AZ45" s="8">
        <v>0</v>
      </c>
      <c r="BA45" s="2" t="s">
        <v>74</v>
      </c>
      <c r="BB45" s="30" t="s">
        <v>131</v>
      </c>
    </row>
    <row r="46" spans="1:54" ht="76.5">
      <c r="A46" s="21">
        <v>1</v>
      </c>
      <c r="B46" s="2" t="s">
        <v>251</v>
      </c>
      <c r="C46" s="4" t="s">
        <v>54</v>
      </c>
      <c r="D46" s="1" t="s">
        <v>123</v>
      </c>
      <c r="E46" s="2" t="s">
        <v>82</v>
      </c>
      <c r="F46" s="1" t="s">
        <v>83</v>
      </c>
      <c r="G46" s="1" t="s">
        <v>84</v>
      </c>
      <c r="H46" s="21">
        <v>854761</v>
      </c>
      <c r="I46" s="116" t="s">
        <v>252</v>
      </c>
      <c r="J46" s="3" t="s">
        <v>103</v>
      </c>
      <c r="K46" s="3" t="s">
        <v>103</v>
      </c>
      <c r="L46" s="2" t="s">
        <v>126</v>
      </c>
      <c r="M46" s="4" t="s">
        <v>77</v>
      </c>
      <c r="N46" s="2" t="s">
        <v>88</v>
      </c>
      <c r="O46" s="2" t="s">
        <v>89</v>
      </c>
      <c r="P46" s="22">
        <v>769.59301999999991</v>
      </c>
      <c r="Q46" s="22">
        <v>908.11976359999983</v>
      </c>
      <c r="R46" s="22">
        <v>720.07</v>
      </c>
      <c r="S46" s="23">
        <v>849.68259999999998</v>
      </c>
      <c r="T46" s="22">
        <v>720.07</v>
      </c>
      <c r="U46" s="22">
        <v>849.68259999999998</v>
      </c>
      <c r="V46" s="2" t="s">
        <v>127</v>
      </c>
      <c r="W46" s="1" t="s">
        <v>54</v>
      </c>
      <c r="X46" s="1" t="s">
        <v>54</v>
      </c>
      <c r="Y46" s="1" t="s">
        <v>55</v>
      </c>
      <c r="Z46" s="24">
        <v>42186</v>
      </c>
      <c r="AA46" s="24">
        <v>42221</v>
      </c>
      <c r="AB46" s="2" t="s">
        <v>71</v>
      </c>
      <c r="AC46" s="2" t="s">
        <v>71</v>
      </c>
      <c r="AD46" s="25" t="s">
        <v>104</v>
      </c>
      <c r="AE46" s="2" t="s">
        <v>78</v>
      </c>
      <c r="AF46" s="21">
        <v>796</v>
      </c>
      <c r="AG46" s="1" t="s">
        <v>68</v>
      </c>
      <c r="AH46" s="1">
        <v>1</v>
      </c>
      <c r="AI46" s="2">
        <v>45</v>
      </c>
      <c r="AJ46" s="2" t="s">
        <v>62</v>
      </c>
      <c r="AK46" s="24">
        <v>42241</v>
      </c>
      <c r="AL46" s="24">
        <v>42241</v>
      </c>
      <c r="AM46" s="24">
        <v>42368</v>
      </c>
      <c r="AN46" s="2">
        <v>2015</v>
      </c>
      <c r="AO46" s="26" t="s">
        <v>71</v>
      </c>
      <c r="AP46" s="26" t="s">
        <v>65</v>
      </c>
      <c r="AQ46" s="27" t="s">
        <v>71</v>
      </c>
      <c r="AR46" s="2" t="s">
        <v>59</v>
      </c>
      <c r="AS46" s="5" t="s">
        <v>253</v>
      </c>
      <c r="AT46" s="6" t="s">
        <v>254</v>
      </c>
      <c r="AU46" s="2" t="s">
        <v>93</v>
      </c>
      <c r="AV46" s="28">
        <v>42352</v>
      </c>
      <c r="AW46" s="7">
        <v>1010.7591962</v>
      </c>
      <c r="AX46" s="7">
        <v>1010.7591962</v>
      </c>
      <c r="AY46" s="29">
        <v>0.24</v>
      </c>
      <c r="AZ46" s="8">
        <v>0</v>
      </c>
      <c r="BA46" s="2" t="s">
        <v>74</v>
      </c>
      <c r="BB46" s="30" t="s">
        <v>131</v>
      </c>
    </row>
    <row r="47" spans="1:54" ht="76.5">
      <c r="A47" s="21">
        <v>1</v>
      </c>
      <c r="B47" s="2" t="s">
        <v>255</v>
      </c>
      <c r="C47" s="4" t="s">
        <v>54</v>
      </c>
      <c r="D47" s="1" t="s">
        <v>123</v>
      </c>
      <c r="E47" s="2" t="s">
        <v>82</v>
      </c>
      <c r="F47" s="1" t="s">
        <v>83</v>
      </c>
      <c r="G47" s="1" t="s">
        <v>84</v>
      </c>
      <c r="H47" s="21">
        <v>854762</v>
      </c>
      <c r="I47" s="116" t="s">
        <v>256</v>
      </c>
      <c r="J47" s="3" t="s">
        <v>103</v>
      </c>
      <c r="K47" s="3" t="s">
        <v>103</v>
      </c>
      <c r="L47" s="2" t="s">
        <v>126</v>
      </c>
      <c r="M47" s="4" t="s">
        <v>77</v>
      </c>
      <c r="N47" s="2" t="s">
        <v>88</v>
      </c>
      <c r="O47" s="2" t="s">
        <v>89</v>
      </c>
      <c r="P47" s="22">
        <v>792.10422999999992</v>
      </c>
      <c r="Q47" s="22">
        <v>934.68299139999988</v>
      </c>
      <c r="R47" s="22">
        <v>741.12900000000002</v>
      </c>
      <c r="S47" s="23">
        <v>874.53221999999994</v>
      </c>
      <c r="T47" s="22">
        <v>741.12900000000002</v>
      </c>
      <c r="U47" s="22">
        <v>874.53221999999994</v>
      </c>
      <c r="V47" s="2" t="s">
        <v>127</v>
      </c>
      <c r="W47" s="1" t="s">
        <v>54</v>
      </c>
      <c r="X47" s="1" t="s">
        <v>54</v>
      </c>
      <c r="Y47" s="1" t="s">
        <v>55</v>
      </c>
      <c r="Z47" s="24">
        <v>42178</v>
      </c>
      <c r="AA47" s="24">
        <v>42213</v>
      </c>
      <c r="AB47" s="2" t="s">
        <v>71</v>
      </c>
      <c r="AC47" s="2" t="s">
        <v>71</v>
      </c>
      <c r="AD47" s="25" t="s">
        <v>104</v>
      </c>
      <c r="AE47" s="2" t="s">
        <v>78</v>
      </c>
      <c r="AF47" s="21">
        <v>796</v>
      </c>
      <c r="AG47" s="1" t="s">
        <v>68</v>
      </c>
      <c r="AH47" s="1">
        <v>1</v>
      </c>
      <c r="AI47" s="2">
        <v>45</v>
      </c>
      <c r="AJ47" s="2" t="s">
        <v>62</v>
      </c>
      <c r="AK47" s="24">
        <v>42233</v>
      </c>
      <c r="AL47" s="24">
        <v>42233</v>
      </c>
      <c r="AM47" s="24">
        <v>42368</v>
      </c>
      <c r="AN47" s="2">
        <v>2015</v>
      </c>
      <c r="AO47" s="26" t="s">
        <v>71</v>
      </c>
      <c r="AP47" s="26" t="s">
        <v>65</v>
      </c>
      <c r="AQ47" s="27" t="s">
        <v>71</v>
      </c>
      <c r="AR47" s="2" t="s">
        <v>59</v>
      </c>
      <c r="AS47" s="5" t="s">
        <v>257</v>
      </c>
      <c r="AT47" s="6" t="s">
        <v>258</v>
      </c>
      <c r="AU47" s="2" t="s">
        <v>93</v>
      </c>
      <c r="AV47" s="28">
        <v>42353</v>
      </c>
      <c r="AW47" s="7">
        <v>1040.3352</v>
      </c>
      <c r="AX47" s="7">
        <v>1040.3352</v>
      </c>
      <c r="AY47" s="29">
        <v>0.2</v>
      </c>
      <c r="AZ47" s="8">
        <v>0</v>
      </c>
      <c r="BA47" s="2" t="s">
        <v>74</v>
      </c>
      <c r="BB47" s="30" t="s">
        <v>131</v>
      </c>
    </row>
    <row r="48" spans="1:54" ht="76.5">
      <c r="A48" s="21">
        <v>1</v>
      </c>
      <c r="B48" s="2" t="s">
        <v>259</v>
      </c>
      <c r="C48" s="4" t="s">
        <v>54</v>
      </c>
      <c r="D48" s="1" t="s">
        <v>123</v>
      </c>
      <c r="E48" s="2" t="s">
        <v>82</v>
      </c>
      <c r="F48" s="1" t="s">
        <v>83</v>
      </c>
      <c r="G48" s="1" t="s">
        <v>84</v>
      </c>
      <c r="H48" s="21">
        <v>854766</v>
      </c>
      <c r="I48" s="116" t="s">
        <v>260</v>
      </c>
      <c r="J48" s="3" t="s">
        <v>103</v>
      </c>
      <c r="K48" s="3" t="s">
        <v>103</v>
      </c>
      <c r="L48" s="2" t="s">
        <v>126</v>
      </c>
      <c r="M48" s="4" t="s">
        <v>77</v>
      </c>
      <c r="N48" s="2" t="s">
        <v>88</v>
      </c>
      <c r="O48" s="2" t="s">
        <v>89</v>
      </c>
      <c r="P48" s="22">
        <v>738.85176000000001</v>
      </c>
      <c r="Q48" s="22">
        <v>871.84507680000002</v>
      </c>
      <c r="R48" s="22">
        <v>691.69</v>
      </c>
      <c r="S48" s="23">
        <v>816.19420000000002</v>
      </c>
      <c r="T48" s="22">
        <v>691.69</v>
      </c>
      <c r="U48" s="22">
        <v>816.19420000000002</v>
      </c>
      <c r="V48" s="2" t="s">
        <v>127</v>
      </c>
      <c r="W48" s="1" t="s">
        <v>54</v>
      </c>
      <c r="X48" s="1" t="s">
        <v>54</v>
      </c>
      <c r="Y48" s="1" t="s">
        <v>55</v>
      </c>
      <c r="Z48" s="24">
        <v>42178</v>
      </c>
      <c r="AA48" s="24">
        <v>42213</v>
      </c>
      <c r="AB48" s="2" t="s">
        <v>71</v>
      </c>
      <c r="AC48" s="2" t="s">
        <v>71</v>
      </c>
      <c r="AD48" s="25" t="s">
        <v>104</v>
      </c>
      <c r="AE48" s="2" t="s">
        <v>78</v>
      </c>
      <c r="AF48" s="21">
        <v>796</v>
      </c>
      <c r="AG48" s="1" t="s">
        <v>68</v>
      </c>
      <c r="AH48" s="1">
        <v>1</v>
      </c>
      <c r="AI48" s="2">
        <v>45</v>
      </c>
      <c r="AJ48" s="2" t="s">
        <v>62</v>
      </c>
      <c r="AK48" s="24">
        <v>42233</v>
      </c>
      <c r="AL48" s="24">
        <v>42233</v>
      </c>
      <c r="AM48" s="24">
        <v>42368</v>
      </c>
      <c r="AN48" s="2">
        <v>2015</v>
      </c>
      <c r="AO48" s="26" t="s">
        <v>71</v>
      </c>
      <c r="AP48" s="26" t="s">
        <v>65</v>
      </c>
      <c r="AQ48" s="27" t="s">
        <v>71</v>
      </c>
      <c r="AR48" s="2" t="s">
        <v>59</v>
      </c>
      <c r="AS48" s="5" t="s">
        <v>261</v>
      </c>
      <c r="AT48" s="6" t="s">
        <v>262</v>
      </c>
      <c r="AU48" s="2" t="s">
        <v>93</v>
      </c>
      <c r="AV48" s="28">
        <v>42355</v>
      </c>
      <c r="AW48" s="7">
        <v>968.7328</v>
      </c>
      <c r="AX48" s="7">
        <v>968.7328</v>
      </c>
      <c r="AY48" s="29">
        <v>0.23</v>
      </c>
      <c r="AZ48" s="8">
        <v>0</v>
      </c>
      <c r="BA48" s="2" t="s">
        <v>74</v>
      </c>
      <c r="BB48" s="30" t="s">
        <v>131</v>
      </c>
    </row>
    <row r="49" spans="1:54" ht="76.5">
      <c r="A49" s="21">
        <v>1</v>
      </c>
      <c r="B49" s="2" t="s">
        <v>263</v>
      </c>
      <c r="C49" s="4" t="s">
        <v>54</v>
      </c>
      <c r="D49" s="1" t="s">
        <v>123</v>
      </c>
      <c r="E49" s="2" t="s">
        <v>82</v>
      </c>
      <c r="F49" s="1" t="s">
        <v>83</v>
      </c>
      <c r="G49" s="1" t="s">
        <v>84</v>
      </c>
      <c r="H49" s="21">
        <v>854768</v>
      </c>
      <c r="I49" s="116" t="s">
        <v>264</v>
      </c>
      <c r="J49" s="3" t="s">
        <v>103</v>
      </c>
      <c r="K49" s="3" t="s">
        <v>103</v>
      </c>
      <c r="L49" s="2" t="s">
        <v>126</v>
      </c>
      <c r="M49" s="4" t="s">
        <v>77</v>
      </c>
      <c r="N49" s="2" t="s">
        <v>88</v>
      </c>
      <c r="O49" s="2" t="s">
        <v>89</v>
      </c>
      <c r="P49" s="22">
        <v>769.59301999999991</v>
      </c>
      <c r="Q49" s="22">
        <v>908.11976359999983</v>
      </c>
      <c r="R49" s="22">
        <v>720.07</v>
      </c>
      <c r="S49" s="23">
        <v>849.68259999999998</v>
      </c>
      <c r="T49" s="22">
        <v>720.07</v>
      </c>
      <c r="U49" s="22">
        <v>849.68259999999998</v>
      </c>
      <c r="V49" s="2" t="s">
        <v>127</v>
      </c>
      <c r="W49" s="1" t="s">
        <v>54</v>
      </c>
      <c r="X49" s="1" t="s">
        <v>54</v>
      </c>
      <c r="Y49" s="1" t="s">
        <v>55</v>
      </c>
      <c r="Z49" s="24">
        <v>42199</v>
      </c>
      <c r="AA49" s="24">
        <v>42234</v>
      </c>
      <c r="AB49" s="2" t="s">
        <v>71</v>
      </c>
      <c r="AC49" s="2" t="s">
        <v>71</v>
      </c>
      <c r="AD49" s="25" t="s">
        <v>104</v>
      </c>
      <c r="AE49" s="2" t="s">
        <v>78</v>
      </c>
      <c r="AF49" s="21">
        <v>796</v>
      </c>
      <c r="AG49" s="1" t="s">
        <v>68</v>
      </c>
      <c r="AH49" s="1">
        <v>1</v>
      </c>
      <c r="AI49" s="2">
        <v>45</v>
      </c>
      <c r="AJ49" s="2" t="s">
        <v>62</v>
      </c>
      <c r="AK49" s="24">
        <v>42254</v>
      </c>
      <c r="AL49" s="24">
        <v>42254</v>
      </c>
      <c r="AM49" s="24">
        <v>42368</v>
      </c>
      <c r="AN49" s="2">
        <v>2015</v>
      </c>
      <c r="AO49" s="26" t="s">
        <v>71</v>
      </c>
      <c r="AP49" s="26" t="s">
        <v>65</v>
      </c>
      <c r="AQ49" s="27" t="s">
        <v>71</v>
      </c>
      <c r="AR49" s="2" t="s">
        <v>59</v>
      </c>
      <c r="AS49" s="5" t="s">
        <v>265</v>
      </c>
      <c r="AT49" s="6" t="s">
        <v>266</v>
      </c>
      <c r="AU49" s="2" t="s">
        <v>93</v>
      </c>
      <c r="AV49" s="28">
        <v>42356</v>
      </c>
      <c r="AW49" s="7">
        <v>1010.7644</v>
      </c>
      <c r="AX49" s="7">
        <v>1010.7644</v>
      </c>
      <c r="AY49" s="29">
        <v>0.24</v>
      </c>
      <c r="AZ49" s="8">
        <v>0</v>
      </c>
      <c r="BA49" s="2" t="s">
        <v>74</v>
      </c>
      <c r="BB49" s="30" t="s">
        <v>131</v>
      </c>
    </row>
    <row r="50" spans="1:54" ht="76.5">
      <c r="A50" s="21">
        <v>1</v>
      </c>
      <c r="B50" s="2" t="s">
        <v>267</v>
      </c>
      <c r="C50" s="4" t="s">
        <v>54</v>
      </c>
      <c r="D50" s="1" t="s">
        <v>123</v>
      </c>
      <c r="E50" s="2" t="s">
        <v>82</v>
      </c>
      <c r="F50" s="1" t="s">
        <v>83</v>
      </c>
      <c r="G50" s="1" t="s">
        <v>84</v>
      </c>
      <c r="H50" s="21">
        <v>854770</v>
      </c>
      <c r="I50" s="116" t="s">
        <v>268</v>
      </c>
      <c r="J50" s="3" t="s">
        <v>103</v>
      </c>
      <c r="K50" s="3" t="s">
        <v>103</v>
      </c>
      <c r="L50" s="2" t="s">
        <v>126</v>
      </c>
      <c r="M50" s="4" t="s">
        <v>77</v>
      </c>
      <c r="N50" s="2" t="s">
        <v>88</v>
      </c>
      <c r="O50" s="2" t="s">
        <v>89</v>
      </c>
      <c r="P50" s="22">
        <v>736.25183000000004</v>
      </c>
      <c r="Q50" s="22">
        <v>868.77715939999996</v>
      </c>
      <c r="R50" s="22">
        <v>689.18700000000001</v>
      </c>
      <c r="S50" s="23">
        <v>813.24065999999993</v>
      </c>
      <c r="T50" s="22">
        <v>689.18700000000001</v>
      </c>
      <c r="U50" s="22">
        <v>813.24065999999993</v>
      </c>
      <c r="V50" s="2" t="s">
        <v>127</v>
      </c>
      <c r="W50" s="1" t="s">
        <v>54</v>
      </c>
      <c r="X50" s="1" t="s">
        <v>54</v>
      </c>
      <c r="Y50" s="1" t="s">
        <v>55</v>
      </c>
      <c r="Z50" s="24">
        <v>42199</v>
      </c>
      <c r="AA50" s="24">
        <v>42234</v>
      </c>
      <c r="AB50" s="2" t="s">
        <v>71</v>
      </c>
      <c r="AC50" s="2" t="s">
        <v>71</v>
      </c>
      <c r="AD50" s="25" t="s">
        <v>104</v>
      </c>
      <c r="AE50" s="2" t="s">
        <v>78</v>
      </c>
      <c r="AF50" s="21">
        <v>796</v>
      </c>
      <c r="AG50" s="1" t="s">
        <v>68</v>
      </c>
      <c r="AH50" s="1">
        <v>1</v>
      </c>
      <c r="AI50" s="2">
        <v>45</v>
      </c>
      <c r="AJ50" s="2" t="s">
        <v>62</v>
      </c>
      <c r="AK50" s="24">
        <v>42254</v>
      </c>
      <c r="AL50" s="24">
        <v>42254</v>
      </c>
      <c r="AM50" s="24">
        <v>42368</v>
      </c>
      <c r="AN50" s="2">
        <v>2015</v>
      </c>
      <c r="AO50" s="26" t="s">
        <v>71</v>
      </c>
      <c r="AP50" s="26" t="s">
        <v>65</v>
      </c>
      <c r="AQ50" s="27" t="s">
        <v>71</v>
      </c>
      <c r="AR50" s="2" t="s">
        <v>59</v>
      </c>
      <c r="AS50" s="5" t="s">
        <v>269</v>
      </c>
      <c r="AT50" s="6" t="s">
        <v>270</v>
      </c>
      <c r="AU50" s="2" t="s">
        <v>93</v>
      </c>
      <c r="AV50" s="28">
        <v>42358</v>
      </c>
      <c r="AW50" s="7">
        <v>965.14249659999996</v>
      </c>
      <c r="AX50" s="7">
        <v>965.14249659999996</v>
      </c>
      <c r="AY50" s="29">
        <v>0.24</v>
      </c>
      <c r="AZ50" s="8">
        <v>0</v>
      </c>
      <c r="BA50" s="2" t="s">
        <v>74</v>
      </c>
      <c r="BB50" s="30" t="s">
        <v>131</v>
      </c>
    </row>
    <row r="51" spans="1:54" ht="76.5">
      <c r="A51" s="21">
        <v>1</v>
      </c>
      <c r="B51" s="2" t="s">
        <v>271</v>
      </c>
      <c r="C51" s="4" t="s">
        <v>54</v>
      </c>
      <c r="D51" s="1" t="s">
        <v>123</v>
      </c>
      <c r="E51" s="2" t="s">
        <v>82</v>
      </c>
      <c r="F51" s="1" t="s">
        <v>83</v>
      </c>
      <c r="G51" s="1" t="s">
        <v>84</v>
      </c>
      <c r="H51" s="21">
        <v>854771</v>
      </c>
      <c r="I51" s="116" t="s">
        <v>272</v>
      </c>
      <c r="J51" s="3" t="s">
        <v>103</v>
      </c>
      <c r="K51" s="3" t="s">
        <v>103</v>
      </c>
      <c r="L51" s="2" t="s">
        <v>126</v>
      </c>
      <c r="M51" s="4" t="s">
        <v>77</v>
      </c>
      <c r="N51" s="2" t="s">
        <v>88</v>
      </c>
      <c r="O51" s="2" t="s">
        <v>89</v>
      </c>
      <c r="P51" s="22">
        <v>737.65632000000005</v>
      </c>
      <c r="Q51" s="22">
        <v>870.43445759999997</v>
      </c>
      <c r="R51" s="22">
        <v>652.46299999999997</v>
      </c>
      <c r="S51" s="23">
        <v>769.90633999999989</v>
      </c>
      <c r="T51" s="22">
        <v>652.46299999999997</v>
      </c>
      <c r="U51" s="22">
        <v>769.90633999999989</v>
      </c>
      <c r="V51" s="2" t="s">
        <v>127</v>
      </c>
      <c r="W51" s="1" t="s">
        <v>54</v>
      </c>
      <c r="X51" s="1" t="s">
        <v>54</v>
      </c>
      <c r="Y51" s="1" t="s">
        <v>55</v>
      </c>
      <c r="Z51" s="24">
        <v>42194</v>
      </c>
      <c r="AA51" s="24">
        <v>42229</v>
      </c>
      <c r="AB51" s="2" t="s">
        <v>71</v>
      </c>
      <c r="AC51" s="2" t="s">
        <v>71</v>
      </c>
      <c r="AD51" s="25" t="s">
        <v>104</v>
      </c>
      <c r="AE51" s="2" t="s">
        <v>78</v>
      </c>
      <c r="AF51" s="21">
        <v>796</v>
      </c>
      <c r="AG51" s="1" t="s">
        <v>68</v>
      </c>
      <c r="AH51" s="1">
        <v>1</v>
      </c>
      <c r="AI51" s="2">
        <v>45</v>
      </c>
      <c r="AJ51" s="2" t="s">
        <v>62</v>
      </c>
      <c r="AK51" s="24">
        <v>42249</v>
      </c>
      <c r="AL51" s="24">
        <v>42249</v>
      </c>
      <c r="AM51" s="24">
        <v>42368</v>
      </c>
      <c r="AN51" s="2">
        <v>2015</v>
      </c>
      <c r="AO51" s="26" t="s">
        <v>71</v>
      </c>
      <c r="AP51" s="26" t="s">
        <v>65</v>
      </c>
      <c r="AQ51" s="27" t="s">
        <v>71</v>
      </c>
      <c r="AR51" s="2" t="s">
        <v>59</v>
      </c>
      <c r="AS51" s="5" t="s">
        <v>273</v>
      </c>
      <c r="AT51" s="6" t="s">
        <v>274</v>
      </c>
      <c r="AU51" s="2" t="s">
        <v>93</v>
      </c>
      <c r="AV51" s="28">
        <v>42359</v>
      </c>
      <c r="AW51" s="7">
        <v>966.51523780000002</v>
      </c>
      <c r="AX51" s="7">
        <v>966.51523780000002</v>
      </c>
      <c r="AY51" s="29">
        <v>0.24</v>
      </c>
      <c r="AZ51" s="8">
        <v>0</v>
      </c>
      <c r="BA51" s="2" t="s">
        <v>74</v>
      </c>
      <c r="BB51" s="30" t="s">
        <v>131</v>
      </c>
    </row>
    <row r="52" spans="1:54" ht="76.5">
      <c r="A52" s="21">
        <v>1</v>
      </c>
      <c r="B52" s="2" t="s">
        <v>275</v>
      </c>
      <c r="C52" s="4" t="s">
        <v>54</v>
      </c>
      <c r="D52" s="1" t="s">
        <v>123</v>
      </c>
      <c r="E52" s="2" t="s">
        <v>82</v>
      </c>
      <c r="F52" s="1" t="s">
        <v>83</v>
      </c>
      <c r="G52" s="1" t="s">
        <v>84</v>
      </c>
      <c r="H52" s="21">
        <v>854772</v>
      </c>
      <c r="I52" s="116" t="s">
        <v>276</v>
      </c>
      <c r="J52" s="3" t="s">
        <v>103</v>
      </c>
      <c r="K52" s="3" t="s">
        <v>103</v>
      </c>
      <c r="L52" s="2" t="s">
        <v>126</v>
      </c>
      <c r="M52" s="4" t="s">
        <v>77</v>
      </c>
      <c r="N52" s="2" t="s">
        <v>88</v>
      </c>
      <c r="O52" s="2" t="s">
        <v>89</v>
      </c>
      <c r="P52" s="22">
        <v>764.40368000000001</v>
      </c>
      <c r="Q52" s="22">
        <v>901.9963424</v>
      </c>
      <c r="R52" s="22">
        <v>709.92700000000002</v>
      </c>
      <c r="S52" s="23">
        <v>837.71385999999995</v>
      </c>
      <c r="T52" s="22">
        <v>709.92700000000002</v>
      </c>
      <c r="U52" s="22">
        <v>837.71385999999995</v>
      </c>
      <c r="V52" s="2" t="s">
        <v>127</v>
      </c>
      <c r="W52" s="1" t="s">
        <v>54</v>
      </c>
      <c r="X52" s="1" t="s">
        <v>54</v>
      </c>
      <c r="Y52" s="1" t="s">
        <v>55</v>
      </c>
      <c r="Z52" s="24">
        <v>42194</v>
      </c>
      <c r="AA52" s="24">
        <v>42229</v>
      </c>
      <c r="AB52" s="2" t="s">
        <v>71</v>
      </c>
      <c r="AC52" s="2" t="s">
        <v>71</v>
      </c>
      <c r="AD52" s="25" t="s">
        <v>104</v>
      </c>
      <c r="AE52" s="2" t="s">
        <v>78</v>
      </c>
      <c r="AF52" s="21">
        <v>796</v>
      </c>
      <c r="AG52" s="1" t="s">
        <v>68</v>
      </c>
      <c r="AH52" s="1">
        <v>1</v>
      </c>
      <c r="AI52" s="2">
        <v>45</v>
      </c>
      <c r="AJ52" s="2" t="s">
        <v>62</v>
      </c>
      <c r="AK52" s="24">
        <v>42249</v>
      </c>
      <c r="AL52" s="24">
        <v>42249</v>
      </c>
      <c r="AM52" s="24">
        <v>42368</v>
      </c>
      <c r="AN52" s="2">
        <v>2015</v>
      </c>
      <c r="AO52" s="26" t="s">
        <v>71</v>
      </c>
      <c r="AP52" s="26" t="s">
        <v>65</v>
      </c>
      <c r="AQ52" s="27" t="s">
        <v>71</v>
      </c>
      <c r="AR52" s="2" t="s">
        <v>59</v>
      </c>
      <c r="AS52" s="5" t="s">
        <v>277</v>
      </c>
      <c r="AT52" s="6" t="s">
        <v>278</v>
      </c>
      <c r="AU52" s="2" t="s">
        <v>93</v>
      </c>
      <c r="AV52" s="28">
        <v>42360</v>
      </c>
      <c r="AW52" s="7">
        <v>1001.2772000000001</v>
      </c>
      <c r="AX52" s="7">
        <v>1001.2772000000001</v>
      </c>
      <c r="AY52" s="29">
        <v>0.14000000000000001</v>
      </c>
      <c r="AZ52" s="8">
        <v>0</v>
      </c>
      <c r="BA52" s="2" t="s">
        <v>74</v>
      </c>
      <c r="BB52" s="30" t="s">
        <v>131</v>
      </c>
    </row>
    <row r="53" spans="1:54" s="139" customFormat="1" ht="76.5">
      <c r="A53" s="21">
        <v>1</v>
      </c>
      <c r="B53" s="123" t="s">
        <v>279</v>
      </c>
      <c r="C53" s="127" t="s">
        <v>54</v>
      </c>
      <c r="D53" s="122" t="s">
        <v>123</v>
      </c>
      <c r="E53" s="123" t="s">
        <v>82</v>
      </c>
      <c r="F53" s="122" t="s">
        <v>83</v>
      </c>
      <c r="G53" s="122" t="s">
        <v>84</v>
      </c>
      <c r="H53" s="124">
        <v>854774</v>
      </c>
      <c r="I53" s="125" t="s">
        <v>280</v>
      </c>
      <c r="J53" s="126" t="s">
        <v>103</v>
      </c>
      <c r="K53" s="126" t="s">
        <v>103</v>
      </c>
      <c r="L53" s="123" t="s">
        <v>281</v>
      </c>
      <c r="M53" s="127" t="s">
        <v>77</v>
      </c>
      <c r="N53" s="123" t="s">
        <v>88</v>
      </c>
      <c r="O53" s="123" t="s">
        <v>89</v>
      </c>
      <c r="P53" s="128">
        <f>R53/0.85</f>
        <v>810.80823529411771</v>
      </c>
      <c r="Q53" s="128">
        <f>P53*1.18</f>
        <v>956.75371764705881</v>
      </c>
      <c r="R53" s="128">
        <v>689.18700000000001</v>
      </c>
      <c r="S53" s="140">
        <v>813.24065999999993</v>
      </c>
      <c r="T53" s="128">
        <v>689.18700000000001</v>
      </c>
      <c r="U53" s="128">
        <v>813.24065999999993</v>
      </c>
      <c r="V53" s="123" t="s">
        <v>127</v>
      </c>
      <c r="W53" s="122" t="s">
        <v>54</v>
      </c>
      <c r="X53" s="122" t="s">
        <v>54</v>
      </c>
      <c r="Y53" s="122" t="s">
        <v>55</v>
      </c>
      <c r="Z53" s="129">
        <v>42194</v>
      </c>
      <c r="AA53" s="129">
        <v>42229</v>
      </c>
      <c r="AB53" s="123" t="s">
        <v>71</v>
      </c>
      <c r="AC53" s="123" t="s">
        <v>71</v>
      </c>
      <c r="AD53" s="130" t="s">
        <v>104</v>
      </c>
      <c r="AE53" s="123" t="s">
        <v>78</v>
      </c>
      <c r="AF53" s="124">
        <v>796</v>
      </c>
      <c r="AG53" s="122" t="s">
        <v>68</v>
      </c>
      <c r="AH53" s="122">
        <v>1</v>
      </c>
      <c r="AI53" s="123">
        <v>45</v>
      </c>
      <c r="AJ53" s="123" t="s">
        <v>62</v>
      </c>
      <c r="AK53" s="129">
        <v>42249</v>
      </c>
      <c r="AL53" s="129">
        <v>42249</v>
      </c>
      <c r="AM53" s="129">
        <v>42368</v>
      </c>
      <c r="AN53" s="123">
        <v>2015</v>
      </c>
      <c r="AO53" s="131" t="s">
        <v>71</v>
      </c>
      <c r="AP53" s="131" t="s">
        <v>65</v>
      </c>
      <c r="AQ53" s="132" t="s">
        <v>71</v>
      </c>
      <c r="AR53" s="123" t="s">
        <v>59</v>
      </c>
      <c r="AS53" s="133" t="s">
        <v>282</v>
      </c>
      <c r="AT53" s="134" t="s">
        <v>283</v>
      </c>
      <c r="AU53" s="123" t="s">
        <v>93</v>
      </c>
      <c r="AV53" s="135">
        <v>42361</v>
      </c>
      <c r="AW53" s="136">
        <v>953.62880000000007</v>
      </c>
      <c r="AX53" s="136">
        <v>953.62880000000007</v>
      </c>
      <c r="AY53" s="137">
        <v>0.28000000000000003</v>
      </c>
      <c r="AZ53" s="138">
        <v>0</v>
      </c>
      <c r="BA53" s="123" t="s">
        <v>74</v>
      </c>
      <c r="BB53" s="141" t="s">
        <v>131</v>
      </c>
    </row>
    <row r="54" spans="1:54" ht="76.5">
      <c r="A54" s="21">
        <v>1</v>
      </c>
      <c r="B54" s="2" t="s">
        <v>284</v>
      </c>
      <c r="C54" s="4" t="s">
        <v>54</v>
      </c>
      <c r="D54" s="1" t="s">
        <v>123</v>
      </c>
      <c r="E54" s="2" t="s">
        <v>82</v>
      </c>
      <c r="F54" s="1" t="s">
        <v>83</v>
      </c>
      <c r="G54" s="1" t="s">
        <v>84</v>
      </c>
      <c r="H54" s="21">
        <v>854773</v>
      </c>
      <c r="I54" s="116" t="s">
        <v>285</v>
      </c>
      <c r="J54" s="3" t="s">
        <v>103</v>
      </c>
      <c r="K54" s="3" t="s">
        <v>103</v>
      </c>
      <c r="L54" s="2" t="s">
        <v>126</v>
      </c>
      <c r="M54" s="4" t="s">
        <v>77</v>
      </c>
      <c r="N54" s="2" t="s">
        <v>88</v>
      </c>
      <c r="O54" s="2" t="s">
        <v>89</v>
      </c>
      <c r="P54" s="22">
        <v>837.38037000000008</v>
      </c>
      <c r="Q54" s="22">
        <v>988.10883660000002</v>
      </c>
      <c r="R54" s="22">
        <v>753.46199999999999</v>
      </c>
      <c r="S54" s="23">
        <v>889.08515999999997</v>
      </c>
      <c r="T54" s="22">
        <v>753.46199999999999</v>
      </c>
      <c r="U54" s="22">
        <v>889.08515999999997</v>
      </c>
      <c r="V54" s="2" t="s">
        <v>127</v>
      </c>
      <c r="W54" s="1" t="s">
        <v>54</v>
      </c>
      <c r="X54" s="1" t="s">
        <v>54</v>
      </c>
      <c r="Y54" s="1" t="s">
        <v>55</v>
      </c>
      <c r="Z54" s="24">
        <v>42194</v>
      </c>
      <c r="AA54" s="24">
        <v>42229</v>
      </c>
      <c r="AB54" s="2" t="s">
        <v>71</v>
      </c>
      <c r="AC54" s="2" t="s">
        <v>71</v>
      </c>
      <c r="AD54" s="25" t="s">
        <v>104</v>
      </c>
      <c r="AE54" s="2" t="s">
        <v>78</v>
      </c>
      <c r="AF54" s="21">
        <v>796</v>
      </c>
      <c r="AG54" s="1" t="s">
        <v>68</v>
      </c>
      <c r="AH54" s="1">
        <v>1</v>
      </c>
      <c r="AI54" s="2">
        <v>45</v>
      </c>
      <c r="AJ54" s="2" t="s">
        <v>62</v>
      </c>
      <c r="AK54" s="24">
        <v>42249</v>
      </c>
      <c r="AL54" s="24">
        <v>42249</v>
      </c>
      <c r="AM54" s="24">
        <v>42368</v>
      </c>
      <c r="AN54" s="2">
        <v>2015</v>
      </c>
      <c r="AO54" s="26" t="s">
        <v>71</v>
      </c>
      <c r="AP54" s="26" t="s">
        <v>65</v>
      </c>
      <c r="AQ54" s="27" t="s">
        <v>71</v>
      </c>
      <c r="AR54" s="2" t="s">
        <v>59</v>
      </c>
      <c r="AS54" s="5" t="s">
        <v>286</v>
      </c>
      <c r="AT54" s="6" t="s">
        <v>287</v>
      </c>
      <c r="AU54" s="2" t="s">
        <v>93</v>
      </c>
      <c r="AV54" s="28">
        <v>42362</v>
      </c>
      <c r="AW54" s="7">
        <v>1035.9364196000001</v>
      </c>
      <c r="AX54" s="7">
        <v>1035.9364196000001</v>
      </c>
      <c r="AY54" s="29">
        <v>0.3</v>
      </c>
      <c r="AZ54" s="8">
        <v>0</v>
      </c>
      <c r="BA54" s="2" t="s">
        <v>74</v>
      </c>
      <c r="BB54" s="30" t="s">
        <v>131</v>
      </c>
    </row>
    <row r="55" spans="1:54" ht="76.5">
      <c r="A55" s="21">
        <v>2</v>
      </c>
      <c r="B55" s="2" t="s">
        <v>288</v>
      </c>
      <c r="C55" s="4" t="s">
        <v>54</v>
      </c>
      <c r="D55" s="1" t="s">
        <v>123</v>
      </c>
      <c r="E55" s="2" t="s">
        <v>82</v>
      </c>
      <c r="F55" s="1" t="s">
        <v>83</v>
      </c>
      <c r="G55" s="1" t="s">
        <v>84</v>
      </c>
      <c r="H55" s="21">
        <v>854163</v>
      </c>
      <c r="I55" s="116" t="s">
        <v>289</v>
      </c>
      <c r="J55" s="3" t="s">
        <v>203</v>
      </c>
      <c r="K55" s="3" t="s">
        <v>203</v>
      </c>
      <c r="L55" s="2" t="s">
        <v>87</v>
      </c>
      <c r="M55" s="4" t="s">
        <v>77</v>
      </c>
      <c r="N55" s="2" t="s">
        <v>88</v>
      </c>
      <c r="O55" s="2" t="s">
        <v>89</v>
      </c>
      <c r="P55" s="22">
        <v>2185.9322033898306</v>
      </c>
      <c r="Q55" s="22">
        <v>2579.4</v>
      </c>
      <c r="R55" s="22">
        <v>2032.625</v>
      </c>
      <c r="S55" s="23">
        <v>2398.4974999999999</v>
      </c>
      <c r="T55" s="22">
        <v>2032.625</v>
      </c>
      <c r="U55" s="22">
        <v>2398.4974999999999</v>
      </c>
      <c r="V55" s="2" t="s">
        <v>127</v>
      </c>
      <c r="W55" s="1" t="s">
        <v>54</v>
      </c>
      <c r="X55" s="1" t="s">
        <v>54</v>
      </c>
      <c r="Y55" s="1" t="s">
        <v>55</v>
      </c>
      <c r="Z55" s="24">
        <v>42194</v>
      </c>
      <c r="AA55" s="24">
        <v>42229</v>
      </c>
      <c r="AB55" s="2" t="s">
        <v>71</v>
      </c>
      <c r="AC55" s="2" t="s">
        <v>71</v>
      </c>
      <c r="AD55" s="25" t="s">
        <v>204</v>
      </c>
      <c r="AE55" s="2" t="s">
        <v>78</v>
      </c>
      <c r="AF55" s="21">
        <v>796</v>
      </c>
      <c r="AG55" s="1" t="s">
        <v>68</v>
      </c>
      <c r="AH55" s="1">
        <v>1</v>
      </c>
      <c r="AI55" s="2">
        <v>45</v>
      </c>
      <c r="AJ55" s="2" t="s">
        <v>62</v>
      </c>
      <c r="AK55" s="24">
        <v>42249</v>
      </c>
      <c r="AL55" s="24">
        <v>42249</v>
      </c>
      <c r="AM55" s="24">
        <v>42368</v>
      </c>
      <c r="AN55" s="2">
        <v>2015</v>
      </c>
      <c r="AO55" s="26" t="s">
        <v>71</v>
      </c>
      <c r="AP55" s="26" t="s">
        <v>65</v>
      </c>
      <c r="AQ55" s="27" t="s">
        <v>71</v>
      </c>
      <c r="AR55" s="2" t="s">
        <v>59</v>
      </c>
      <c r="AS55" s="5" t="s">
        <v>290</v>
      </c>
      <c r="AT55" s="6" t="s">
        <v>291</v>
      </c>
      <c r="AU55" s="2" t="s">
        <v>93</v>
      </c>
      <c r="AV55" s="28">
        <v>42364</v>
      </c>
      <c r="AW55" s="7">
        <v>2866.0000008000002</v>
      </c>
      <c r="AX55" s="7">
        <v>2866.0000008000002</v>
      </c>
      <c r="AY55" s="29">
        <v>0</v>
      </c>
      <c r="AZ55" s="8">
        <v>0.4</v>
      </c>
      <c r="BA55" s="2" t="s">
        <v>74</v>
      </c>
      <c r="BB55" s="30" t="s">
        <v>131</v>
      </c>
    </row>
    <row r="56" spans="1:54" ht="76.5">
      <c r="A56" s="21">
        <v>2</v>
      </c>
      <c r="B56" s="2" t="s">
        <v>292</v>
      </c>
      <c r="C56" s="4" t="s">
        <v>54</v>
      </c>
      <c r="D56" s="1" t="s">
        <v>123</v>
      </c>
      <c r="E56" s="2" t="s">
        <v>82</v>
      </c>
      <c r="F56" s="1" t="s">
        <v>83</v>
      </c>
      <c r="G56" s="1" t="s">
        <v>84</v>
      </c>
      <c r="H56" s="21">
        <v>854162</v>
      </c>
      <c r="I56" s="116" t="s">
        <v>293</v>
      </c>
      <c r="J56" s="3" t="s">
        <v>103</v>
      </c>
      <c r="K56" s="3" t="s">
        <v>103</v>
      </c>
      <c r="L56" s="2" t="s">
        <v>87</v>
      </c>
      <c r="M56" s="4" t="s">
        <v>77</v>
      </c>
      <c r="N56" s="2" t="s">
        <v>88</v>
      </c>
      <c r="O56" s="2" t="s">
        <v>89</v>
      </c>
      <c r="P56" s="22">
        <v>26888.330668181799</v>
      </c>
      <c r="Q56" s="22">
        <v>31728.230188454523</v>
      </c>
      <c r="R56" s="22">
        <f>23680.293/1.154/0.85*0.775*1.209</f>
        <v>22619.882285324704</v>
      </c>
      <c r="S56" s="23">
        <f>R56*1.18</f>
        <v>26691.46109668315</v>
      </c>
      <c r="T56" s="22">
        <f>R56</f>
        <v>22619.882285324704</v>
      </c>
      <c r="U56" s="22">
        <f>S56</f>
        <v>26691.46109668315</v>
      </c>
      <c r="V56" s="2" t="s">
        <v>127</v>
      </c>
      <c r="W56" s="1" t="s">
        <v>54</v>
      </c>
      <c r="X56" s="1" t="s">
        <v>54</v>
      </c>
      <c r="Y56" s="1" t="s">
        <v>55</v>
      </c>
      <c r="Z56" s="24">
        <v>42194</v>
      </c>
      <c r="AA56" s="24">
        <v>42229</v>
      </c>
      <c r="AB56" s="2" t="s">
        <v>71</v>
      </c>
      <c r="AC56" s="2" t="s">
        <v>71</v>
      </c>
      <c r="AD56" s="25" t="s">
        <v>104</v>
      </c>
      <c r="AE56" s="2" t="s">
        <v>78</v>
      </c>
      <c r="AF56" s="21">
        <v>796</v>
      </c>
      <c r="AG56" s="1" t="s">
        <v>68</v>
      </c>
      <c r="AH56" s="1">
        <v>1</v>
      </c>
      <c r="AI56" s="2">
        <v>45</v>
      </c>
      <c r="AJ56" s="2" t="s">
        <v>62</v>
      </c>
      <c r="AK56" s="24">
        <v>42249</v>
      </c>
      <c r="AL56" s="24">
        <v>42249</v>
      </c>
      <c r="AM56" s="24">
        <v>42459</v>
      </c>
      <c r="AN56" s="2" t="s">
        <v>56</v>
      </c>
      <c r="AO56" s="26" t="s">
        <v>71</v>
      </c>
      <c r="AP56" s="26" t="s">
        <v>65</v>
      </c>
      <c r="AQ56" s="27" t="s">
        <v>71</v>
      </c>
      <c r="AR56" s="2" t="s">
        <v>59</v>
      </c>
      <c r="AS56" s="5" t="s">
        <v>294</v>
      </c>
      <c r="AT56" s="6" t="s">
        <v>295</v>
      </c>
      <c r="AU56" s="2" t="s">
        <v>93</v>
      </c>
      <c r="AV56" s="28">
        <f>AM56</f>
        <v>42459</v>
      </c>
      <c r="AW56" s="7">
        <v>32741.000000600005</v>
      </c>
      <c r="AX56" s="7">
        <v>32741.000000600005</v>
      </c>
      <c r="AY56" s="29">
        <v>0</v>
      </c>
      <c r="AZ56" s="8">
        <v>1.1200000000000001</v>
      </c>
      <c r="BA56" s="2" t="s">
        <v>65</v>
      </c>
      <c r="BB56" s="30" t="s">
        <v>296</v>
      </c>
    </row>
    <row r="57" spans="1:54" s="139" customFormat="1" ht="76.5">
      <c r="A57" s="21">
        <v>2</v>
      </c>
      <c r="B57" s="123" t="s">
        <v>297</v>
      </c>
      <c r="C57" s="127" t="s">
        <v>54</v>
      </c>
      <c r="D57" s="122" t="s">
        <v>123</v>
      </c>
      <c r="E57" s="123" t="s">
        <v>82</v>
      </c>
      <c r="F57" s="122" t="s">
        <v>83</v>
      </c>
      <c r="G57" s="122" t="s">
        <v>84</v>
      </c>
      <c r="H57" s="124">
        <v>854167</v>
      </c>
      <c r="I57" s="125" t="s">
        <v>298</v>
      </c>
      <c r="J57" s="126" t="s">
        <v>103</v>
      </c>
      <c r="K57" s="126" t="s">
        <v>103</v>
      </c>
      <c r="L57" s="123" t="s">
        <v>87</v>
      </c>
      <c r="M57" s="127" t="s">
        <v>77</v>
      </c>
      <c r="N57" s="123" t="s">
        <v>88</v>
      </c>
      <c r="O57" s="123" t="s">
        <v>89</v>
      </c>
      <c r="P57" s="128">
        <f>R57/0.85</f>
        <v>1064.7188235294118</v>
      </c>
      <c r="Q57" s="128">
        <f>P57*1.18</f>
        <v>1256.3682117647058</v>
      </c>
      <c r="R57" s="128">
        <v>905.01099999999997</v>
      </c>
      <c r="S57" s="140">
        <v>1067.9129799999998</v>
      </c>
      <c r="T57" s="128">
        <v>905.01099999999997</v>
      </c>
      <c r="U57" s="128">
        <v>1067.9129799999998</v>
      </c>
      <c r="V57" s="123" t="s">
        <v>127</v>
      </c>
      <c r="W57" s="122" t="s">
        <v>54</v>
      </c>
      <c r="X57" s="122" t="s">
        <v>54</v>
      </c>
      <c r="Y57" s="122" t="s">
        <v>55</v>
      </c>
      <c r="Z57" s="129">
        <v>42194</v>
      </c>
      <c r="AA57" s="129">
        <v>42229</v>
      </c>
      <c r="AB57" s="123" t="s">
        <v>71</v>
      </c>
      <c r="AC57" s="123" t="s">
        <v>71</v>
      </c>
      <c r="AD57" s="130" t="s">
        <v>104</v>
      </c>
      <c r="AE57" s="123" t="s">
        <v>78</v>
      </c>
      <c r="AF57" s="124">
        <v>796</v>
      </c>
      <c r="AG57" s="122" t="s">
        <v>68</v>
      </c>
      <c r="AH57" s="122">
        <v>1</v>
      </c>
      <c r="AI57" s="123">
        <v>45</v>
      </c>
      <c r="AJ57" s="123" t="s">
        <v>62</v>
      </c>
      <c r="AK57" s="129">
        <v>42249</v>
      </c>
      <c r="AL57" s="129">
        <v>42249</v>
      </c>
      <c r="AM57" s="129">
        <v>42368</v>
      </c>
      <c r="AN57" s="123">
        <v>2015</v>
      </c>
      <c r="AO57" s="131" t="s">
        <v>71</v>
      </c>
      <c r="AP57" s="131" t="s">
        <v>65</v>
      </c>
      <c r="AQ57" s="132" t="s">
        <v>71</v>
      </c>
      <c r="AR57" s="123" t="s">
        <v>59</v>
      </c>
      <c r="AS57" s="133" t="s">
        <v>299</v>
      </c>
      <c r="AT57" s="134" t="s">
        <v>300</v>
      </c>
      <c r="AU57" s="123" t="s">
        <v>93</v>
      </c>
      <c r="AV57" s="135">
        <v>42366</v>
      </c>
      <c r="AW57" s="136">
        <v>1239</v>
      </c>
      <c r="AX57" s="136">
        <v>1239</v>
      </c>
      <c r="AY57" s="137">
        <v>0</v>
      </c>
      <c r="AZ57" s="138">
        <v>0.3</v>
      </c>
      <c r="BA57" s="123" t="s">
        <v>65</v>
      </c>
      <c r="BB57" s="141" t="s">
        <v>296</v>
      </c>
    </row>
    <row r="58" spans="1:54" ht="76.5">
      <c r="A58" s="21">
        <v>2</v>
      </c>
      <c r="B58" s="2" t="s">
        <v>301</v>
      </c>
      <c r="C58" s="4" t="s">
        <v>54</v>
      </c>
      <c r="D58" s="1" t="s">
        <v>123</v>
      </c>
      <c r="E58" s="2" t="s">
        <v>82</v>
      </c>
      <c r="F58" s="1" t="s">
        <v>83</v>
      </c>
      <c r="G58" s="1" t="s">
        <v>84</v>
      </c>
      <c r="H58" s="21">
        <v>854168</v>
      </c>
      <c r="I58" s="116" t="s">
        <v>302</v>
      </c>
      <c r="J58" s="3" t="s">
        <v>103</v>
      </c>
      <c r="K58" s="3" t="s">
        <v>103</v>
      </c>
      <c r="L58" s="2" t="s">
        <v>87</v>
      </c>
      <c r="M58" s="4" t="s">
        <v>77</v>
      </c>
      <c r="N58" s="2" t="s">
        <v>88</v>
      </c>
      <c r="O58" s="2" t="s">
        <v>89</v>
      </c>
      <c r="P58" s="22">
        <f>R58/0.85</f>
        <v>817.75411764705882</v>
      </c>
      <c r="Q58" s="22">
        <f>P58*1.18</f>
        <v>964.94985882352933</v>
      </c>
      <c r="R58" s="22">
        <v>695.09100000000001</v>
      </c>
      <c r="S58" s="23">
        <v>820.20737999999994</v>
      </c>
      <c r="T58" s="22">
        <v>695.09100000000001</v>
      </c>
      <c r="U58" s="22">
        <v>820.20737999999994</v>
      </c>
      <c r="V58" s="2" t="s">
        <v>127</v>
      </c>
      <c r="W58" s="1" t="s">
        <v>54</v>
      </c>
      <c r="X58" s="1" t="s">
        <v>54</v>
      </c>
      <c r="Y58" s="1" t="s">
        <v>55</v>
      </c>
      <c r="Z58" s="24">
        <v>42186</v>
      </c>
      <c r="AA58" s="24">
        <v>42221</v>
      </c>
      <c r="AB58" s="2" t="s">
        <v>71</v>
      </c>
      <c r="AC58" s="2" t="s">
        <v>71</v>
      </c>
      <c r="AD58" s="25" t="s">
        <v>104</v>
      </c>
      <c r="AE58" s="2" t="s">
        <v>78</v>
      </c>
      <c r="AF58" s="21">
        <v>796</v>
      </c>
      <c r="AG58" s="1" t="s">
        <v>68</v>
      </c>
      <c r="AH58" s="1">
        <v>1</v>
      </c>
      <c r="AI58" s="2">
        <v>45</v>
      </c>
      <c r="AJ58" s="2" t="s">
        <v>62</v>
      </c>
      <c r="AK58" s="24">
        <v>42241</v>
      </c>
      <c r="AL58" s="24">
        <v>42241</v>
      </c>
      <c r="AM58" s="24">
        <v>42368</v>
      </c>
      <c r="AN58" s="2">
        <v>2015</v>
      </c>
      <c r="AO58" s="26" t="s">
        <v>71</v>
      </c>
      <c r="AP58" s="26" t="s">
        <v>65</v>
      </c>
      <c r="AQ58" s="27" t="s">
        <v>71</v>
      </c>
      <c r="AR58" s="2" t="s">
        <v>59</v>
      </c>
      <c r="AS58" s="5" t="s">
        <v>303</v>
      </c>
      <c r="AT58" s="6" t="s">
        <v>304</v>
      </c>
      <c r="AU58" s="2" t="s">
        <v>93</v>
      </c>
      <c r="AV58" s="28">
        <v>42367</v>
      </c>
      <c r="AW58" s="7">
        <v>1663.9999863999999</v>
      </c>
      <c r="AX58" s="7">
        <v>1663.9999863999999</v>
      </c>
      <c r="AY58" s="29">
        <v>0</v>
      </c>
      <c r="AZ58" s="8">
        <v>0.12</v>
      </c>
      <c r="BA58" s="2" t="s">
        <v>65</v>
      </c>
      <c r="BB58" s="30" t="s">
        <v>296</v>
      </c>
    </row>
    <row r="59" spans="1:54" ht="76.5">
      <c r="A59" s="21">
        <v>2</v>
      </c>
      <c r="B59" s="2" t="s">
        <v>305</v>
      </c>
      <c r="C59" s="4" t="s">
        <v>54</v>
      </c>
      <c r="D59" s="1" t="s">
        <v>123</v>
      </c>
      <c r="E59" s="2" t="s">
        <v>82</v>
      </c>
      <c r="F59" s="1" t="s">
        <v>83</v>
      </c>
      <c r="G59" s="1" t="s">
        <v>84</v>
      </c>
      <c r="H59" s="21">
        <v>854170</v>
      </c>
      <c r="I59" s="116" t="s">
        <v>306</v>
      </c>
      <c r="J59" s="3" t="s">
        <v>103</v>
      </c>
      <c r="K59" s="3" t="s">
        <v>103</v>
      </c>
      <c r="L59" s="2" t="s">
        <v>87</v>
      </c>
      <c r="M59" s="4" t="s">
        <v>77</v>
      </c>
      <c r="N59" s="2" t="s">
        <v>88</v>
      </c>
      <c r="O59" s="2" t="s">
        <v>89</v>
      </c>
      <c r="P59" s="22">
        <v>3105.92</v>
      </c>
      <c r="Q59" s="22">
        <v>3664.9856</v>
      </c>
      <c r="R59" s="22">
        <v>2851.0932167999999</v>
      </c>
      <c r="S59" s="23">
        <v>3364.2899958239996</v>
      </c>
      <c r="T59" s="22">
        <v>2851.0932167999999</v>
      </c>
      <c r="U59" s="22">
        <v>3364.2899958239996</v>
      </c>
      <c r="V59" s="2" t="s">
        <v>127</v>
      </c>
      <c r="W59" s="1" t="s">
        <v>54</v>
      </c>
      <c r="X59" s="1" t="s">
        <v>54</v>
      </c>
      <c r="Y59" s="1" t="s">
        <v>55</v>
      </c>
      <c r="Z59" s="24">
        <v>42186</v>
      </c>
      <c r="AA59" s="24">
        <v>42221</v>
      </c>
      <c r="AB59" s="2" t="s">
        <v>71</v>
      </c>
      <c r="AC59" s="2" t="s">
        <v>71</v>
      </c>
      <c r="AD59" s="25" t="s">
        <v>104</v>
      </c>
      <c r="AE59" s="2" t="s">
        <v>78</v>
      </c>
      <c r="AF59" s="21">
        <v>796</v>
      </c>
      <c r="AG59" s="1" t="s">
        <v>68</v>
      </c>
      <c r="AH59" s="1">
        <v>1</v>
      </c>
      <c r="AI59" s="2">
        <v>45</v>
      </c>
      <c r="AJ59" s="2" t="s">
        <v>62</v>
      </c>
      <c r="AK59" s="24">
        <v>42241</v>
      </c>
      <c r="AL59" s="24">
        <v>42241</v>
      </c>
      <c r="AM59" s="24">
        <v>42368</v>
      </c>
      <c r="AN59" s="2">
        <v>2015</v>
      </c>
      <c r="AO59" s="26" t="s">
        <v>71</v>
      </c>
      <c r="AP59" s="26" t="s">
        <v>65</v>
      </c>
      <c r="AQ59" s="27" t="s">
        <v>71</v>
      </c>
      <c r="AR59" s="2" t="s">
        <v>59</v>
      </c>
      <c r="AS59" s="5" t="s">
        <v>307</v>
      </c>
      <c r="AT59" s="6" t="s">
        <v>308</v>
      </c>
      <c r="AU59" s="2" t="s">
        <v>93</v>
      </c>
      <c r="AV59" s="28">
        <v>42368</v>
      </c>
      <c r="AW59" s="7">
        <v>3866.9999951999998</v>
      </c>
      <c r="AX59" s="7">
        <v>3866.9999951999998</v>
      </c>
      <c r="AY59" s="29">
        <v>0</v>
      </c>
      <c r="AZ59" s="8">
        <v>0.34</v>
      </c>
      <c r="BA59" s="2" t="s">
        <v>65</v>
      </c>
      <c r="BB59" s="30" t="s">
        <v>296</v>
      </c>
    </row>
    <row r="60" spans="1:54" ht="76.5">
      <c r="A60" s="21">
        <v>2</v>
      </c>
      <c r="B60" s="2" t="s">
        <v>309</v>
      </c>
      <c r="C60" s="4" t="s">
        <v>54</v>
      </c>
      <c r="D60" s="1" t="s">
        <v>123</v>
      </c>
      <c r="E60" s="2" t="s">
        <v>82</v>
      </c>
      <c r="F60" s="1" t="s">
        <v>83</v>
      </c>
      <c r="G60" s="1" t="s">
        <v>84</v>
      </c>
      <c r="H60" s="21">
        <v>854171</v>
      </c>
      <c r="I60" s="116" t="s">
        <v>310</v>
      </c>
      <c r="J60" s="3" t="s">
        <v>103</v>
      </c>
      <c r="K60" s="3" t="s">
        <v>103</v>
      </c>
      <c r="L60" s="2" t="s">
        <v>87</v>
      </c>
      <c r="M60" s="4" t="s">
        <v>77</v>
      </c>
      <c r="N60" s="2" t="s">
        <v>88</v>
      </c>
      <c r="O60" s="2" t="s">
        <v>89</v>
      </c>
      <c r="P60" s="22">
        <f>R60/0.85</f>
        <v>1400.1082352941178</v>
      </c>
      <c r="Q60" s="22">
        <f>P60*1.18</f>
        <v>1652.1277176470589</v>
      </c>
      <c r="R60" s="22">
        <v>1190.0920000000001</v>
      </c>
      <c r="S60" s="23">
        <v>1404.3085599999999</v>
      </c>
      <c r="T60" s="22">
        <v>1190.0920000000001</v>
      </c>
      <c r="U60" s="22">
        <v>1404.3085599999999</v>
      </c>
      <c r="V60" s="2" t="s">
        <v>127</v>
      </c>
      <c r="W60" s="1" t="s">
        <v>54</v>
      </c>
      <c r="X60" s="1" t="s">
        <v>54</v>
      </c>
      <c r="Y60" s="1" t="s">
        <v>55</v>
      </c>
      <c r="Z60" s="24">
        <v>42186</v>
      </c>
      <c r="AA60" s="24">
        <v>42221</v>
      </c>
      <c r="AB60" s="2" t="s">
        <v>71</v>
      </c>
      <c r="AC60" s="2" t="s">
        <v>71</v>
      </c>
      <c r="AD60" s="25" t="s">
        <v>104</v>
      </c>
      <c r="AE60" s="2" t="s">
        <v>78</v>
      </c>
      <c r="AF60" s="21">
        <v>796</v>
      </c>
      <c r="AG60" s="1" t="s">
        <v>68</v>
      </c>
      <c r="AH60" s="1">
        <v>1</v>
      </c>
      <c r="AI60" s="2">
        <v>45</v>
      </c>
      <c r="AJ60" s="2" t="s">
        <v>62</v>
      </c>
      <c r="AK60" s="24">
        <v>42241</v>
      </c>
      <c r="AL60" s="24">
        <v>42241</v>
      </c>
      <c r="AM60" s="24">
        <v>42368</v>
      </c>
      <c r="AN60" s="2">
        <v>2015</v>
      </c>
      <c r="AO60" s="26" t="s">
        <v>71</v>
      </c>
      <c r="AP60" s="26" t="s">
        <v>65</v>
      </c>
      <c r="AQ60" s="27" t="s">
        <v>71</v>
      </c>
      <c r="AR60" s="2" t="s">
        <v>59</v>
      </c>
      <c r="AS60" s="5" t="s">
        <v>311</v>
      </c>
      <c r="AT60" s="6" t="s">
        <v>312</v>
      </c>
      <c r="AU60" s="2" t="s">
        <v>93</v>
      </c>
      <c r="AV60" s="28">
        <v>42369</v>
      </c>
      <c r="AW60" s="7">
        <v>2828.9999915999997</v>
      </c>
      <c r="AX60" s="7">
        <v>2828.9999915999997</v>
      </c>
      <c r="AY60" s="29">
        <v>0</v>
      </c>
      <c r="AZ60" s="8">
        <v>0.4</v>
      </c>
      <c r="BA60" s="2" t="s">
        <v>65</v>
      </c>
      <c r="BB60" s="30" t="s">
        <v>296</v>
      </c>
    </row>
    <row r="61" spans="1:54" ht="89.25">
      <c r="A61" s="21">
        <v>2</v>
      </c>
      <c r="B61" s="2" t="s">
        <v>313</v>
      </c>
      <c r="C61" s="4" t="s">
        <v>54</v>
      </c>
      <c r="D61" s="1" t="s">
        <v>123</v>
      </c>
      <c r="E61" s="2" t="s">
        <v>82</v>
      </c>
      <c r="F61" s="1" t="s">
        <v>83</v>
      </c>
      <c r="G61" s="1" t="s">
        <v>84</v>
      </c>
      <c r="H61" s="21">
        <v>854177</v>
      </c>
      <c r="I61" s="116" t="s">
        <v>314</v>
      </c>
      <c r="J61" s="3" t="s">
        <v>103</v>
      </c>
      <c r="K61" s="3" t="s">
        <v>103</v>
      </c>
      <c r="L61" s="2" t="s">
        <v>87</v>
      </c>
      <c r="M61" s="4" t="s">
        <v>77</v>
      </c>
      <c r="N61" s="2" t="s">
        <v>88</v>
      </c>
      <c r="O61" s="2" t="s">
        <v>89</v>
      </c>
      <c r="P61" s="22">
        <v>9773.7558840000002</v>
      </c>
      <c r="Q61" s="22">
        <v>11533.031943119999</v>
      </c>
      <c r="R61" s="22">
        <v>8339.2610000000004</v>
      </c>
      <c r="S61" s="23">
        <f>R61*1.18</f>
        <v>9840.32798</v>
      </c>
      <c r="T61" s="22">
        <f>R61</f>
        <v>8339.2610000000004</v>
      </c>
      <c r="U61" s="22">
        <f>S61</f>
        <v>9840.32798</v>
      </c>
      <c r="V61" s="2" t="s">
        <v>127</v>
      </c>
      <c r="W61" s="1" t="s">
        <v>54</v>
      </c>
      <c r="X61" s="1" t="s">
        <v>54</v>
      </c>
      <c r="Y61" s="1" t="s">
        <v>55</v>
      </c>
      <c r="Z61" s="24">
        <v>42186</v>
      </c>
      <c r="AA61" s="24">
        <v>42221</v>
      </c>
      <c r="AB61" s="2" t="s">
        <v>71</v>
      </c>
      <c r="AC61" s="2" t="s">
        <v>71</v>
      </c>
      <c r="AD61" s="25" t="s">
        <v>104</v>
      </c>
      <c r="AE61" s="2" t="s">
        <v>78</v>
      </c>
      <c r="AF61" s="21">
        <v>796</v>
      </c>
      <c r="AG61" s="1" t="s">
        <v>68</v>
      </c>
      <c r="AH61" s="1">
        <v>1</v>
      </c>
      <c r="AI61" s="2">
        <v>45</v>
      </c>
      <c r="AJ61" s="2" t="s">
        <v>62</v>
      </c>
      <c r="AK61" s="24">
        <v>42241</v>
      </c>
      <c r="AL61" s="24">
        <v>42241</v>
      </c>
      <c r="AM61" s="24">
        <v>42368</v>
      </c>
      <c r="AN61" s="2">
        <v>2015</v>
      </c>
      <c r="AO61" s="26" t="s">
        <v>71</v>
      </c>
      <c r="AP61" s="26" t="s">
        <v>65</v>
      </c>
      <c r="AQ61" s="27" t="s">
        <v>71</v>
      </c>
      <c r="AR61" s="2" t="s">
        <v>59</v>
      </c>
      <c r="AS61" s="5" t="s">
        <v>315</v>
      </c>
      <c r="AT61" s="6" t="s">
        <v>316</v>
      </c>
      <c r="AU61" s="2" t="s">
        <v>93</v>
      </c>
      <c r="AV61" s="28">
        <v>42369</v>
      </c>
      <c r="AW61" s="7">
        <v>12814.4799368</v>
      </c>
      <c r="AX61" s="7">
        <v>12814.4799368</v>
      </c>
      <c r="AY61" s="29">
        <v>2</v>
      </c>
      <c r="AZ61" s="8">
        <v>0</v>
      </c>
      <c r="BA61" s="2" t="s">
        <v>65</v>
      </c>
      <c r="BB61" s="30" t="s">
        <v>296</v>
      </c>
    </row>
    <row r="62" spans="1:54" ht="76.5">
      <c r="A62" s="21">
        <v>2</v>
      </c>
      <c r="B62" s="2" t="s">
        <v>317</v>
      </c>
      <c r="C62" s="4" t="s">
        <v>54</v>
      </c>
      <c r="D62" s="1" t="s">
        <v>123</v>
      </c>
      <c r="E62" s="2" t="s">
        <v>82</v>
      </c>
      <c r="F62" s="1" t="s">
        <v>83</v>
      </c>
      <c r="G62" s="1" t="s">
        <v>84</v>
      </c>
      <c r="H62" s="21">
        <v>854192</v>
      </c>
      <c r="I62" s="116" t="s">
        <v>318</v>
      </c>
      <c r="J62" s="3" t="s">
        <v>103</v>
      </c>
      <c r="K62" s="3" t="s">
        <v>103</v>
      </c>
      <c r="L62" s="2" t="s">
        <v>87</v>
      </c>
      <c r="M62" s="4" t="s">
        <v>77</v>
      </c>
      <c r="N62" s="2" t="s">
        <v>88</v>
      </c>
      <c r="O62" s="2" t="s">
        <v>89</v>
      </c>
      <c r="P62" s="22">
        <v>25766.633897999993</v>
      </c>
      <c r="Q62" s="22">
        <v>30404.62799963999</v>
      </c>
      <c r="R62" s="22">
        <v>23956.353999999999</v>
      </c>
      <c r="S62" s="23">
        <v>28268.497719999999</v>
      </c>
      <c r="T62" s="22">
        <v>23956.353999999999</v>
      </c>
      <c r="U62" s="22">
        <v>28268.497719999999</v>
      </c>
      <c r="V62" s="2" t="s">
        <v>127</v>
      </c>
      <c r="W62" s="1" t="s">
        <v>54</v>
      </c>
      <c r="X62" s="1" t="s">
        <v>54</v>
      </c>
      <c r="Y62" s="1" t="s">
        <v>55</v>
      </c>
      <c r="Z62" s="24">
        <v>42185</v>
      </c>
      <c r="AA62" s="24">
        <v>42220</v>
      </c>
      <c r="AB62" s="2" t="s">
        <v>71</v>
      </c>
      <c r="AC62" s="2" t="s">
        <v>71</v>
      </c>
      <c r="AD62" s="25" t="s">
        <v>104</v>
      </c>
      <c r="AE62" s="2" t="s">
        <v>78</v>
      </c>
      <c r="AF62" s="21">
        <v>796</v>
      </c>
      <c r="AG62" s="1" t="s">
        <v>68</v>
      </c>
      <c r="AH62" s="1">
        <v>1</v>
      </c>
      <c r="AI62" s="2">
        <v>45</v>
      </c>
      <c r="AJ62" s="2" t="s">
        <v>62</v>
      </c>
      <c r="AK62" s="24">
        <v>42240</v>
      </c>
      <c r="AL62" s="24">
        <v>42240</v>
      </c>
      <c r="AM62" s="24">
        <v>42368</v>
      </c>
      <c r="AN62" s="2">
        <v>2015</v>
      </c>
      <c r="AO62" s="26" t="s">
        <v>71</v>
      </c>
      <c r="AP62" s="26" t="s">
        <v>65</v>
      </c>
      <c r="AQ62" s="27" t="s">
        <v>71</v>
      </c>
      <c r="AR62" s="2" t="s">
        <v>59</v>
      </c>
      <c r="AS62" s="5" t="s">
        <v>319</v>
      </c>
      <c r="AT62" s="6" t="s">
        <v>320</v>
      </c>
      <c r="AU62" s="2" t="s">
        <v>93</v>
      </c>
      <c r="AV62" s="28">
        <v>42369</v>
      </c>
      <c r="AW62" s="7">
        <v>33782.9199878</v>
      </c>
      <c r="AX62" s="7">
        <v>33782.9199878</v>
      </c>
      <c r="AY62" s="29">
        <v>0</v>
      </c>
      <c r="AZ62" s="8">
        <v>5.7</v>
      </c>
      <c r="BA62" s="2" t="s">
        <v>65</v>
      </c>
      <c r="BB62" s="30" t="s">
        <v>296</v>
      </c>
    </row>
    <row r="63" spans="1:54" ht="76.5">
      <c r="A63" s="21">
        <v>2</v>
      </c>
      <c r="B63" s="2" t="s">
        <v>321</v>
      </c>
      <c r="C63" s="4" t="s">
        <v>54</v>
      </c>
      <c r="D63" s="1" t="s">
        <v>123</v>
      </c>
      <c r="E63" s="2" t="s">
        <v>82</v>
      </c>
      <c r="F63" s="1" t="s">
        <v>83</v>
      </c>
      <c r="G63" s="1" t="s">
        <v>84</v>
      </c>
      <c r="H63" s="21">
        <v>854198</v>
      </c>
      <c r="I63" s="116" t="s">
        <v>322</v>
      </c>
      <c r="J63" s="3" t="s">
        <v>103</v>
      </c>
      <c r="K63" s="3" t="s">
        <v>103</v>
      </c>
      <c r="L63" s="2" t="s">
        <v>87</v>
      </c>
      <c r="M63" s="4" t="s">
        <v>77</v>
      </c>
      <c r="N63" s="2" t="s">
        <v>88</v>
      </c>
      <c r="O63" s="2" t="s">
        <v>89</v>
      </c>
      <c r="P63" s="22">
        <v>11164.821679090899</v>
      </c>
      <c r="Q63" s="22">
        <v>13174.48958132726</v>
      </c>
      <c r="R63" s="22">
        <v>8102.0829999999996</v>
      </c>
      <c r="S63" s="23">
        <v>9560.4579399999984</v>
      </c>
      <c r="T63" s="22">
        <v>8102.0829999999996</v>
      </c>
      <c r="U63" s="22">
        <v>9560.4579399999984</v>
      </c>
      <c r="V63" s="2" t="s">
        <v>127</v>
      </c>
      <c r="W63" s="1" t="s">
        <v>54</v>
      </c>
      <c r="X63" s="1" t="s">
        <v>54</v>
      </c>
      <c r="Y63" s="1" t="s">
        <v>55</v>
      </c>
      <c r="Z63" s="24">
        <v>42185</v>
      </c>
      <c r="AA63" s="24">
        <v>42220</v>
      </c>
      <c r="AB63" s="2" t="s">
        <v>71</v>
      </c>
      <c r="AC63" s="2" t="s">
        <v>71</v>
      </c>
      <c r="AD63" s="25" t="s">
        <v>104</v>
      </c>
      <c r="AE63" s="2" t="s">
        <v>78</v>
      </c>
      <c r="AF63" s="21">
        <v>796</v>
      </c>
      <c r="AG63" s="1" t="s">
        <v>68</v>
      </c>
      <c r="AH63" s="1">
        <v>1</v>
      </c>
      <c r="AI63" s="2">
        <v>45</v>
      </c>
      <c r="AJ63" s="2" t="s">
        <v>62</v>
      </c>
      <c r="AK63" s="24">
        <v>42240</v>
      </c>
      <c r="AL63" s="24">
        <v>42240</v>
      </c>
      <c r="AM63" s="24">
        <v>42368</v>
      </c>
      <c r="AN63" s="2">
        <v>2015</v>
      </c>
      <c r="AO63" s="26" t="s">
        <v>71</v>
      </c>
      <c r="AP63" s="26" t="s">
        <v>65</v>
      </c>
      <c r="AQ63" s="27" t="s">
        <v>71</v>
      </c>
      <c r="AR63" s="2" t="s">
        <v>59</v>
      </c>
      <c r="AS63" s="5" t="s">
        <v>323</v>
      </c>
      <c r="AT63" s="6" t="s">
        <v>324</v>
      </c>
      <c r="AU63" s="2" t="s">
        <v>93</v>
      </c>
      <c r="AV63" s="28">
        <v>42369</v>
      </c>
      <c r="AW63" s="7">
        <v>14867.6400056</v>
      </c>
      <c r="AX63" s="7">
        <v>14867.6400056</v>
      </c>
      <c r="AY63" s="29">
        <v>0</v>
      </c>
      <c r="AZ63" s="8">
        <v>1.8</v>
      </c>
      <c r="BA63" s="2" t="s">
        <v>65</v>
      </c>
      <c r="BB63" s="30" t="s">
        <v>296</v>
      </c>
    </row>
    <row r="64" spans="1:54" ht="76.5">
      <c r="A64" s="21">
        <v>2</v>
      </c>
      <c r="B64" s="2" t="s">
        <v>325</v>
      </c>
      <c r="C64" s="4" t="s">
        <v>54</v>
      </c>
      <c r="D64" s="1" t="s">
        <v>123</v>
      </c>
      <c r="E64" s="2" t="s">
        <v>82</v>
      </c>
      <c r="F64" s="1" t="s">
        <v>83</v>
      </c>
      <c r="G64" s="1" t="s">
        <v>84</v>
      </c>
      <c r="H64" s="21">
        <v>854202</v>
      </c>
      <c r="I64" s="116" t="s">
        <v>326</v>
      </c>
      <c r="J64" s="3" t="s">
        <v>103</v>
      </c>
      <c r="K64" s="3" t="s">
        <v>103</v>
      </c>
      <c r="L64" s="2" t="s">
        <v>87</v>
      </c>
      <c r="M64" s="4" t="s">
        <v>77</v>
      </c>
      <c r="N64" s="2" t="s">
        <v>88</v>
      </c>
      <c r="O64" s="2" t="s">
        <v>89</v>
      </c>
      <c r="P64" s="22">
        <v>43023.97</v>
      </c>
      <c r="Q64" s="22">
        <v>50768.284599999999</v>
      </c>
      <c r="R64" s="22">
        <f>36253.543/1.154/0.85*0.775*1.209</f>
        <v>34630.098330538283</v>
      </c>
      <c r="S64" s="23">
        <f>R64*1.18</f>
        <v>40863.516030035171</v>
      </c>
      <c r="T64" s="22">
        <f>R64</f>
        <v>34630.098330538283</v>
      </c>
      <c r="U64" s="22">
        <f>S64</f>
        <v>40863.516030035171</v>
      </c>
      <c r="V64" s="2" t="s">
        <v>127</v>
      </c>
      <c r="W64" s="1" t="s">
        <v>54</v>
      </c>
      <c r="X64" s="1" t="s">
        <v>54</v>
      </c>
      <c r="Y64" s="1" t="s">
        <v>55</v>
      </c>
      <c r="Z64" s="24">
        <v>42185</v>
      </c>
      <c r="AA64" s="24">
        <v>42220</v>
      </c>
      <c r="AB64" s="2" t="s">
        <v>71</v>
      </c>
      <c r="AC64" s="2" t="s">
        <v>71</v>
      </c>
      <c r="AD64" s="25" t="s">
        <v>104</v>
      </c>
      <c r="AE64" s="2" t="s">
        <v>78</v>
      </c>
      <c r="AF64" s="21">
        <v>796</v>
      </c>
      <c r="AG64" s="1" t="s">
        <v>68</v>
      </c>
      <c r="AH64" s="1">
        <v>1</v>
      </c>
      <c r="AI64" s="2">
        <v>45</v>
      </c>
      <c r="AJ64" s="2" t="s">
        <v>62</v>
      </c>
      <c r="AK64" s="24">
        <v>42240</v>
      </c>
      <c r="AL64" s="24">
        <v>42240</v>
      </c>
      <c r="AM64" s="24">
        <v>42459</v>
      </c>
      <c r="AN64" s="2" t="s">
        <v>56</v>
      </c>
      <c r="AO64" s="26" t="s">
        <v>71</v>
      </c>
      <c r="AP64" s="26" t="s">
        <v>65</v>
      </c>
      <c r="AQ64" s="27" t="s">
        <v>71</v>
      </c>
      <c r="AR64" s="2" t="s">
        <v>59</v>
      </c>
      <c r="AS64" s="5" t="s">
        <v>327</v>
      </c>
      <c r="AT64" s="6" t="s">
        <v>328</v>
      </c>
      <c r="AU64" s="2" t="s">
        <v>93</v>
      </c>
      <c r="AV64" s="28">
        <f>AM64</f>
        <v>42459</v>
      </c>
      <c r="AW64" s="7">
        <v>53488.999991800003</v>
      </c>
      <c r="AX64" s="7">
        <v>53488.999991800003</v>
      </c>
      <c r="AY64" s="29">
        <v>0</v>
      </c>
      <c r="AZ64" s="8">
        <v>2.5</v>
      </c>
      <c r="BA64" s="2" t="s">
        <v>65</v>
      </c>
      <c r="BB64" s="30" t="s">
        <v>296</v>
      </c>
    </row>
    <row r="65" spans="1:54" ht="76.5">
      <c r="A65" s="21">
        <v>2</v>
      </c>
      <c r="B65" s="2" t="s">
        <v>329</v>
      </c>
      <c r="C65" s="4" t="s">
        <v>54</v>
      </c>
      <c r="D65" s="1" t="s">
        <v>123</v>
      </c>
      <c r="E65" s="2" t="s">
        <v>82</v>
      </c>
      <c r="F65" s="1" t="s">
        <v>83</v>
      </c>
      <c r="G65" s="1" t="s">
        <v>84</v>
      </c>
      <c r="H65" s="21">
        <v>854203</v>
      </c>
      <c r="I65" s="116" t="s">
        <v>330</v>
      </c>
      <c r="J65" s="3" t="s">
        <v>103</v>
      </c>
      <c r="K65" s="3" t="s">
        <v>103</v>
      </c>
      <c r="L65" s="2" t="s">
        <v>87</v>
      </c>
      <c r="M65" s="4" t="s">
        <v>77</v>
      </c>
      <c r="N65" s="2" t="s">
        <v>88</v>
      </c>
      <c r="O65" s="2" t="s">
        <v>89</v>
      </c>
      <c r="P65" s="22">
        <v>45402.63</v>
      </c>
      <c r="Q65" s="22">
        <v>53575.103399999993</v>
      </c>
      <c r="R65" s="22">
        <v>35780.328999999998</v>
      </c>
      <c r="S65" s="23">
        <v>42220.788219999995</v>
      </c>
      <c r="T65" s="22">
        <v>35780.328999999998</v>
      </c>
      <c r="U65" s="22">
        <v>42220.788219999995</v>
      </c>
      <c r="V65" s="2" t="s">
        <v>127</v>
      </c>
      <c r="W65" s="1" t="s">
        <v>54</v>
      </c>
      <c r="X65" s="1" t="s">
        <v>54</v>
      </c>
      <c r="Y65" s="1" t="s">
        <v>55</v>
      </c>
      <c r="Z65" s="24">
        <v>42185</v>
      </c>
      <c r="AA65" s="24">
        <v>42220</v>
      </c>
      <c r="AB65" s="2" t="s">
        <v>71</v>
      </c>
      <c r="AC65" s="2" t="s">
        <v>71</v>
      </c>
      <c r="AD65" s="25" t="s">
        <v>104</v>
      </c>
      <c r="AE65" s="2" t="s">
        <v>78</v>
      </c>
      <c r="AF65" s="21">
        <v>796</v>
      </c>
      <c r="AG65" s="1" t="s">
        <v>68</v>
      </c>
      <c r="AH65" s="1">
        <v>1</v>
      </c>
      <c r="AI65" s="2">
        <v>45</v>
      </c>
      <c r="AJ65" s="2" t="s">
        <v>62</v>
      </c>
      <c r="AK65" s="24">
        <v>42240</v>
      </c>
      <c r="AL65" s="24">
        <v>42240</v>
      </c>
      <c r="AM65" s="24">
        <v>42368</v>
      </c>
      <c r="AN65" s="2">
        <v>2015</v>
      </c>
      <c r="AO65" s="26" t="s">
        <v>71</v>
      </c>
      <c r="AP65" s="26" t="s">
        <v>65</v>
      </c>
      <c r="AQ65" s="27" t="s">
        <v>71</v>
      </c>
      <c r="AR65" s="2" t="s">
        <v>59</v>
      </c>
      <c r="AS65" s="5" t="s">
        <v>331</v>
      </c>
      <c r="AT65" s="6" t="s">
        <v>332</v>
      </c>
      <c r="AU65" s="2" t="s">
        <v>93</v>
      </c>
      <c r="AV65" s="28">
        <v>42369</v>
      </c>
      <c r="AW65" s="7">
        <v>56671.999983399997</v>
      </c>
      <c r="AX65" s="7">
        <v>56671.999983399997</v>
      </c>
      <c r="AY65" s="29">
        <v>0</v>
      </c>
      <c r="AZ65" s="8">
        <v>5.74</v>
      </c>
      <c r="BA65" s="2" t="s">
        <v>65</v>
      </c>
      <c r="BB65" s="30" t="s">
        <v>296</v>
      </c>
    </row>
    <row r="66" spans="1:54" ht="76.5">
      <c r="A66" s="21">
        <v>2</v>
      </c>
      <c r="B66" s="2" t="s">
        <v>333</v>
      </c>
      <c r="C66" s="4" t="s">
        <v>54</v>
      </c>
      <c r="D66" s="1" t="s">
        <v>123</v>
      </c>
      <c r="E66" s="2" t="s">
        <v>82</v>
      </c>
      <c r="F66" s="1" t="s">
        <v>83</v>
      </c>
      <c r="G66" s="1" t="s">
        <v>84</v>
      </c>
      <c r="H66" s="21">
        <v>854207</v>
      </c>
      <c r="I66" s="116" t="s">
        <v>334</v>
      </c>
      <c r="J66" s="3" t="s">
        <v>203</v>
      </c>
      <c r="K66" s="3" t="s">
        <v>203</v>
      </c>
      <c r="L66" s="2" t="s">
        <v>87</v>
      </c>
      <c r="M66" s="4" t="s">
        <v>77</v>
      </c>
      <c r="N66" s="2" t="s">
        <v>88</v>
      </c>
      <c r="O66" s="2" t="s">
        <v>89</v>
      </c>
      <c r="P66" s="22">
        <v>41451.449999999997</v>
      </c>
      <c r="Q66" s="22">
        <v>48912.710999999996</v>
      </c>
      <c r="R66" s="22">
        <f>35304.628/1.154/0.85*0.775*1.209</f>
        <v>33723.676032521158</v>
      </c>
      <c r="S66" s="23">
        <f>R66*1.18</f>
        <v>39793.937718374968</v>
      </c>
      <c r="T66" s="22">
        <f>R66</f>
        <v>33723.676032521158</v>
      </c>
      <c r="U66" s="22">
        <f>S66</f>
        <v>39793.937718374968</v>
      </c>
      <c r="V66" s="2" t="s">
        <v>127</v>
      </c>
      <c r="W66" s="1" t="s">
        <v>54</v>
      </c>
      <c r="X66" s="1" t="s">
        <v>54</v>
      </c>
      <c r="Y66" s="1" t="s">
        <v>55</v>
      </c>
      <c r="Z66" s="24">
        <v>42185</v>
      </c>
      <c r="AA66" s="24">
        <v>42220</v>
      </c>
      <c r="AB66" s="2" t="s">
        <v>71</v>
      </c>
      <c r="AC66" s="2" t="s">
        <v>71</v>
      </c>
      <c r="AD66" s="25" t="s">
        <v>204</v>
      </c>
      <c r="AE66" s="2" t="s">
        <v>78</v>
      </c>
      <c r="AF66" s="21">
        <v>796</v>
      </c>
      <c r="AG66" s="1" t="s">
        <v>68</v>
      </c>
      <c r="AH66" s="1">
        <v>1</v>
      </c>
      <c r="AI66" s="2">
        <v>45</v>
      </c>
      <c r="AJ66" s="2" t="s">
        <v>62</v>
      </c>
      <c r="AK66" s="24">
        <v>42240</v>
      </c>
      <c r="AL66" s="24">
        <v>42240</v>
      </c>
      <c r="AM66" s="24">
        <v>42459</v>
      </c>
      <c r="AN66" s="2" t="s">
        <v>56</v>
      </c>
      <c r="AO66" s="26" t="s">
        <v>71</v>
      </c>
      <c r="AP66" s="26" t="s">
        <v>65</v>
      </c>
      <c r="AQ66" s="27" t="s">
        <v>71</v>
      </c>
      <c r="AR66" s="2" t="s">
        <v>59</v>
      </c>
      <c r="AS66" s="5" t="s">
        <v>335</v>
      </c>
      <c r="AT66" s="6" t="s">
        <v>336</v>
      </c>
      <c r="AU66" s="2" t="s">
        <v>93</v>
      </c>
      <c r="AV66" s="28">
        <f>AM66</f>
        <v>42459</v>
      </c>
      <c r="AW66" s="7">
        <v>51763.000008800002</v>
      </c>
      <c r="AX66" s="7">
        <v>51763.000008800002</v>
      </c>
      <c r="AY66" s="29">
        <v>0</v>
      </c>
      <c r="AZ66" s="8">
        <v>3.96</v>
      </c>
      <c r="BA66" s="2" t="s">
        <v>65</v>
      </c>
      <c r="BB66" s="30" t="s">
        <v>296</v>
      </c>
    </row>
    <row r="67" spans="1:54" ht="89.25">
      <c r="A67" s="21">
        <v>2</v>
      </c>
      <c r="B67" s="2" t="s">
        <v>337</v>
      </c>
      <c r="C67" s="4" t="s">
        <v>54</v>
      </c>
      <c r="D67" s="1" t="s">
        <v>123</v>
      </c>
      <c r="E67" s="2" t="s">
        <v>82</v>
      </c>
      <c r="F67" s="1" t="s">
        <v>83</v>
      </c>
      <c r="G67" s="1" t="s">
        <v>84</v>
      </c>
      <c r="H67" s="21">
        <v>854213</v>
      </c>
      <c r="I67" s="116" t="s">
        <v>338</v>
      </c>
      <c r="J67" s="3" t="s">
        <v>103</v>
      </c>
      <c r="K67" s="3" t="s">
        <v>103</v>
      </c>
      <c r="L67" s="2" t="s">
        <v>87</v>
      </c>
      <c r="M67" s="4" t="s">
        <v>77</v>
      </c>
      <c r="N67" s="2" t="s">
        <v>88</v>
      </c>
      <c r="O67" s="2" t="s">
        <v>89</v>
      </c>
      <c r="P67" s="22">
        <v>4797.32546</v>
      </c>
      <c r="Q67" s="22">
        <v>5660.8440427999994</v>
      </c>
      <c r="R67" s="22">
        <v>3563.7150000000001</v>
      </c>
      <c r="S67" s="23">
        <v>4205.1836999999996</v>
      </c>
      <c r="T67" s="22">
        <v>3563.7150000000001</v>
      </c>
      <c r="U67" s="22">
        <v>4205.1836999999996</v>
      </c>
      <c r="V67" s="2" t="s">
        <v>127</v>
      </c>
      <c r="W67" s="1" t="s">
        <v>54</v>
      </c>
      <c r="X67" s="1" t="s">
        <v>54</v>
      </c>
      <c r="Y67" s="1" t="s">
        <v>55</v>
      </c>
      <c r="Z67" s="24">
        <v>42120</v>
      </c>
      <c r="AA67" s="24">
        <v>42155</v>
      </c>
      <c r="AB67" s="2" t="s">
        <v>71</v>
      </c>
      <c r="AC67" s="2" t="s">
        <v>71</v>
      </c>
      <c r="AD67" s="25" t="s">
        <v>104</v>
      </c>
      <c r="AE67" s="2" t="s">
        <v>78</v>
      </c>
      <c r="AF67" s="21">
        <v>796</v>
      </c>
      <c r="AG67" s="1" t="s">
        <v>68</v>
      </c>
      <c r="AH67" s="1">
        <v>1</v>
      </c>
      <c r="AI67" s="2">
        <v>45</v>
      </c>
      <c r="AJ67" s="2" t="s">
        <v>62</v>
      </c>
      <c r="AK67" s="24">
        <v>42175</v>
      </c>
      <c r="AL67" s="24">
        <v>42175</v>
      </c>
      <c r="AM67" s="24">
        <v>42368</v>
      </c>
      <c r="AN67" s="2">
        <v>2015</v>
      </c>
      <c r="AO67" s="26" t="s">
        <v>71</v>
      </c>
      <c r="AP67" s="26" t="s">
        <v>65</v>
      </c>
      <c r="AQ67" s="27" t="s">
        <v>71</v>
      </c>
      <c r="AR67" s="2" t="s">
        <v>59</v>
      </c>
      <c r="AS67" s="5" t="s">
        <v>339</v>
      </c>
      <c r="AT67" s="6" t="s">
        <v>340</v>
      </c>
      <c r="AU67" s="2" t="s">
        <v>93</v>
      </c>
      <c r="AV67" s="28">
        <v>42369</v>
      </c>
      <c r="AW67" s="7">
        <v>6607.6399938000004</v>
      </c>
      <c r="AX67" s="7">
        <v>6607.6399938000004</v>
      </c>
      <c r="AY67" s="29">
        <v>0</v>
      </c>
      <c r="AZ67" s="8">
        <v>0.8</v>
      </c>
      <c r="BA67" s="2" t="s">
        <v>65</v>
      </c>
      <c r="BB67" s="30" t="s">
        <v>296</v>
      </c>
    </row>
    <row r="68" spans="1:54" ht="76.5">
      <c r="A68" s="21">
        <v>2</v>
      </c>
      <c r="B68" s="2" t="s">
        <v>341</v>
      </c>
      <c r="C68" s="4" t="s">
        <v>54</v>
      </c>
      <c r="D68" s="1" t="s">
        <v>123</v>
      </c>
      <c r="E68" s="2" t="s">
        <v>82</v>
      </c>
      <c r="F68" s="1" t="s">
        <v>83</v>
      </c>
      <c r="G68" s="1" t="s">
        <v>84</v>
      </c>
      <c r="H68" s="21">
        <v>854221</v>
      </c>
      <c r="I68" s="116" t="s">
        <v>342</v>
      </c>
      <c r="J68" s="3" t="s">
        <v>103</v>
      </c>
      <c r="K68" s="3" t="s">
        <v>103</v>
      </c>
      <c r="L68" s="2" t="s">
        <v>87</v>
      </c>
      <c r="M68" s="4" t="s">
        <v>77</v>
      </c>
      <c r="N68" s="2" t="s">
        <v>88</v>
      </c>
      <c r="O68" s="2" t="s">
        <v>89</v>
      </c>
      <c r="P68" s="22">
        <v>1152.4274009999999</v>
      </c>
      <c r="Q68" s="22">
        <v>1359.8643331799999</v>
      </c>
      <c r="R68" s="22">
        <v>1078.2120370390815</v>
      </c>
      <c r="S68" s="23">
        <v>1272.290203706116</v>
      </c>
      <c r="T68" s="22">
        <v>1078.2120370390815</v>
      </c>
      <c r="U68" s="22">
        <v>1272.290203706116</v>
      </c>
      <c r="V68" s="2" t="s">
        <v>127</v>
      </c>
      <c r="W68" s="1" t="s">
        <v>54</v>
      </c>
      <c r="X68" s="1" t="s">
        <v>54</v>
      </c>
      <c r="Y68" s="1" t="s">
        <v>55</v>
      </c>
      <c r="Z68" s="24">
        <v>42185</v>
      </c>
      <c r="AA68" s="24">
        <v>42220</v>
      </c>
      <c r="AB68" s="2" t="s">
        <v>71</v>
      </c>
      <c r="AC68" s="2" t="s">
        <v>71</v>
      </c>
      <c r="AD68" s="25" t="s">
        <v>104</v>
      </c>
      <c r="AE68" s="2" t="s">
        <v>78</v>
      </c>
      <c r="AF68" s="21">
        <v>796</v>
      </c>
      <c r="AG68" s="1" t="s">
        <v>68</v>
      </c>
      <c r="AH68" s="1">
        <v>1</v>
      </c>
      <c r="AI68" s="2">
        <v>45</v>
      </c>
      <c r="AJ68" s="2" t="s">
        <v>62</v>
      </c>
      <c r="AK68" s="24">
        <v>42240</v>
      </c>
      <c r="AL68" s="24">
        <v>42240</v>
      </c>
      <c r="AM68" s="24">
        <v>42368</v>
      </c>
      <c r="AN68" s="2">
        <v>2015</v>
      </c>
      <c r="AO68" s="26" t="s">
        <v>71</v>
      </c>
      <c r="AP68" s="26" t="s">
        <v>65</v>
      </c>
      <c r="AQ68" s="27" t="s">
        <v>71</v>
      </c>
      <c r="AR68" s="2" t="s">
        <v>59</v>
      </c>
      <c r="AS68" s="5" t="s">
        <v>343</v>
      </c>
      <c r="AT68" s="6" t="s">
        <v>344</v>
      </c>
      <c r="AU68" s="2" t="s">
        <v>93</v>
      </c>
      <c r="AV68" s="28">
        <v>42369</v>
      </c>
      <c r="AW68" s="7">
        <v>1510.9603702000002</v>
      </c>
      <c r="AX68" s="7">
        <v>1510.9603702000002</v>
      </c>
      <c r="AY68" s="29">
        <v>0</v>
      </c>
      <c r="AZ68" s="8">
        <v>0.22</v>
      </c>
      <c r="BA68" s="2" t="s">
        <v>65</v>
      </c>
      <c r="BB68" s="30" t="s">
        <v>296</v>
      </c>
    </row>
    <row r="69" spans="1:54" ht="76.5">
      <c r="A69" s="21">
        <v>1</v>
      </c>
      <c r="B69" s="2" t="s">
        <v>345</v>
      </c>
      <c r="C69" s="4" t="s">
        <v>54</v>
      </c>
      <c r="D69" s="1" t="s">
        <v>123</v>
      </c>
      <c r="E69" s="2" t="s">
        <v>82</v>
      </c>
      <c r="F69" s="1" t="s">
        <v>83</v>
      </c>
      <c r="G69" s="1" t="s">
        <v>84</v>
      </c>
      <c r="H69" s="21">
        <v>854228</v>
      </c>
      <c r="I69" s="116" t="s">
        <v>346</v>
      </c>
      <c r="J69" s="3" t="s">
        <v>103</v>
      </c>
      <c r="K69" s="3" t="s">
        <v>103</v>
      </c>
      <c r="L69" s="2" t="s">
        <v>87</v>
      </c>
      <c r="M69" s="4" t="s">
        <v>77</v>
      </c>
      <c r="N69" s="2" t="s">
        <v>88</v>
      </c>
      <c r="O69" s="2" t="s">
        <v>89</v>
      </c>
      <c r="P69" s="22">
        <v>1503.3050820000001</v>
      </c>
      <c r="Q69" s="22">
        <v>1773.89999676</v>
      </c>
      <c r="R69" s="22">
        <v>1246.75</v>
      </c>
      <c r="S69" s="23">
        <v>1471.165</v>
      </c>
      <c r="T69" s="22">
        <v>1246.75</v>
      </c>
      <c r="U69" s="22">
        <v>1471.165</v>
      </c>
      <c r="V69" s="2" t="s">
        <v>127</v>
      </c>
      <c r="W69" s="1" t="s">
        <v>54</v>
      </c>
      <c r="X69" s="1" t="s">
        <v>54</v>
      </c>
      <c r="Y69" s="1" t="s">
        <v>55</v>
      </c>
      <c r="Z69" s="24">
        <v>42120</v>
      </c>
      <c r="AA69" s="24">
        <v>42155</v>
      </c>
      <c r="AB69" s="2" t="s">
        <v>71</v>
      </c>
      <c r="AC69" s="2" t="s">
        <v>71</v>
      </c>
      <c r="AD69" s="25" t="s">
        <v>104</v>
      </c>
      <c r="AE69" s="2" t="s">
        <v>78</v>
      </c>
      <c r="AF69" s="21">
        <v>796</v>
      </c>
      <c r="AG69" s="1" t="s">
        <v>68</v>
      </c>
      <c r="AH69" s="1">
        <v>1</v>
      </c>
      <c r="AI69" s="2">
        <v>45</v>
      </c>
      <c r="AJ69" s="2" t="s">
        <v>62</v>
      </c>
      <c r="AK69" s="24">
        <v>42175</v>
      </c>
      <c r="AL69" s="24">
        <v>42175</v>
      </c>
      <c r="AM69" s="24">
        <v>42368</v>
      </c>
      <c r="AN69" s="2">
        <v>2015</v>
      </c>
      <c r="AO69" s="26" t="s">
        <v>71</v>
      </c>
      <c r="AP69" s="26" t="s">
        <v>65</v>
      </c>
      <c r="AQ69" s="27" t="s">
        <v>71</v>
      </c>
      <c r="AR69" s="2" t="s">
        <v>59</v>
      </c>
      <c r="AS69" s="5" t="s">
        <v>347</v>
      </c>
      <c r="AT69" s="6" t="s">
        <v>348</v>
      </c>
      <c r="AU69" s="2" t="s">
        <v>93</v>
      </c>
      <c r="AV69" s="28">
        <v>42369</v>
      </c>
      <c r="AW69" s="7">
        <v>1970.9999964000001</v>
      </c>
      <c r="AX69" s="7">
        <v>1970.9999964000001</v>
      </c>
      <c r="AY69" s="29">
        <v>0</v>
      </c>
      <c r="AZ69" s="8">
        <v>0.24</v>
      </c>
      <c r="BA69" s="2" t="s">
        <v>65</v>
      </c>
      <c r="BB69" s="30" t="s">
        <v>296</v>
      </c>
    </row>
    <row r="70" spans="1:54" ht="76.5">
      <c r="A70" s="21">
        <v>1</v>
      </c>
      <c r="B70" s="2" t="s">
        <v>349</v>
      </c>
      <c r="C70" s="4" t="s">
        <v>54</v>
      </c>
      <c r="D70" s="1" t="s">
        <v>123</v>
      </c>
      <c r="E70" s="2" t="s">
        <v>82</v>
      </c>
      <c r="F70" s="1" t="s">
        <v>83</v>
      </c>
      <c r="G70" s="1" t="s">
        <v>84</v>
      </c>
      <c r="H70" s="21">
        <v>854230</v>
      </c>
      <c r="I70" s="116" t="s">
        <v>350</v>
      </c>
      <c r="J70" s="3" t="s">
        <v>103</v>
      </c>
      <c r="K70" s="3" t="s">
        <v>103</v>
      </c>
      <c r="L70" s="2" t="s">
        <v>87</v>
      </c>
      <c r="M70" s="4" t="s">
        <v>77</v>
      </c>
      <c r="N70" s="2" t="s">
        <v>88</v>
      </c>
      <c r="O70" s="2" t="s">
        <v>89</v>
      </c>
      <c r="P70" s="22">
        <v>1456.779663</v>
      </c>
      <c r="Q70" s="22">
        <v>1719.00000234</v>
      </c>
      <c r="R70" s="22">
        <v>1362.9642670743272</v>
      </c>
      <c r="S70" s="23">
        <v>1608.2978351477059</v>
      </c>
      <c r="T70" s="22">
        <v>1362.9642670743272</v>
      </c>
      <c r="U70" s="22">
        <v>1608.2978351477059</v>
      </c>
      <c r="V70" s="2" t="s">
        <v>127</v>
      </c>
      <c r="W70" s="1" t="s">
        <v>54</v>
      </c>
      <c r="X70" s="1" t="s">
        <v>54</v>
      </c>
      <c r="Y70" s="1" t="s">
        <v>55</v>
      </c>
      <c r="Z70" s="24">
        <v>42195</v>
      </c>
      <c r="AA70" s="24">
        <v>42230</v>
      </c>
      <c r="AB70" s="2" t="s">
        <v>71</v>
      </c>
      <c r="AC70" s="2" t="s">
        <v>71</v>
      </c>
      <c r="AD70" s="25" t="s">
        <v>104</v>
      </c>
      <c r="AE70" s="2" t="s">
        <v>78</v>
      </c>
      <c r="AF70" s="21">
        <v>796</v>
      </c>
      <c r="AG70" s="1" t="s">
        <v>68</v>
      </c>
      <c r="AH70" s="1">
        <v>1</v>
      </c>
      <c r="AI70" s="2">
        <v>45</v>
      </c>
      <c r="AJ70" s="2" t="s">
        <v>62</v>
      </c>
      <c r="AK70" s="24">
        <v>42250</v>
      </c>
      <c r="AL70" s="24">
        <v>42250</v>
      </c>
      <c r="AM70" s="24">
        <v>42368</v>
      </c>
      <c r="AN70" s="2">
        <v>2015</v>
      </c>
      <c r="AO70" s="26" t="s">
        <v>71</v>
      </c>
      <c r="AP70" s="26" t="s">
        <v>65</v>
      </c>
      <c r="AQ70" s="27" t="s">
        <v>71</v>
      </c>
      <c r="AR70" s="2" t="s">
        <v>59</v>
      </c>
      <c r="AS70" s="5" t="s">
        <v>351</v>
      </c>
      <c r="AT70" s="6" t="s">
        <v>352</v>
      </c>
      <c r="AU70" s="2" t="s">
        <v>93</v>
      </c>
      <c r="AV70" s="28">
        <v>42369</v>
      </c>
      <c r="AW70" s="7">
        <v>1910.0000026</v>
      </c>
      <c r="AX70" s="7">
        <v>1910.0000026</v>
      </c>
      <c r="AY70" s="29">
        <v>0</v>
      </c>
      <c r="AZ70" s="8">
        <v>0.26</v>
      </c>
      <c r="BA70" s="2" t="s">
        <v>65</v>
      </c>
      <c r="BB70" s="30" t="s">
        <v>296</v>
      </c>
    </row>
    <row r="71" spans="1:54" ht="76.5">
      <c r="A71" s="21">
        <v>2</v>
      </c>
      <c r="B71" s="2" t="s">
        <v>353</v>
      </c>
      <c r="C71" s="4" t="s">
        <v>54</v>
      </c>
      <c r="D71" s="1" t="s">
        <v>123</v>
      </c>
      <c r="E71" s="2" t="s">
        <v>82</v>
      </c>
      <c r="F71" s="1" t="s">
        <v>83</v>
      </c>
      <c r="G71" s="1" t="s">
        <v>84</v>
      </c>
      <c r="H71" s="21">
        <v>854236</v>
      </c>
      <c r="I71" s="116" t="s">
        <v>354</v>
      </c>
      <c r="J71" s="3" t="s">
        <v>203</v>
      </c>
      <c r="K71" s="3" t="s">
        <v>203</v>
      </c>
      <c r="L71" s="2" t="s">
        <v>87</v>
      </c>
      <c r="M71" s="4" t="s">
        <v>77</v>
      </c>
      <c r="N71" s="2" t="s">
        <v>88</v>
      </c>
      <c r="O71" s="2" t="s">
        <v>89</v>
      </c>
      <c r="P71" s="22">
        <v>2285.8474590000001</v>
      </c>
      <c r="Q71" s="22">
        <v>2697.3000016199999</v>
      </c>
      <c r="R71" s="22">
        <v>2153.268306378</v>
      </c>
      <c r="S71" s="23">
        <v>2540.8566015260399</v>
      </c>
      <c r="T71" s="22">
        <v>2153.268306378</v>
      </c>
      <c r="U71" s="22">
        <v>2540.8566015260399</v>
      </c>
      <c r="V71" s="2" t="s">
        <v>127</v>
      </c>
      <c r="W71" s="1" t="s">
        <v>54</v>
      </c>
      <c r="X71" s="1" t="s">
        <v>54</v>
      </c>
      <c r="Y71" s="1" t="s">
        <v>55</v>
      </c>
      <c r="Z71" s="24">
        <v>42195</v>
      </c>
      <c r="AA71" s="24">
        <v>42230</v>
      </c>
      <c r="AB71" s="2" t="s">
        <v>71</v>
      </c>
      <c r="AC71" s="2" t="s">
        <v>71</v>
      </c>
      <c r="AD71" s="25" t="s">
        <v>204</v>
      </c>
      <c r="AE71" s="2" t="s">
        <v>78</v>
      </c>
      <c r="AF71" s="21">
        <v>796</v>
      </c>
      <c r="AG71" s="1" t="s">
        <v>68</v>
      </c>
      <c r="AH71" s="1">
        <v>1</v>
      </c>
      <c r="AI71" s="2">
        <v>45</v>
      </c>
      <c r="AJ71" s="2" t="s">
        <v>62</v>
      </c>
      <c r="AK71" s="24">
        <v>42250</v>
      </c>
      <c r="AL71" s="24">
        <v>42250</v>
      </c>
      <c r="AM71" s="24">
        <v>42368</v>
      </c>
      <c r="AN71" s="2">
        <v>2015</v>
      </c>
      <c r="AO71" s="26" t="s">
        <v>71</v>
      </c>
      <c r="AP71" s="26" t="s">
        <v>65</v>
      </c>
      <c r="AQ71" s="27" t="s">
        <v>71</v>
      </c>
      <c r="AR71" s="2" t="s">
        <v>59</v>
      </c>
      <c r="AS71" s="5" t="s">
        <v>355</v>
      </c>
      <c r="AT71" s="6" t="s">
        <v>356</v>
      </c>
      <c r="AU71" s="2" t="s">
        <v>93</v>
      </c>
      <c r="AV71" s="28">
        <v>42369</v>
      </c>
      <c r="AW71" s="7">
        <v>2997.0000018000001</v>
      </c>
      <c r="AX71" s="7">
        <v>2997.0000018000001</v>
      </c>
      <c r="AY71" s="29"/>
      <c r="AZ71" s="8"/>
      <c r="BA71" s="2" t="s">
        <v>65</v>
      </c>
      <c r="BB71" s="30" t="s">
        <v>296</v>
      </c>
    </row>
    <row r="72" spans="1:54" ht="76.5">
      <c r="A72" s="21">
        <v>2</v>
      </c>
      <c r="B72" s="2" t="s">
        <v>357</v>
      </c>
      <c r="C72" s="4" t="s">
        <v>54</v>
      </c>
      <c r="D72" s="1" t="s">
        <v>123</v>
      </c>
      <c r="E72" s="2" t="s">
        <v>82</v>
      </c>
      <c r="F72" s="1" t="s">
        <v>83</v>
      </c>
      <c r="G72" s="1" t="s">
        <v>84</v>
      </c>
      <c r="H72" s="21">
        <v>852631</v>
      </c>
      <c r="I72" s="116" t="s">
        <v>358</v>
      </c>
      <c r="J72" s="3" t="s">
        <v>103</v>
      </c>
      <c r="K72" s="3" t="s">
        <v>103</v>
      </c>
      <c r="L72" s="2" t="s">
        <v>87</v>
      </c>
      <c r="M72" s="4" t="s">
        <v>77</v>
      </c>
      <c r="N72" s="2" t="s">
        <v>88</v>
      </c>
      <c r="O72" s="2" t="s">
        <v>89</v>
      </c>
      <c r="P72" s="22">
        <v>615.29009999999994</v>
      </c>
      <c r="Q72" s="22">
        <v>726.04231799999991</v>
      </c>
      <c r="R72" s="22">
        <v>449.37360374254314</v>
      </c>
      <c r="S72" s="23">
        <v>530.26085241620092</v>
      </c>
      <c r="T72" s="22">
        <v>449.37360374254314</v>
      </c>
      <c r="U72" s="22">
        <v>530.26085241620092</v>
      </c>
      <c r="V72" s="2" t="s">
        <v>127</v>
      </c>
      <c r="W72" s="1" t="s">
        <v>54</v>
      </c>
      <c r="X72" s="1" t="s">
        <v>54</v>
      </c>
      <c r="Y72" s="1" t="s">
        <v>55</v>
      </c>
      <c r="Z72" s="24">
        <v>42195</v>
      </c>
      <c r="AA72" s="24">
        <v>42230</v>
      </c>
      <c r="AB72" s="2" t="s">
        <v>71</v>
      </c>
      <c r="AC72" s="2" t="s">
        <v>71</v>
      </c>
      <c r="AD72" s="25" t="s">
        <v>104</v>
      </c>
      <c r="AE72" s="2" t="s">
        <v>78</v>
      </c>
      <c r="AF72" s="21">
        <v>796</v>
      </c>
      <c r="AG72" s="1" t="s">
        <v>68</v>
      </c>
      <c r="AH72" s="1">
        <v>1</v>
      </c>
      <c r="AI72" s="2">
        <v>45</v>
      </c>
      <c r="AJ72" s="2" t="s">
        <v>62</v>
      </c>
      <c r="AK72" s="24">
        <v>42250</v>
      </c>
      <c r="AL72" s="24">
        <v>42250</v>
      </c>
      <c r="AM72" s="24">
        <v>42459</v>
      </c>
      <c r="AN72" s="2" t="s">
        <v>56</v>
      </c>
      <c r="AO72" s="26" t="s">
        <v>71</v>
      </c>
      <c r="AP72" s="26" t="s">
        <v>65</v>
      </c>
      <c r="AQ72" s="27" t="s">
        <v>71</v>
      </c>
      <c r="AR72" s="2" t="s">
        <v>59</v>
      </c>
      <c r="AS72" s="5" t="s">
        <v>359</v>
      </c>
      <c r="AT72" s="6" t="s">
        <v>360</v>
      </c>
      <c r="AU72" s="2" t="s">
        <v>93</v>
      </c>
      <c r="AV72" s="28">
        <v>42459</v>
      </c>
      <c r="AW72" s="7">
        <v>842.95659999999998</v>
      </c>
      <c r="AX72" s="7">
        <v>726.69770887999994</v>
      </c>
      <c r="AY72" s="29">
        <v>0</v>
      </c>
      <c r="AZ72" s="8">
        <v>0.17299999999999999</v>
      </c>
      <c r="BA72" s="2" t="s">
        <v>65</v>
      </c>
      <c r="BB72" s="30" t="s">
        <v>296</v>
      </c>
    </row>
    <row r="73" spans="1:54" ht="76.5">
      <c r="A73" s="21">
        <v>2</v>
      </c>
      <c r="B73" s="2" t="s">
        <v>361</v>
      </c>
      <c r="C73" s="4" t="s">
        <v>54</v>
      </c>
      <c r="D73" s="1" t="s">
        <v>123</v>
      </c>
      <c r="E73" s="2" t="s">
        <v>82</v>
      </c>
      <c r="F73" s="1" t="s">
        <v>83</v>
      </c>
      <c r="G73" s="1" t="s">
        <v>84</v>
      </c>
      <c r="H73" s="21">
        <v>852632</v>
      </c>
      <c r="I73" s="116" t="s">
        <v>362</v>
      </c>
      <c r="J73" s="3" t="s">
        <v>103</v>
      </c>
      <c r="K73" s="3" t="s">
        <v>103</v>
      </c>
      <c r="L73" s="2" t="s">
        <v>87</v>
      </c>
      <c r="M73" s="4" t="s">
        <v>77</v>
      </c>
      <c r="N73" s="2" t="s">
        <v>88</v>
      </c>
      <c r="O73" s="2" t="s">
        <v>89</v>
      </c>
      <c r="P73" s="22">
        <f>R73/0.775</f>
        <v>1269.7877924563484</v>
      </c>
      <c r="Q73" s="22">
        <f>P73*1.18</f>
        <v>1498.3495950984909</v>
      </c>
      <c r="R73" s="22">
        <v>984.08553915366997</v>
      </c>
      <c r="S73" s="23">
        <v>1161.2209362013305</v>
      </c>
      <c r="T73" s="22">
        <v>984.08553915366997</v>
      </c>
      <c r="U73" s="22">
        <v>1161.2209362013305</v>
      </c>
      <c r="V73" s="2" t="s">
        <v>127</v>
      </c>
      <c r="W73" s="1" t="s">
        <v>54</v>
      </c>
      <c r="X73" s="1" t="s">
        <v>54</v>
      </c>
      <c r="Y73" s="1" t="s">
        <v>55</v>
      </c>
      <c r="Z73" s="24">
        <v>42178</v>
      </c>
      <c r="AA73" s="24">
        <v>42213</v>
      </c>
      <c r="AB73" s="2" t="s">
        <v>71</v>
      </c>
      <c r="AC73" s="2" t="s">
        <v>71</v>
      </c>
      <c r="AD73" s="25" t="s">
        <v>104</v>
      </c>
      <c r="AE73" s="2" t="s">
        <v>78</v>
      </c>
      <c r="AF73" s="21">
        <v>796</v>
      </c>
      <c r="AG73" s="1" t="s">
        <v>68</v>
      </c>
      <c r="AH73" s="1">
        <v>1</v>
      </c>
      <c r="AI73" s="2">
        <v>45</v>
      </c>
      <c r="AJ73" s="2" t="s">
        <v>62</v>
      </c>
      <c r="AK73" s="24">
        <v>42233</v>
      </c>
      <c r="AL73" s="24">
        <v>42233</v>
      </c>
      <c r="AM73" s="24">
        <v>42459</v>
      </c>
      <c r="AN73" s="2" t="s">
        <v>56</v>
      </c>
      <c r="AO73" s="26" t="s">
        <v>71</v>
      </c>
      <c r="AP73" s="26" t="s">
        <v>65</v>
      </c>
      <c r="AQ73" s="27" t="s">
        <v>71</v>
      </c>
      <c r="AR73" s="2" t="s">
        <v>59</v>
      </c>
      <c r="AS73" s="5" t="s">
        <v>363</v>
      </c>
      <c r="AT73" s="6" t="s">
        <v>364</v>
      </c>
      <c r="AU73" s="2" t="s">
        <v>93</v>
      </c>
      <c r="AV73" s="28">
        <v>42459</v>
      </c>
      <c r="AW73" s="7">
        <v>2219.5328</v>
      </c>
      <c r="AX73" s="7">
        <v>1831.7450269199999</v>
      </c>
      <c r="AY73" s="29">
        <v>0</v>
      </c>
      <c r="AZ73" s="8">
        <v>0.56299999999999994</v>
      </c>
      <c r="BA73" s="2" t="s">
        <v>65</v>
      </c>
      <c r="BB73" s="30" t="s">
        <v>296</v>
      </c>
    </row>
    <row r="74" spans="1:54" ht="76.5">
      <c r="A74" s="21">
        <v>2</v>
      </c>
      <c r="B74" s="2" t="s">
        <v>365</v>
      </c>
      <c r="C74" s="4" t="s">
        <v>54</v>
      </c>
      <c r="D74" s="1" t="s">
        <v>123</v>
      </c>
      <c r="E74" s="2" t="s">
        <v>82</v>
      </c>
      <c r="F74" s="1" t="s">
        <v>83</v>
      </c>
      <c r="G74" s="1" t="s">
        <v>84</v>
      </c>
      <c r="H74" s="21">
        <v>852634</v>
      </c>
      <c r="I74" s="116" t="s">
        <v>366</v>
      </c>
      <c r="J74" s="3" t="s">
        <v>103</v>
      </c>
      <c r="K74" s="3" t="s">
        <v>103</v>
      </c>
      <c r="L74" s="2" t="s">
        <v>87</v>
      </c>
      <c r="M74" s="4" t="s">
        <v>77</v>
      </c>
      <c r="N74" s="2" t="s">
        <v>88</v>
      </c>
      <c r="O74" s="2" t="s">
        <v>89</v>
      </c>
      <c r="P74" s="22">
        <f>R74/0.775</f>
        <v>621.2812651978154</v>
      </c>
      <c r="Q74" s="22">
        <f>P74*1.18</f>
        <v>733.11189293342215</v>
      </c>
      <c r="R74" s="22">
        <v>481.49298052830699</v>
      </c>
      <c r="S74" s="23">
        <v>568.16171702340216</v>
      </c>
      <c r="T74" s="22">
        <v>481.49298052830699</v>
      </c>
      <c r="U74" s="22">
        <v>568.16171702340216</v>
      </c>
      <c r="V74" s="2" t="s">
        <v>127</v>
      </c>
      <c r="W74" s="1" t="s">
        <v>54</v>
      </c>
      <c r="X74" s="1" t="s">
        <v>54</v>
      </c>
      <c r="Y74" s="1" t="s">
        <v>55</v>
      </c>
      <c r="Z74" s="24">
        <v>42178</v>
      </c>
      <c r="AA74" s="24">
        <v>42213</v>
      </c>
      <c r="AB74" s="2" t="s">
        <v>71</v>
      </c>
      <c r="AC74" s="2" t="s">
        <v>71</v>
      </c>
      <c r="AD74" s="25" t="s">
        <v>104</v>
      </c>
      <c r="AE74" s="2" t="s">
        <v>78</v>
      </c>
      <c r="AF74" s="21">
        <v>796</v>
      </c>
      <c r="AG74" s="1" t="s">
        <v>68</v>
      </c>
      <c r="AH74" s="1">
        <v>1</v>
      </c>
      <c r="AI74" s="2">
        <v>45</v>
      </c>
      <c r="AJ74" s="2" t="s">
        <v>62</v>
      </c>
      <c r="AK74" s="24">
        <v>42233</v>
      </c>
      <c r="AL74" s="24">
        <v>42233</v>
      </c>
      <c r="AM74" s="24">
        <v>42459</v>
      </c>
      <c r="AN74" s="2" t="s">
        <v>56</v>
      </c>
      <c r="AO74" s="26" t="s">
        <v>71</v>
      </c>
      <c r="AP74" s="26" t="s">
        <v>65</v>
      </c>
      <c r="AQ74" s="27" t="s">
        <v>71</v>
      </c>
      <c r="AR74" s="2" t="s">
        <v>59</v>
      </c>
      <c r="AS74" s="5" t="s">
        <v>367</v>
      </c>
      <c r="AT74" s="6" t="s">
        <v>368</v>
      </c>
      <c r="AU74" s="2" t="s">
        <v>93</v>
      </c>
      <c r="AV74" s="28">
        <v>42459</v>
      </c>
      <c r="AW74" s="7">
        <v>1044.5837711199999</v>
      </c>
      <c r="AX74" s="7">
        <v>1044.5837711199999</v>
      </c>
      <c r="AY74" s="29">
        <v>0</v>
      </c>
      <c r="AZ74" s="8">
        <v>0.30199999999999999</v>
      </c>
      <c r="BA74" s="2" t="s">
        <v>65</v>
      </c>
      <c r="BB74" s="30" t="s">
        <v>296</v>
      </c>
    </row>
    <row r="75" spans="1:54" ht="89.25">
      <c r="A75" s="21">
        <v>2</v>
      </c>
      <c r="B75" s="2" t="s">
        <v>369</v>
      </c>
      <c r="C75" s="4" t="s">
        <v>54</v>
      </c>
      <c r="D75" s="1" t="s">
        <v>123</v>
      </c>
      <c r="E75" s="2" t="s">
        <v>82</v>
      </c>
      <c r="F75" s="1" t="s">
        <v>83</v>
      </c>
      <c r="G75" s="1" t="s">
        <v>84</v>
      </c>
      <c r="H75" s="21">
        <v>854164</v>
      </c>
      <c r="I75" s="116" t="s">
        <v>370</v>
      </c>
      <c r="J75" s="3" t="s">
        <v>97</v>
      </c>
      <c r="K75" s="3" t="s">
        <v>97</v>
      </c>
      <c r="L75" s="2" t="s">
        <v>87</v>
      </c>
      <c r="M75" s="4" t="s">
        <v>77</v>
      </c>
      <c r="N75" s="2" t="s">
        <v>88</v>
      </c>
      <c r="O75" s="2" t="s">
        <v>89</v>
      </c>
      <c r="P75" s="22">
        <f>R75/0.85</f>
        <v>1226.964705882353</v>
      </c>
      <c r="Q75" s="22">
        <f>P75*1.18</f>
        <v>1447.8183529411765</v>
      </c>
      <c r="R75" s="22">
        <v>1042.92</v>
      </c>
      <c r="S75" s="23">
        <v>1230.6456000000001</v>
      </c>
      <c r="T75" s="22">
        <v>1042.92</v>
      </c>
      <c r="U75" s="22">
        <v>1230.6456000000001</v>
      </c>
      <c r="V75" s="2" t="s">
        <v>127</v>
      </c>
      <c r="W75" s="1" t="s">
        <v>54</v>
      </c>
      <c r="X75" s="1" t="s">
        <v>54</v>
      </c>
      <c r="Y75" s="1" t="s">
        <v>55</v>
      </c>
      <c r="Z75" s="24">
        <v>42080</v>
      </c>
      <c r="AA75" s="24">
        <v>42115</v>
      </c>
      <c r="AB75" s="2" t="s">
        <v>71</v>
      </c>
      <c r="AC75" s="2" t="s">
        <v>71</v>
      </c>
      <c r="AD75" s="25" t="s">
        <v>98</v>
      </c>
      <c r="AE75" s="2" t="s">
        <v>78</v>
      </c>
      <c r="AF75" s="21">
        <v>796</v>
      </c>
      <c r="AG75" s="1" t="s">
        <v>68</v>
      </c>
      <c r="AH75" s="1">
        <v>1</v>
      </c>
      <c r="AI75" s="2">
        <v>45</v>
      </c>
      <c r="AJ75" s="2" t="s">
        <v>62</v>
      </c>
      <c r="AK75" s="24">
        <v>42135</v>
      </c>
      <c r="AL75" s="24">
        <v>42135</v>
      </c>
      <c r="AM75" s="24">
        <v>42369</v>
      </c>
      <c r="AN75" s="2">
        <v>2015</v>
      </c>
      <c r="AO75" s="26" t="s">
        <v>71</v>
      </c>
      <c r="AP75" s="26" t="s">
        <v>65</v>
      </c>
      <c r="AQ75" s="27" t="s">
        <v>71</v>
      </c>
      <c r="AR75" s="2" t="s">
        <v>59</v>
      </c>
      <c r="AS75" s="5" t="s">
        <v>371</v>
      </c>
      <c r="AT75" s="6" t="s">
        <v>372</v>
      </c>
      <c r="AU75" s="2" t="s">
        <v>93</v>
      </c>
      <c r="AV75" s="28">
        <v>42369</v>
      </c>
      <c r="AW75" s="7">
        <v>2124</v>
      </c>
      <c r="AX75" s="7">
        <v>2124</v>
      </c>
      <c r="AY75" s="29">
        <v>0</v>
      </c>
      <c r="AZ75" s="8">
        <v>0.6</v>
      </c>
      <c r="BA75" s="2" t="s">
        <v>65</v>
      </c>
      <c r="BB75" s="30" t="s">
        <v>296</v>
      </c>
    </row>
    <row r="76" spans="1:54" ht="76.5">
      <c r="A76" s="21">
        <v>2</v>
      </c>
      <c r="B76" s="2" t="s">
        <v>373</v>
      </c>
      <c r="C76" s="4" t="s">
        <v>54</v>
      </c>
      <c r="D76" s="1" t="s">
        <v>123</v>
      </c>
      <c r="E76" s="2" t="s">
        <v>82</v>
      </c>
      <c r="F76" s="1" t="s">
        <v>83</v>
      </c>
      <c r="G76" s="1" t="s">
        <v>84</v>
      </c>
      <c r="H76" s="21">
        <v>854160</v>
      </c>
      <c r="I76" s="116" t="s">
        <v>374</v>
      </c>
      <c r="J76" s="3" t="s">
        <v>103</v>
      </c>
      <c r="K76" s="3" t="s">
        <v>103</v>
      </c>
      <c r="L76" s="2" t="s">
        <v>87</v>
      </c>
      <c r="M76" s="4" t="s">
        <v>77</v>
      </c>
      <c r="N76" s="2" t="s">
        <v>88</v>
      </c>
      <c r="O76" s="2" t="s">
        <v>89</v>
      </c>
      <c r="P76" s="22">
        <v>8738.7075772727003</v>
      </c>
      <c r="Q76" s="22">
        <v>10311.674941181785</v>
      </c>
      <c r="R76" s="22">
        <f>7762.834/1.154/0.85*0.775*1.209</f>
        <v>7415.2119351106139</v>
      </c>
      <c r="S76" s="23">
        <f>R76*1.18</f>
        <v>8749.9500834305236</v>
      </c>
      <c r="T76" s="22">
        <f>R76</f>
        <v>7415.2119351106139</v>
      </c>
      <c r="U76" s="22">
        <f>S76</f>
        <v>8749.9500834305236</v>
      </c>
      <c r="V76" s="2" t="s">
        <v>127</v>
      </c>
      <c r="W76" s="1" t="s">
        <v>54</v>
      </c>
      <c r="X76" s="1" t="s">
        <v>54</v>
      </c>
      <c r="Y76" s="1" t="s">
        <v>55</v>
      </c>
      <c r="Z76" s="24">
        <v>42200</v>
      </c>
      <c r="AA76" s="24">
        <v>42245</v>
      </c>
      <c r="AB76" s="2" t="s">
        <v>71</v>
      </c>
      <c r="AC76" s="2" t="s">
        <v>71</v>
      </c>
      <c r="AD76" s="25" t="s">
        <v>104</v>
      </c>
      <c r="AE76" s="2" t="s">
        <v>78</v>
      </c>
      <c r="AF76" s="21">
        <v>796</v>
      </c>
      <c r="AG76" s="1" t="s">
        <v>68</v>
      </c>
      <c r="AH76" s="1">
        <v>1</v>
      </c>
      <c r="AI76" s="2">
        <v>45</v>
      </c>
      <c r="AJ76" s="2" t="s">
        <v>62</v>
      </c>
      <c r="AK76" s="24">
        <v>42265</v>
      </c>
      <c r="AL76" s="24">
        <v>42265</v>
      </c>
      <c r="AM76" s="24">
        <v>42459</v>
      </c>
      <c r="AN76" s="2" t="s">
        <v>56</v>
      </c>
      <c r="AO76" s="26" t="s">
        <v>71</v>
      </c>
      <c r="AP76" s="26" t="s">
        <v>65</v>
      </c>
      <c r="AQ76" s="27" t="s">
        <v>71</v>
      </c>
      <c r="AR76" s="2" t="s">
        <v>59</v>
      </c>
      <c r="AS76" s="5" t="s">
        <v>375</v>
      </c>
      <c r="AT76" s="6" t="s">
        <v>376</v>
      </c>
      <c r="AU76" s="2" t="s">
        <v>93</v>
      </c>
      <c r="AV76" s="28">
        <f>AM76</f>
        <v>42459</v>
      </c>
      <c r="AW76" s="7">
        <v>11737.000000600001</v>
      </c>
      <c r="AX76" s="7">
        <v>11737.000000600001</v>
      </c>
      <c r="AY76" s="29">
        <v>0</v>
      </c>
      <c r="AZ76" s="8">
        <v>1.25</v>
      </c>
      <c r="BA76" s="2" t="s">
        <v>65</v>
      </c>
      <c r="BB76" s="30" t="s">
        <v>296</v>
      </c>
    </row>
    <row r="77" spans="1:54" ht="89.25">
      <c r="A77" s="21">
        <v>2</v>
      </c>
      <c r="B77" s="2" t="s">
        <v>377</v>
      </c>
      <c r="C77" s="4" t="s">
        <v>54</v>
      </c>
      <c r="D77" s="1" t="s">
        <v>123</v>
      </c>
      <c r="E77" s="2" t="s">
        <v>82</v>
      </c>
      <c r="F77" s="1" t="s">
        <v>83</v>
      </c>
      <c r="G77" s="1" t="s">
        <v>84</v>
      </c>
      <c r="H77" s="21">
        <v>854191</v>
      </c>
      <c r="I77" s="116" t="s">
        <v>378</v>
      </c>
      <c r="J77" s="3" t="s">
        <v>103</v>
      </c>
      <c r="K77" s="3" t="s">
        <v>103</v>
      </c>
      <c r="L77" s="2" t="s">
        <v>87</v>
      </c>
      <c r="M77" s="4" t="s">
        <v>77</v>
      </c>
      <c r="N77" s="2" t="s">
        <v>88</v>
      </c>
      <c r="O77" s="2" t="s">
        <v>89</v>
      </c>
      <c r="P77" s="22">
        <f>R77/0.85</f>
        <v>2172.0929411764705</v>
      </c>
      <c r="Q77" s="22">
        <f>P77*1.18</f>
        <v>2563.0696705882351</v>
      </c>
      <c r="R77" s="22">
        <v>1846.279</v>
      </c>
      <c r="S77" s="23">
        <v>2178.6092199999998</v>
      </c>
      <c r="T77" s="22">
        <v>1846.279</v>
      </c>
      <c r="U77" s="22">
        <v>2178.6092199999998</v>
      </c>
      <c r="V77" s="2" t="s">
        <v>127</v>
      </c>
      <c r="W77" s="1" t="s">
        <v>54</v>
      </c>
      <c r="X77" s="1" t="s">
        <v>54</v>
      </c>
      <c r="Y77" s="1" t="s">
        <v>55</v>
      </c>
      <c r="Z77" s="24">
        <v>42087</v>
      </c>
      <c r="AA77" s="24">
        <v>42122</v>
      </c>
      <c r="AB77" s="2" t="s">
        <v>71</v>
      </c>
      <c r="AC77" s="2" t="s">
        <v>71</v>
      </c>
      <c r="AD77" s="25" t="s">
        <v>104</v>
      </c>
      <c r="AE77" s="2" t="s">
        <v>78</v>
      </c>
      <c r="AF77" s="21">
        <v>796</v>
      </c>
      <c r="AG77" s="1" t="s">
        <v>68</v>
      </c>
      <c r="AH77" s="1">
        <v>1</v>
      </c>
      <c r="AI77" s="2">
        <v>45</v>
      </c>
      <c r="AJ77" s="2" t="s">
        <v>62</v>
      </c>
      <c r="AK77" s="24">
        <v>42142</v>
      </c>
      <c r="AL77" s="24">
        <v>42142</v>
      </c>
      <c r="AM77" s="24">
        <v>42369</v>
      </c>
      <c r="AN77" s="2">
        <v>2015</v>
      </c>
      <c r="AO77" s="26" t="s">
        <v>71</v>
      </c>
      <c r="AP77" s="26" t="s">
        <v>65</v>
      </c>
      <c r="AQ77" s="27" t="s">
        <v>71</v>
      </c>
      <c r="AR77" s="2" t="s">
        <v>59</v>
      </c>
      <c r="AS77" s="5" t="s">
        <v>379</v>
      </c>
      <c r="AT77" s="6" t="s">
        <v>380</v>
      </c>
      <c r="AU77" s="2" t="s">
        <v>93</v>
      </c>
      <c r="AV77" s="28">
        <v>42369</v>
      </c>
      <c r="AW77" s="7">
        <v>4009.0000033999995</v>
      </c>
      <c r="AX77" s="7">
        <v>4008.9999999999995</v>
      </c>
      <c r="AY77" s="29">
        <v>0</v>
      </c>
      <c r="AZ77" s="8">
        <v>0.4</v>
      </c>
      <c r="BA77" s="2" t="s">
        <v>65</v>
      </c>
      <c r="BB77" s="30" t="s">
        <v>296</v>
      </c>
    </row>
    <row r="78" spans="1:54" s="139" customFormat="1" ht="76.5">
      <c r="A78" s="21">
        <v>2</v>
      </c>
      <c r="B78" s="123" t="s">
        <v>381</v>
      </c>
      <c r="C78" s="127" t="s">
        <v>54</v>
      </c>
      <c r="D78" s="122" t="s">
        <v>123</v>
      </c>
      <c r="E78" s="123" t="s">
        <v>82</v>
      </c>
      <c r="F78" s="122" t="s">
        <v>83</v>
      </c>
      <c r="G78" s="122" t="s">
        <v>84</v>
      </c>
      <c r="H78" s="124">
        <v>854201</v>
      </c>
      <c r="I78" s="125" t="s">
        <v>382</v>
      </c>
      <c r="J78" s="126" t="s">
        <v>103</v>
      </c>
      <c r="K78" s="126" t="s">
        <v>103</v>
      </c>
      <c r="L78" s="123" t="s">
        <v>87</v>
      </c>
      <c r="M78" s="127" t="s">
        <v>77</v>
      </c>
      <c r="N78" s="123" t="s">
        <v>88</v>
      </c>
      <c r="O78" s="123" t="s">
        <v>89</v>
      </c>
      <c r="P78" s="128">
        <f>R78/0.85</f>
        <v>8111.2541176470586</v>
      </c>
      <c r="Q78" s="128">
        <f>P78*1.18</f>
        <v>9571.2798588235291</v>
      </c>
      <c r="R78" s="128">
        <v>6894.5659999999998</v>
      </c>
      <c r="S78" s="140">
        <v>8135.5878799999991</v>
      </c>
      <c r="T78" s="128">
        <v>6894.5659999999998</v>
      </c>
      <c r="U78" s="128">
        <v>8135.5878799999991</v>
      </c>
      <c r="V78" s="123" t="s">
        <v>127</v>
      </c>
      <c r="W78" s="122" t="s">
        <v>54</v>
      </c>
      <c r="X78" s="122" t="s">
        <v>54</v>
      </c>
      <c r="Y78" s="122" t="s">
        <v>55</v>
      </c>
      <c r="Z78" s="129">
        <v>42087</v>
      </c>
      <c r="AA78" s="129">
        <v>42122</v>
      </c>
      <c r="AB78" s="123" t="s">
        <v>71</v>
      </c>
      <c r="AC78" s="123" t="s">
        <v>71</v>
      </c>
      <c r="AD78" s="130" t="s">
        <v>104</v>
      </c>
      <c r="AE78" s="123" t="s">
        <v>78</v>
      </c>
      <c r="AF78" s="124">
        <v>796</v>
      </c>
      <c r="AG78" s="122" t="s">
        <v>68</v>
      </c>
      <c r="AH78" s="122">
        <v>1</v>
      </c>
      <c r="AI78" s="123">
        <v>45</v>
      </c>
      <c r="AJ78" s="123" t="s">
        <v>62</v>
      </c>
      <c r="AK78" s="129">
        <v>42142</v>
      </c>
      <c r="AL78" s="129">
        <v>42142</v>
      </c>
      <c r="AM78" s="129">
        <v>42369</v>
      </c>
      <c r="AN78" s="123">
        <v>2015</v>
      </c>
      <c r="AO78" s="131" t="s">
        <v>71</v>
      </c>
      <c r="AP78" s="131" t="s">
        <v>65</v>
      </c>
      <c r="AQ78" s="132" t="s">
        <v>71</v>
      </c>
      <c r="AR78" s="123" t="s">
        <v>59</v>
      </c>
      <c r="AS78" s="133" t="s">
        <v>383</v>
      </c>
      <c r="AT78" s="134" t="s">
        <v>384</v>
      </c>
      <c r="AU78" s="123" t="s">
        <v>93</v>
      </c>
      <c r="AV78" s="135">
        <v>42369</v>
      </c>
      <c r="AW78" s="136">
        <v>9908.9999915999997</v>
      </c>
      <c r="AX78" s="136">
        <v>9908.9999915999997</v>
      </c>
      <c r="AY78" s="137">
        <v>0</v>
      </c>
      <c r="AZ78" s="138">
        <v>1.2</v>
      </c>
      <c r="BA78" s="123" t="s">
        <v>65</v>
      </c>
      <c r="BB78" s="141" t="s">
        <v>296</v>
      </c>
    </row>
    <row r="79" spans="1:54" ht="102">
      <c r="A79" s="21">
        <v>2</v>
      </c>
      <c r="B79" s="2" t="s">
        <v>385</v>
      </c>
      <c r="C79" s="4" t="s">
        <v>54</v>
      </c>
      <c r="D79" s="1" t="s">
        <v>123</v>
      </c>
      <c r="E79" s="2" t="s">
        <v>82</v>
      </c>
      <c r="F79" s="1" t="s">
        <v>83</v>
      </c>
      <c r="G79" s="1" t="s">
        <v>84</v>
      </c>
      <c r="H79" s="21">
        <v>854238</v>
      </c>
      <c r="I79" s="116" t="s">
        <v>386</v>
      </c>
      <c r="J79" s="3" t="s">
        <v>103</v>
      </c>
      <c r="K79" s="3" t="s">
        <v>103</v>
      </c>
      <c r="L79" s="2" t="s">
        <v>87</v>
      </c>
      <c r="M79" s="4" t="s">
        <v>77</v>
      </c>
      <c r="N79" s="2" t="s">
        <v>88</v>
      </c>
      <c r="O79" s="2" t="s">
        <v>89</v>
      </c>
      <c r="P79" s="22">
        <v>1728</v>
      </c>
      <c r="Q79" s="22">
        <v>2039.04</v>
      </c>
      <c r="R79" s="22">
        <v>1607.0400000000002</v>
      </c>
      <c r="S79" s="23">
        <v>1896.3072000000002</v>
      </c>
      <c r="T79" s="22">
        <v>1607.0400000000002</v>
      </c>
      <c r="U79" s="22">
        <v>1896.3072000000002</v>
      </c>
      <c r="V79" s="2" t="s">
        <v>127</v>
      </c>
      <c r="W79" s="1" t="s">
        <v>54</v>
      </c>
      <c r="X79" s="1" t="s">
        <v>54</v>
      </c>
      <c r="Y79" s="1" t="s">
        <v>55</v>
      </c>
      <c r="Z79" s="24">
        <v>42087</v>
      </c>
      <c r="AA79" s="24">
        <v>42122</v>
      </c>
      <c r="AB79" s="2" t="s">
        <v>71</v>
      </c>
      <c r="AC79" s="2" t="s">
        <v>71</v>
      </c>
      <c r="AD79" s="25" t="s">
        <v>104</v>
      </c>
      <c r="AE79" s="2" t="s">
        <v>78</v>
      </c>
      <c r="AF79" s="21">
        <v>796</v>
      </c>
      <c r="AG79" s="1" t="s">
        <v>68</v>
      </c>
      <c r="AH79" s="1">
        <v>1</v>
      </c>
      <c r="AI79" s="2">
        <v>45</v>
      </c>
      <c r="AJ79" s="2" t="s">
        <v>62</v>
      </c>
      <c r="AK79" s="24">
        <v>42142</v>
      </c>
      <c r="AL79" s="24">
        <v>42142</v>
      </c>
      <c r="AM79" s="24">
        <v>42369</v>
      </c>
      <c r="AN79" s="2">
        <v>2015</v>
      </c>
      <c r="AO79" s="26" t="s">
        <v>71</v>
      </c>
      <c r="AP79" s="26" t="s">
        <v>65</v>
      </c>
      <c r="AQ79" s="27" t="s">
        <v>71</v>
      </c>
      <c r="AR79" s="2" t="s">
        <v>59</v>
      </c>
      <c r="AS79" s="5" t="s">
        <v>387</v>
      </c>
      <c r="AT79" s="6" t="s">
        <v>388</v>
      </c>
      <c r="AU79" s="2" t="s">
        <v>93</v>
      </c>
      <c r="AV79" s="28">
        <v>42369</v>
      </c>
      <c r="AW79" s="7">
        <v>2265.6</v>
      </c>
      <c r="AX79" s="7">
        <v>2265.6</v>
      </c>
      <c r="AY79" s="29">
        <v>0</v>
      </c>
      <c r="AZ79" s="8">
        <v>0.64</v>
      </c>
      <c r="BA79" s="2" t="s">
        <v>65</v>
      </c>
      <c r="BB79" s="30" t="s">
        <v>296</v>
      </c>
    </row>
    <row r="80" spans="1:54" ht="76.5">
      <c r="A80" s="21">
        <v>2</v>
      </c>
      <c r="B80" s="2" t="s">
        <v>389</v>
      </c>
      <c r="C80" s="4" t="s">
        <v>54</v>
      </c>
      <c r="D80" s="1" t="s">
        <v>123</v>
      </c>
      <c r="E80" s="2" t="s">
        <v>82</v>
      </c>
      <c r="F80" s="1" t="s">
        <v>83</v>
      </c>
      <c r="G80" s="1" t="s">
        <v>84</v>
      </c>
      <c r="H80" s="21">
        <v>854239</v>
      </c>
      <c r="I80" s="116" t="s">
        <v>390</v>
      </c>
      <c r="J80" s="3" t="s">
        <v>103</v>
      </c>
      <c r="K80" s="3" t="s">
        <v>103</v>
      </c>
      <c r="L80" s="2" t="s">
        <v>87</v>
      </c>
      <c r="M80" s="4" t="s">
        <v>77</v>
      </c>
      <c r="N80" s="2" t="s">
        <v>88</v>
      </c>
      <c r="O80" s="2" t="s">
        <v>89</v>
      </c>
      <c r="P80" s="22">
        <v>5591.8415999999997</v>
      </c>
      <c r="Q80" s="22">
        <v>6598.3730879999994</v>
      </c>
      <c r="R80" s="22">
        <v>4430.4880000000003</v>
      </c>
      <c r="S80" s="23">
        <v>5227.9758400000001</v>
      </c>
      <c r="T80" s="22">
        <v>4430.4880000000003</v>
      </c>
      <c r="U80" s="22">
        <v>5227.9758400000001</v>
      </c>
      <c r="V80" s="2" t="s">
        <v>127</v>
      </c>
      <c r="W80" s="1" t="s">
        <v>54</v>
      </c>
      <c r="X80" s="1" t="s">
        <v>54</v>
      </c>
      <c r="Y80" s="1" t="s">
        <v>55</v>
      </c>
      <c r="Z80" s="24">
        <v>42087</v>
      </c>
      <c r="AA80" s="24">
        <v>42122</v>
      </c>
      <c r="AB80" s="2" t="s">
        <v>71</v>
      </c>
      <c r="AC80" s="2" t="s">
        <v>71</v>
      </c>
      <c r="AD80" s="25" t="s">
        <v>104</v>
      </c>
      <c r="AE80" s="2" t="s">
        <v>78</v>
      </c>
      <c r="AF80" s="21">
        <v>796</v>
      </c>
      <c r="AG80" s="1" t="s">
        <v>68</v>
      </c>
      <c r="AH80" s="1">
        <v>1</v>
      </c>
      <c r="AI80" s="2">
        <v>45</v>
      </c>
      <c r="AJ80" s="2" t="s">
        <v>62</v>
      </c>
      <c r="AK80" s="24">
        <v>42142</v>
      </c>
      <c r="AL80" s="24">
        <v>42142</v>
      </c>
      <c r="AM80" s="24">
        <v>42369</v>
      </c>
      <c r="AN80" s="2">
        <v>2015</v>
      </c>
      <c r="AO80" s="26" t="s">
        <v>71</v>
      </c>
      <c r="AP80" s="26" t="s">
        <v>65</v>
      </c>
      <c r="AQ80" s="27" t="s">
        <v>71</v>
      </c>
      <c r="AR80" s="2" t="s">
        <v>59</v>
      </c>
      <c r="AS80" s="5" t="s">
        <v>391</v>
      </c>
      <c r="AT80" s="6" t="s">
        <v>392</v>
      </c>
      <c r="AU80" s="2" t="s">
        <v>93</v>
      </c>
      <c r="AV80" s="28">
        <v>42369</v>
      </c>
      <c r="AW80" s="7">
        <v>6607.6400056000002</v>
      </c>
      <c r="AX80" s="7">
        <v>6607.6400056000002</v>
      </c>
      <c r="AY80" s="29">
        <v>0</v>
      </c>
      <c r="AZ80" s="8">
        <v>0.56000000000000005</v>
      </c>
      <c r="BA80" s="2" t="s">
        <v>65</v>
      </c>
      <c r="BB80" s="30" t="s">
        <v>296</v>
      </c>
    </row>
    <row r="81" spans="1:54" ht="89.25">
      <c r="A81" s="21">
        <v>2</v>
      </c>
      <c r="B81" s="2" t="s">
        <v>393</v>
      </c>
      <c r="C81" s="4" t="s">
        <v>54</v>
      </c>
      <c r="D81" s="1" t="s">
        <v>123</v>
      </c>
      <c r="E81" s="2" t="s">
        <v>82</v>
      </c>
      <c r="F81" s="1" t="s">
        <v>83</v>
      </c>
      <c r="G81" s="1" t="s">
        <v>84</v>
      </c>
      <c r="H81" s="21">
        <v>854241</v>
      </c>
      <c r="I81" s="116" t="s">
        <v>394</v>
      </c>
      <c r="J81" s="3" t="s">
        <v>103</v>
      </c>
      <c r="K81" s="3" t="s">
        <v>103</v>
      </c>
      <c r="L81" s="2" t="s">
        <v>87</v>
      </c>
      <c r="M81" s="4" t="s">
        <v>77</v>
      </c>
      <c r="N81" s="2" t="s">
        <v>88</v>
      </c>
      <c r="O81" s="2" t="s">
        <v>89</v>
      </c>
      <c r="P81" s="22">
        <v>13369.3387072727</v>
      </c>
      <c r="Q81" s="22">
        <v>15775.819674581786</v>
      </c>
      <c r="R81" s="22">
        <f>12337.209/1.154/0.85*0.775*1.209</f>
        <v>11784.745032903458</v>
      </c>
      <c r="S81" s="23">
        <f>R81*1.18</f>
        <v>13905.999138826081</v>
      </c>
      <c r="T81" s="22">
        <f>R81</f>
        <v>11784.745032903458</v>
      </c>
      <c r="U81" s="22">
        <f>S81</f>
        <v>13905.999138826081</v>
      </c>
      <c r="V81" s="2" t="s">
        <v>127</v>
      </c>
      <c r="W81" s="1" t="s">
        <v>54</v>
      </c>
      <c r="X81" s="1" t="s">
        <v>54</v>
      </c>
      <c r="Y81" s="1" t="s">
        <v>55</v>
      </c>
      <c r="Z81" s="24">
        <v>42200</v>
      </c>
      <c r="AA81" s="24">
        <v>42245</v>
      </c>
      <c r="AB81" s="2" t="s">
        <v>71</v>
      </c>
      <c r="AC81" s="2" t="s">
        <v>71</v>
      </c>
      <c r="AD81" s="25" t="s">
        <v>104</v>
      </c>
      <c r="AE81" s="2" t="s">
        <v>78</v>
      </c>
      <c r="AF81" s="21">
        <v>796</v>
      </c>
      <c r="AG81" s="1" t="s">
        <v>68</v>
      </c>
      <c r="AH81" s="1">
        <v>1</v>
      </c>
      <c r="AI81" s="2">
        <v>45</v>
      </c>
      <c r="AJ81" s="2" t="s">
        <v>62</v>
      </c>
      <c r="AK81" s="24">
        <v>42265</v>
      </c>
      <c r="AL81" s="24">
        <v>42265</v>
      </c>
      <c r="AM81" s="24">
        <v>42459</v>
      </c>
      <c r="AN81" s="2" t="s">
        <v>56</v>
      </c>
      <c r="AO81" s="26" t="s">
        <v>71</v>
      </c>
      <c r="AP81" s="26" t="s">
        <v>65</v>
      </c>
      <c r="AQ81" s="27" t="s">
        <v>71</v>
      </c>
      <c r="AR81" s="2" t="s">
        <v>59</v>
      </c>
      <c r="AS81" s="5" t="s">
        <v>395</v>
      </c>
      <c r="AT81" s="6" t="s">
        <v>396</v>
      </c>
      <c r="AU81" s="2" t="s">
        <v>93</v>
      </c>
      <c r="AV81" s="28">
        <f>AM81</f>
        <v>42459</v>
      </c>
      <c r="AW81" s="7">
        <v>20647.0000034</v>
      </c>
      <c r="AX81" s="7">
        <v>20647.0000034</v>
      </c>
      <c r="AY81" s="29">
        <v>0</v>
      </c>
      <c r="AZ81" s="8">
        <v>2.5</v>
      </c>
      <c r="BA81" s="2" t="s">
        <v>65</v>
      </c>
      <c r="BB81" s="30" t="s">
        <v>296</v>
      </c>
    </row>
    <row r="82" spans="1:54" ht="76.5">
      <c r="A82" s="21">
        <v>2</v>
      </c>
      <c r="B82" s="2" t="s">
        <v>397</v>
      </c>
      <c r="C82" s="4" t="s">
        <v>54</v>
      </c>
      <c r="D82" s="1" t="s">
        <v>123</v>
      </c>
      <c r="E82" s="2" t="s">
        <v>82</v>
      </c>
      <c r="F82" s="1" t="s">
        <v>83</v>
      </c>
      <c r="G82" s="1" t="s">
        <v>84</v>
      </c>
      <c r="H82" s="21">
        <v>854242</v>
      </c>
      <c r="I82" s="116" t="s">
        <v>398</v>
      </c>
      <c r="J82" s="3" t="s">
        <v>103</v>
      </c>
      <c r="K82" s="3" t="s">
        <v>103</v>
      </c>
      <c r="L82" s="2" t="s">
        <v>87</v>
      </c>
      <c r="M82" s="4" t="s">
        <v>77</v>
      </c>
      <c r="N82" s="2" t="s">
        <v>88</v>
      </c>
      <c r="O82" s="2" t="s">
        <v>89</v>
      </c>
      <c r="P82" s="22">
        <v>918.30508199999986</v>
      </c>
      <c r="Q82" s="22">
        <v>1083.5999967599998</v>
      </c>
      <c r="R82" s="22">
        <v>860.45186183399994</v>
      </c>
      <c r="S82" s="23">
        <v>1015.3331969641199</v>
      </c>
      <c r="T82" s="22">
        <v>860.45186183399994</v>
      </c>
      <c r="U82" s="22">
        <v>1015.3331969641199</v>
      </c>
      <c r="V82" s="2" t="s">
        <v>127</v>
      </c>
      <c r="W82" s="1" t="s">
        <v>54</v>
      </c>
      <c r="X82" s="1" t="s">
        <v>54</v>
      </c>
      <c r="Y82" s="1" t="s">
        <v>55</v>
      </c>
      <c r="Z82" s="24">
        <v>42101</v>
      </c>
      <c r="AA82" s="24">
        <v>42136</v>
      </c>
      <c r="AB82" s="2" t="s">
        <v>71</v>
      </c>
      <c r="AC82" s="2" t="s">
        <v>71</v>
      </c>
      <c r="AD82" s="25" t="s">
        <v>104</v>
      </c>
      <c r="AE82" s="2" t="s">
        <v>78</v>
      </c>
      <c r="AF82" s="21">
        <v>796</v>
      </c>
      <c r="AG82" s="1" t="s">
        <v>68</v>
      </c>
      <c r="AH82" s="1">
        <v>1</v>
      </c>
      <c r="AI82" s="2">
        <v>45</v>
      </c>
      <c r="AJ82" s="2" t="s">
        <v>62</v>
      </c>
      <c r="AK82" s="24">
        <v>42156</v>
      </c>
      <c r="AL82" s="24">
        <v>42156</v>
      </c>
      <c r="AM82" s="24">
        <v>42369</v>
      </c>
      <c r="AN82" s="2">
        <v>2015</v>
      </c>
      <c r="AO82" s="26" t="s">
        <v>71</v>
      </c>
      <c r="AP82" s="26" t="s">
        <v>65</v>
      </c>
      <c r="AQ82" s="27" t="s">
        <v>71</v>
      </c>
      <c r="AR82" s="2" t="s">
        <v>59</v>
      </c>
      <c r="AS82" s="5" t="s">
        <v>399</v>
      </c>
      <c r="AT82" s="6" t="s">
        <v>400</v>
      </c>
      <c r="AU82" s="2" t="s">
        <v>93</v>
      </c>
      <c r="AV82" s="28">
        <v>42369</v>
      </c>
      <c r="AW82" s="7">
        <v>1203.9999964000001</v>
      </c>
      <c r="AX82" s="7">
        <v>1203.9999964000001</v>
      </c>
      <c r="AY82" s="29">
        <v>0</v>
      </c>
      <c r="AZ82" s="8">
        <v>0.34</v>
      </c>
      <c r="BA82" s="2" t="s">
        <v>65</v>
      </c>
      <c r="BB82" s="30" t="s">
        <v>296</v>
      </c>
    </row>
    <row r="83" spans="1:54" ht="76.5">
      <c r="A83" s="21">
        <v>2</v>
      </c>
      <c r="B83" s="2" t="s">
        <v>401</v>
      </c>
      <c r="C83" s="4" t="s">
        <v>54</v>
      </c>
      <c r="D83" s="1" t="s">
        <v>123</v>
      </c>
      <c r="E83" s="2" t="s">
        <v>82</v>
      </c>
      <c r="F83" s="1" t="s">
        <v>83</v>
      </c>
      <c r="G83" s="1" t="s">
        <v>84</v>
      </c>
      <c r="H83" s="21">
        <v>854243</v>
      </c>
      <c r="I83" s="116" t="s">
        <v>402</v>
      </c>
      <c r="J83" s="3" t="s">
        <v>103</v>
      </c>
      <c r="K83" s="3" t="s">
        <v>103</v>
      </c>
      <c r="L83" s="2" t="s">
        <v>87</v>
      </c>
      <c r="M83" s="4" t="s">
        <v>77</v>
      </c>
      <c r="N83" s="2" t="s">
        <v>88</v>
      </c>
      <c r="O83" s="2" t="s">
        <v>89</v>
      </c>
      <c r="P83" s="22">
        <v>4125.5057958500001</v>
      </c>
      <c r="Q83" s="22">
        <v>4868.0968391030001</v>
      </c>
      <c r="R83" s="22">
        <v>3169.38</v>
      </c>
      <c r="S83" s="23">
        <v>3739.8683999999998</v>
      </c>
      <c r="T83" s="22">
        <v>3169.38</v>
      </c>
      <c r="U83" s="22">
        <v>3739.8683999999998</v>
      </c>
      <c r="V83" s="2" t="s">
        <v>127</v>
      </c>
      <c r="W83" s="1" t="s">
        <v>54</v>
      </c>
      <c r="X83" s="1" t="s">
        <v>54</v>
      </c>
      <c r="Y83" s="1" t="s">
        <v>55</v>
      </c>
      <c r="Z83" s="24">
        <v>42101</v>
      </c>
      <c r="AA83" s="24">
        <v>42136</v>
      </c>
      <c r="AB83" s="2" t="s">
        <v>71</v>
      </c>
      <c r="AC83" s="2" t="s">
        <v>71</v>
      </c>
      <c r="AD83" s="25" t="s">
        <v>104</v>
      </c>
      <c r="AE83" s="2" t="s">
        <v>78</v>
      </c>
      <c r="AF83" s="21">
        <v>796</v>
      </c>
      <c r="AG83" s="1" t="s">
        <v>68</v>
      </c>
      <c r="AH83" s="1">
        <v>1</v>
      </c>
      <c r="AI83" s="2">
        <v>45</v>
      </c>
      <c r="AJ83" s="2" t="s">
        <v>62</v>
      </c>
      <c r="AK83" s="24">
        <v>42156</v>
      </c>
      <c r="AL83" s="24">
        <v>42156</v>
      </c>
      <c r="AM83" s="24">
        <v>42369</v>
      </c>
      <c r="AN83" s="2">
        <v>2015</v>
      </c>
      <c r="AO83" s="26" t="s">
        <v>71</v>
      </c>
      <c r="AP83" s="26" t="s">
        <v>65</v>
      </c>
      <c r="AQ83" s="27" t="s">
        <v>71</v>
      </c>
      <c r="AR83" s="2" t="s">
        <v>59</v>
      </c>
      <c r="AS83" s="5" t="s">
        <v>403</v>
      </c>
      <c r="AT83" s="6" t="s">
        <v>404</v>
      </c>
      <c r="AU83" s="2" t="s">
        <v>93</v>
      </c>
      <c r="AV83" s="28">
        <v>42369</v>
      </c>
      <c r="AW83" s="7">
        <v>5947.0000018000001</v>
      </c>
      <c r="AX83" s="7">
        <v>5947.0000018000001</v>
      </c>
      <c r="AY83" s="29">
        <v>0</v>
      </c>
      <c r="AZ83" s="8">
        <v>0.72</v>
      </c>
      <c r="BA83" s="2" t="s">
        <v>65</v>
      </c>
      <c r="BB83" s="30" t="s">
        <v>296</v>
      </c>
    </row>
    <row r="84" spans="1:54" ht="76.5">
      <c r="A84" s="21">
        <v>2</v>
      </c>
      <c r="B84" s="2" t="s">
        <v>405</v>
      </c>
      <c r="C84" s="4" t="s">
        <v>54</v>
      </c>
      <c r="D84" s="1" t="s">
        <v>123</v>
      </c>
      <c r="E84" s="2" t="s">
        <v>82</v>
      </c>
      <c r="F84" s="1" t="s">
        <v>83</v>
      </c>
      <c r="G84" s="1" t="s">
        <v>84</v>
      </c>
      <c r="H84" s="21">
        <v>854244</v>
      </c>
      <c r="I84" s="116" t="s">
        <v>406</v>
      </c>
      <c r="J84" s="3" t="s">
        <v>103</v>
      </c>
      <c r="K84" s="3" t="s">
        <v>103</v>
      </c>
      <c r="L84" s="2" t="s">
        <v>87</v>
      </c>
      <c r="M84" s="4" t="s">
        <v>77</v>
      </c>
      <c r="N84" s="2" t="s">
        <v>88</v>
      </c>
      <c r="O84" s="2" t="s">
        <v>89</v>
      </c>
      <c r="P84" s="22">
        <v>2105.8474590000001</v>
      </c>
      <c r="Q84" s="22">
        <v>2484.9000016199998</v>
      </c>
      <c r="R84" s="22">
        <v>1966.8615267060002</v>
      </c>
      <c r="S84" s="23">
        <v>2320.89660151308</v>
      </c>
      <c r="T84" s="22">
        <v>1966.8615267060002</v>
      </c>
      <c r="U84" s="22">
        <v>2320.89660151308</v>
      </c>
      <c r="V84" s="2" t="s">
        <v>127</v>
      </c>
      <c r="W84" s="1" t="s">
        <v>54</v>
      </c>
      <c r="X84" s="1" t="s">
        <v>54</v>
      </c>
      <c r="Y84" s="1" t="s">
        <v>55</v>
      </c>
      <c r="Z84" s="24">
        <v>42101</v>
      </c>
      <c r="AA84" s="24">
        <v>42136</v>
      </c>
      <c r="AB84" s="2" t="s">
        <v>71</v>
      </c>
      <c r="AC84" s="2" t="s">
        <v>71</v>
      </c>
      <c r="AD84" s="25" t="s">
        <v>104</v>
      </c>
      <c r="AE84" s="2" t="s">
        <v>78</v>
      </c>
      <c r="AF84" s="21">
        <v>796</v>
      </c>
      <c r="AG84" s="1" t="s">
        <v>68</v>
      </c>
      <c r="AH84" s="1">
        <v>1</v>
      </c>
      <c r="AI84" s="2">
        <v>45</v>
      </c>
      <c r="AJ84" s="2" t="s">
        <v>62</v>
      </c>
      <c r="AK84" s="24">
        <v>42156</v>
      </c>
      <c r="AL84" s="24">
        <v>42156</v>
      </c>
      <c r="AM84" s="24">
        <v>42369</v>
      </c>
      <c r="AN84" s="2">
        <v>2015</v>
      </c>
      <c r="AO84" s="26" t="s">
        <v>71</v>
      </c>
      <c r="AP84" s="26" t="s">
        <v>65</v>
      </c>
      <c r="AQ84" s="27" t="s">
        <v>71</v>
      </c>
      <c r="AR84" s="2" t="s">
        <v>59</v>
      </c>
      <c r="AS84" s="5" t="s">
        <v>407</v>
      </c>
      <c r="AT84" s="6" t="s">
        <v>408</v>
      </c>
      <c r="AU84" s="2" t="s">
        <v>93</v>
      </c>
      <c r="AV84" s="28">
        <v>42369</v>
      </c>
      <c r="AW84" s="7">
        <v>2761.0000017999996</v>
      </c>
      <c r="AX84" s="7">
        <v>2761.0000017999996</v>
      </c>
      <c r="AY84" s="29">
        <v>0</v>
      </c>
      <c r="AZ84" s="8">
        <v>0.78</v>
      </c>
      <c r="BA84" s="2" t="s">
        <v>65</v>
      </c>
      <c r="BB84" s="30" t="s">
        <v>296</v>
      </c>
    </row>
    <row r="85" spans="1:54" ht="76.5">
      <c r="A85" s="21">
        <v>2</v>
      </c>
      <c r="B85" s="2" t="s">
        <v>409</v>
      </c>
      <c r="C85" s="4" t="s">
        <v>54</v>
      </c>
      <c r="D85" s="1" t="s">
        <v>123</v>
      </c>
      <c r="E85" s="2" t="s">
        <v>82</v>
      </c>
      <c r="F85" s="1" t="s">
        <v>83</v>
      </c>
      <c r="G85" s="1" t="s">
        <v>84</v>
      </c>
      <c r="H85" s="21">
        <v>854245</v>
      </c>
      <c r="I85" s="116" t="s">
        <v>410</v>
      </c>
      <c r="J85" s="3" t="s">
        <v>103</v>
      </c>
      <c r="K85" s="3" t="s">
        <v>103</v>
      </c>
      <c r="L85" s="2" t="s">
        <v>87</v>
      </c>
      <c r="M85" s="4" t="s">
        <v>77</v>
      </c>
      <c r="N85" s="2" t="s">
        <v>88</v>
      </c>
      <c r="O85" s="2" t="s">
        <v>89</v>
      </c>
      <c r="P85" s="22">
        <v>890.84745900000019</v>
      </c>
      <c r="Q85" s="22">
        <v>1051.2000016200002</v>
      </c>
      <c r="R85" s="22">
        <v>732.94237416500005</v>
      </c>
      <c r="S85" s="23">
        <v>864.87200151470006</v>
      </c>
      <c r="T85" s="22">
        <v>732.94237416500005</v>
      </c>
      <c r="U85" s="22">
        <v>864.87200151470006</v>
      </c>
      <c r="V85" s="2" t="s">
        <v>127</v>
      </c>
      <c r="W85" s="1" t="s">
        <v>54</v>
      </c>
      <c r="X85" s="1" t="s">
        <v>54</v>
      </c>
      <c r="Y85" s="1" t="s">
        <v>55</v>
      </c>
      <c r="Z85" s="24">
        <v>42101</v>
      </c>
      <c r="AA85" s="24">
        <v>42136</v>
      </c>
      <c r="AB85" s="2" t="s">
        <v>71</v>
      </c>
      <c r="AC85" s="2" t="s">
        <v>71</v>
      </c>
      <c r="AD85" s="25" t="s">
        <v>104</v>
      </c>
      <c r="AE85" s="2" t="s">
        <v>78</v>
      </c>
      <c r="AF85" s="21">
        <v>796</v>
      </c>
      <c r="AG85" s="1" t="s">
        <v>68</v>
      </c>
      <c r="AH85" s="1">
        <v>1</v>
      </c>
      <c r="AI85" s="2">
        <v>45</v>
      </c>
      <c r="AJ85" s="2" t="s">
        <v>62</v>
      </c>
      <c r="AK85" s="24">
        <v>42156</v>
      </c>
      <c r="AL85" s="24">
        <v>42156</v>
      </c>
      <c r="AM85" s="24">
        <v>42369</v>
      </c>
      <c r="AN85" s="2">
        <v>2015</v>
      </c>
      <c r="AO85" s="26" t="s">
        <v>71</v>
      </c>
      <c r="AP85" s="26" t="s">
        <v>65</v>
      </c>
      <c r="AQ85" s="27" t="s">
        <v>71</v>
      </c>
      <c r="AR85" s="2" t="s">
        <v>59</v>
      </c>
      <c r="AS85" s="5" t="s">
        <v>411</v>
      </c>
      <c r="AT85" s="6" t="s">
        <v>412</v>
      </c>
      <c r="AU85" s="2" t="s">
        <v>93</v>
      </c>
      <c r="AV85" s="28">
        <v>42369</v>
      </c>
      <c r="AW85" s="7">
        <v>1168.0000018000001</v>
      </c>
      <c r="AX85" s="7">
        <v>1168.0000018000001</v>
      </c>
      <c r="AY85" s="29">
        <v>0</v>
      </c>
      <c r="AZ85" s="8">
        <v>0.33</v>
      </c>
      <c r="BA85" s="2" t="s">
        <v>65</v>
      </c>
      <c r="BB85" s="30" t="s">
        <v>296</v>
      </c>
    </row>
    <row r="86" spans="1:54" ht="76.5">
      <c r="A86" s="21">
        <v>2</v>
      </c>
      <c r="B86" s="2" t="s">
        <v>413</v>
      </c>
      <c r="C86" s="4" t="s">
        <v>54</v>
      </c>
      <c r="D86" s="1" t="s">
        <v>123</v>
      </c>
      <c r="E86" s="2" t="s">
        <v>82</v>
      </c>
      <c r="F86" s="1" t="s">
        <v>83</v>
      </c>
      <c r="G86" s="1" t="s">
        <v>84</v>
      </c>
      <c r="H86" s="21">
        <v>854246</v>
      </c>
      <c r="I86" s="116" t="s">
        <v>414</v>
      </c>
      <c r="J86" s="3" t="s">
        <v>103</v>
      </c>
      <c r="K86" s="3" t="s">
        <v>103</v>
      </c>
      <c r="L86" s="2" t="s">
        <v>87</v>
      </c>
      <c r="M86" s="4" t="s">
        <v>77</v>
      </c>
      <c r="N86" s="2" t="s">
        <v>88</v>
      </c>
      <c r="O86" s="2" t="s">
        <v>89</v>
      </c>
      <c r="P86" s="22">
        <v>3600</v>
      </c>
      <c r="Q86" s="22">
        <v>4248</v>
      </c>
      <c r="R86" s="22">
        <v>3369.6000000000004</v>
      </c>
      <c r="S86" s="23">
        <v>3976.1280000000002</v>
      </c>
      <c r="T86" s="22">
        <v>3369.6000000000004</v>
      </c>
      <c r="U86" s="22">
        <v>3976.1280000000002</v>
      </c>
      <c r="V86" s="2" t="s">
        <v>127</v>
      </c>
      <c r="W86" s="1" t="s">
        <v>54</v>
      </c>
      <c r="X86" s="1" t="s">
        <v>54</v>
      </c>
      <c r="Y86" s="1" t="s">
        <v>55</v>
      </c>
      <c r="Z86" s="24">
        <v>42101</v>
      </c>
      <c r="AA86" s="24">
        <v>42136</v>
      </c>
      <c r="AB86" s="2" t="s">
        <v>71</v>
      </c>
      <c r="AC86" s="2" t="s">
        <v>71</v>
      </c>
      <c r="AD86" s="25" t="s">
        <v>104</v>
      </c>
      <c r="AE86" s="2" t="s">
        <v>78</v>
      </c>
      <c r="AF86" s="21">
        <v>796</v>
      </c>
      <c r="AG86" s="1" t="s">
        <v>68</v>
      </c>
      <c r="AH86" s="1">
        <v>1</v>
      </c>
      <c r="AI86" s="2">
        <v>45</v>
      </c>
      <c r="AJ86" s="2" t="s">
        <v>62</v>
      </c>
      <c r="AK86" s="24">
        <v>42156</v>
      </c>
      <c r="AL86" s="24">
        <v>42156</v>
      </c>
      <c r="AM86" s="24">
        <v>42369</v>
      </c>
      <c r="AN86" s="2">
        <v>2015</v>
      </c>
      <c r="AO86" s="26" t="s">
        <v>71</v>
      </c>
      <c r="AP86" s="26" t="s">
        <v>65</v>
      </c>
      <c r="AQ86" s="27" t="s">
        <v>71</v>
      </c>
      <c r="AR86" s="2" t="s">
        <v>59</v>
      </c>
      <c r="AS86" s="5" t="s">
        <v>415</v>
      </c>
      <c r="AT86" s="6" t="s">
        <v>416</v>
      </c>
      <c r="AU86" s="2" t="s">
        <v>93</v>
      </c>
      <c r="AV86" s="28">
        <v>42369</v>
      </c>
      <c r="AW86" s="7">
        <v>4720</v>
      </c>
      <c r="AX86" s="7">
        <v>4720</v>
      </c>
      <c r="AY86" s="29">
        <v>0</v>
      </c>
      <c r="AZ86" s="8">
        <v>1</v>
      </c>
      <c r="BA86" s="2" t="s">
        <v>65</v>
      </c>
      <c r="BB86" s="30" t="s">
        <v>296</v>
      </c>
    </row>
    <row r="87" spans="1:54" ht="76.5">
      <c r="A87" s="21">
        <v>2</v>
      </c>
      <c r="B87" s="2" t="s">
        <v>417</v>
      </c>
      <c r="C87" s="4" t="s">
        <v>54</v>
      </c>
      <c r="D87" s="1" t="s">
        <v>123</v>
      </c>
      <c r="E87" s="2" t="s">
        <v>82</v>
      </c>
      <c r="F87" s="1" t="s">
        <v>83</v>
      </c>
      <c r="G87" s="1" t="s">
        <v>84</v>
      </c>
      <c r="H87" s="21">
        <v>854247</v>
      </c>
      <c r="I87" s="116" t="s">
        <v>418</v>
      </c>
      <c r="J87" s="3" t="s">
        <v>103</v>
      </c>
      <c r="K87" s="3" t="s">
        <v>103</v>
      </c>
      <c r="L87" s="2" t="s">
        <v>87</v>
      </c>
      <c r="M87" s="4" t="s">
        <v>77</v>
      </c>
      <c r="N87" s="2" t="s">
        <v>88</v>
      </c>
      <c r="O87" s="2" t="s">
        <v>89</v>
      </c>
      <c r="P87" s="22">
        <v>4599.1525410000004</v>
      </c>
      <c r="Q87" s="22">
        <v>5426.9999983799999</v>
      </c>
      <c r="R87" s="22">
        <v>3410.5872868189999</v>
      </c>
      <c r="S87" s="23">
        <v>4024.4929984464197</v>
      </c>
      <c r="T87" s="22">
        <v>3410.5872868189999</v>
      </c>
      <c r="U87" s="22">
        <v>4024.4929984464197</v>
      </c>
      <c r="V87" s="2" t="s">
        <v>127</v>
      </c>
      <c r="W87" s="1" t="s">
        <v>54</v>
      </c>
      <c r="X87" s="1" t="s">
        <v>54</v>
      </c>
      <c r="Y87" s="1" t="s">
        <v>55</v>
      </c>
      <c r="Z87" s="24">
        <v>42101</v>
      </c>
      <c r="AA87" s="24">
        <v>42136</v>
      </c>
      <c r="AB87" s="2" t="s">
        <v>71</v>
      </c>
      <c r="AC87" s="2" t="s">
        <v>71</v>
      </c>
      <c r="AD87" s="25" t="s">
        <v>104</v>
      </c>
      <c r="AE87" s="2" t="s">
        <v>78</v>
      </c>
      <c r="AF87" s="21">
        <v>796</v>
      </c>
      <c r="AG87" s="1" t="s">
        <v>68</v>
      </c>
      <c r="AH87" s="1">
        <v>1</v>
      </c>
      <c r="AI87" s="2">
        <v>45</v>
      </c>
      <c r="AJ87" s="2" t="s">
        <v>62</v>
      </c>
      <c r="AK87" s="24">
        <v>42156</v>
      </c>
      <c r="AL87" s="24">
        <v>42156</v>
      </c>
      <c r="AM87" s="24">
        <v>42369</v>
      </c>
      <c r="AN87" s="2">
        <v>2015</v>
      </c>
      <c r="AO87" s="26" t="s">
        <v>71</v>
      </c>
      <c r="AP87" s="26" t="s">
        <v>65</v>
      </c>
      <c r="AQ87" s="27" t="s">
        <v>71</v>
      </c>
      <c r="AR87" s="2" t="s">
        <v>59</v>
      </c>
      <c r="AS87" s="5" t="s">
        <v>419</v>
      </c>
      <c r="AT87" s="6" t="s">
        <v>420</v>
      </c>
      <c r="AU87" s="2" t="s">
        <v>93</v>
      </c>
      <c r="AV87" s="28">
        <v>42369</v>
      </c>
      <c r="AW87" s="7">
        <v>6029.9999981999999</v>
      </c>
      <c r="AX87" s="7">
        <v>6029.9999981999999</v>
      </c>
      <c r="AY87" s="29">
        <v>0</v>
      </c>
      <c r="AZ87" s="8">
        <v>1.46</v>
      </c>
      <c r="BA87" s="2" t="s">
        <v>65</v>
      </c>
      <c r="BB87" s="30" t="s">
        <v>296</v>
      </c>
    </row>
    <row r="88" spans="1:54" ht="76.5">
      <c r="A88" s="21">
        <v>2</v>
      </c>
      <c r="B88" s="2" t="s">
        <v>421</v>
      </c>
      <c r="C88" s="4" t="s">
        <v>54</v>
      </c>
      <c r="D88" s="1" t="s">
        <v>123</v>
      </c>
      <c r="E88" s="2" t="s">
        <v>82</v>
      </c>
      <c r="F88" s="1" t="s">
        <v>83</v>
      </c>
      <c r="G88" s="1" t="s">
        <v>84</v>
      </c>
      <c r="H88" s="21">
        <v>854248</v>
      </c>
      <c r="I88" s="116" t="s">
        <v>422</v>
      </c>
      <c r="J88" s="3" t="s">
        <v>103</v>
      </c>
      <c r="K88" s="3" t="s">
        <v>103</v>
      </c>
      <c r="L88" s="2" t="s">
        <v>87</v>
      </c>
      <c r="M88" s="4" t="s">
        <v>77</v>
      </c>
      <c r="N88" s="2" t="s">
        <v>88</v>
      </c>
      <c r="O88" s="2" t="s">
        <v>89</v>
      </c>
      <c r="P88" s="22">
        <v>816.10169399999995</v>
      </c>
      <c r="Q88" s="22">
        <v>962.99999891999994</v>
      </c>
      <c r="R88" s="22">
        <v>710.00847377999992</v>
      </c>
      <c r="S88" s="23">
        <v>837.80999906039983</v>
      </c>
      <c r="T88" s="22">
        <v>710.00847377999992</v>
      </c>
      <c r="U88" s="22">
        <v>837.80999906039983</v>
      </c>
      <c r="V88" s="2" t="s">
        <v>127</v>
      </c>
      <c r="W88" s="1" t="s">
        <v>54</v>
      </c>
      <c r="X88" s="1" t="s">
        <v>54</v>
      </c>
      <c r="Y88" s="1" t="s">
        <v>55</v>
      </c>
      <c r="Z88" s="24">
        <v>42101</v>
      </c>
      <c r="AA88" s="24">
        <v>42136</v>
      </c>
      <c r="AB88" s="2" t="s">
        <v>71</v>
      </c>
      <c r="AC88" s="2" t="s">
        <v>71</v>
      </c>
      <c r="AD88" s="25" t="s">
        <v>104</v>
      </c>
      <c r="AE88" s="2" t="s">
        <v>78</v>
      </c>
      <c r="AF88" s="21">
        <v>796</v>
      </c>
      <c r="AG88" s="1" t="s">
        <v>68</v>
      </c>
      <c r="AH88" s="1">
        <v>1</v>
      </c>
      <c r="AI88" s="2">
        <v>45</v>
      </c>
      <c r="AJ88" s="2" t="s">
        <v>62</v>
      </c>
      <c r="AK88" s="24">
        <v>42156</v>
      </c>
      <c r="AL88" s="24">
        <v>42156</v>
      </c>
      <c r="AM88" s="24">
        <v>42369</v>
      </c>
      <c r="AN88" s="2">
        <v>2015</v>
      </c>
      <c r="AO88" s="26" t="s">
        <v>71</v>
      </c>
      <c r="AP88" s="26" t="s">
        <v>65</v>
      </c>
      <c r="AQ88" s="27" t="s">
        <v>71</v>
      </c>
      <c r="AR88" s="2" t="s">
        <v>59</v>
      </c>
      <c r="AS88" s="5" t="s">
        <v>423</v>
      </c>
      <c r="AT88" s="6" t="s">
        <v>424</v>
      </c>
      <c r="AU88" s="2" t="s">
        <v>93</v>
      </c>
      <c r="AV88" s="28">
        <v>42369</v>
      </c>
      <c r="AW88" s="7">
        <v>1069.9999988</v>
      </c>
      <c r="AX88" s="7">
        <v>1069.9999988</v>
      </c>
      <c r="AY88" s="29">
        <v>0</v>
      </c>
      <c r="AZ88" s="8">
        <v>0.26</v>
      </c>
      <c r="BA88" s="2" t="s">
        <v>65</v>
      </c>
      <c r="BB88" s="30" t="s">
        <v>296</v>
      </c>
    </row>
    <row r="89" spans="1:54" ht="76.5">
      <c r="A89" s="21">
        <v>2</v>
      </c>
      <c r="B89" s="2" t="s">
        <v>425</v>
      </c>
      <c r="C89" s="4" t="s">
        <v>54</v>
      </c>
      <c r="D89" s="1" t="s">
        <v>123</v>
      </c>
      <c r="E89" s="2" t="s">
        <v>82</v>
      </c>
      <c r="F89" s="1" t="s">
        <v>83</v>
      </c>
      <c r="G89" s="1" t="s">
        <v>84</v>
      </c>
      <c r="H89" s="21">
        <v>854249</v>
      </c>
      <c r="I89" s="116" t="s">
        <v>426</v>
      </c>
      <c r="J89" s="3" t="s">
        <v>103</v>
      </c>
      <c r="K89" s="3" t="s">
        <v>103</v>
      </c>
      <c r="L89" s="2" t="s">
        <v>87</v>
      </c>
      <c r="M89" s="4" t="s">
        <v>77</v>
      </c>
      <c r="N89" s="2" t="s">
        <v>88</v>
      </c>
      <c r="O89" s="2" t="s">
        <v>89</v>
      </c>
      <c r="P89" s="22">
        <v>1386.3355919999999</v>
      </c>
      <c r="Q89" s="22">
        <v>1635.8759985599997</v>
      </c>
      <c r="R89" s="22">
        <v>1233.8386768799999</v>
      </c>
      <c r="S89" s="23">
        <v>1455.9296387183997</v>
      </c>
      <c r="T89" s="22">
        <v>1233.8386768799999</v>
      </c>
      <c r="U89" s="22">
        <v>1455.9296387183997</v>
      </c>
      <c r="V89" s="2" t="s">
        <v>127</v>
      </c>
      <c r="W89" s="1" t="s">
        <v>54</v>
      </c>
      <c r="X89" s="1" t="s">
        <v>54</v>
      </c>
      <c r="Y89" s="1" t="s">
        <v>55</v>
      </c>
      <c r="Z89" s="24">
        <v>42094</v>
      </c>
      <c r="AA89" s="24">
        <v>42129</v>
      </c>
      <c r="AB89" s="2" t="s">
        <v>71</v>
      </c>
      <c r="AC89" s="2" t="s">
        <v>71</v>
      </c>
      <c r="AD89" s="25" t="s">
        <v>104</v>
      </c>
      <c r="AE89" s="2" t="s">
        <v>78</v>
      </c>
      <c r="AF89" s="21">
        <v>796</v>
      </c>
      <c r="AG89" s="1" t="s">
        <v>68</v>
      </c>
      <c r="AH89" s="1">
        <v>1</v>
      </c>
      <c r="AI89" s="2">
        <v>45</v>
      </c>
      <c r="AJ89" s="2" t="s">
        <v>62</v>
      </c>
      <c r="AK89" s="24">
        <v>42149</v>
      </c>
      <c r="AL89" s="24">
        <v>42149</v>
      </c>
      <c r="AM89" s="24">
        <v>42369</v>
      </c>
      <c r="AN89" s="2">
        <v>2015</v>
      </c>
      <c r="AO89" s="26" t="s">
        <v>71</v>
      </c>
      <c r="AP89" s="26" t="s">
        <v>65</v>
      </c>
      <c r="AQ89" s="27" t="s">
        <v>71</v>
      </c>
      <c r="AR89" s="2" t="s">
        <v>59</v>
      </c>
      <c r="AS89" s="5" t="s">
        <v>427</v>
      </c>
      <c r="AT89" s="6" t="s">
        <v>428</v>
      </c>
      <c r="AU89" s="2" t="s">
        <v>93</v>
      </c>
      <c r="AV89" s="28">
        <v>42369</v>
      </c>
      <c r="AW89" s="7">
        <v>1817.6399984</v>
      </c>
      <c r="AX89" s="7">
        <v>1817.6399984</v>
      </c>
      <c r="AY89" s="29">
        <v>0</v>
      </c>
      <c r="AZ89" s="8">
        <v>0.22</v>
      </c>
      <c r="BA89" s="2" t="s">
        <v>65</v>
      </c>
      <c r="BB89" s="30" t="s">
        <v>296</v>
      </c>
    </row>
    <row r="90" spans="1:54" ht="76.5">
      <c r="A90" s="21">
        <v>2</v>
      </c>
      <c r="B90" s="2" t="s">
        <v>429</v>
      </c>
      <c r="C90" s="4" t="s">
        <v>54</v>
      </c>
      <c r="D90" s="1" t="s">
        <v>123</v>
      </c>
      <c r="E90" s="2" t="s">
        <v>82</v>
      </c>
      <c r="F90" s="1" t="s">
        <v>83</v>
      </c>
      <c r="G90" s="1" t="s">
        <v>84</v>
      </c>
      <c r="H90" s="21">
        <v>854250</v>
      </c>
      <c r="I90" s="116" t="s">
        <v>430</v>
      </c>
      <c r="J90" s="3" t="s">
        <v>103</v>
      </c>
      <c r="K90" s="3" t="s">
        <v>103</v>
      </c>
      <c r="L90" s="2" t="s">
        <v>87</v>
      </c>
      <c r="M90" s="4" t="s">
        <v>77</v>
      </c>
      <c r="N90" s="2" t="s">
        <v>88</v>
      </c>
      <c r="O90" s="2" t="s">
        <v>89</v>
      </c>
      <c r="P90" s="22">
        <v>1827.1525409999999</v>
      </c>
      <c r="Q90" s="22">
        <v>2156.0399983799998</v>
      </c>
      <c r="R90" s="22">
        <v>1562.70881231</v>
      </c>
      <c r="S90" s="23">
        <v>1843.9963985257998</v>
      </c>
      <c r="T90" s="22">
        <v>1562.70881231</v>
      </c>
      <c r="U90" s="22">
        <v>1843.9963985257998</v>
      </c>
      <c r="V90" s="2" t="s">
        <v>127</v>
      </c>
      <c r="W90" s="1" t="s">
        <v>54</v>
      </c>
      <c r="X90" s="1" t="s">
        <v>54</v>
      </c>
      <c r="Y90" s="1" t="s">
        <v>55</v>
      </c>
      <c r="Z90" s="24">
        <v>42094</v>
      </c>
      <c r="AA90" s="24">
        <v>42129</v>
      </c>
      <c r="AB90" s="2" t="s">
        <v>71</v>
      </c>
      <c r="AC90" s="2" t="s">
        <v>71</v>
      </c>
      <c r="AD90" s="25" t="s">
        <v>104</v>
      </c>
      <c r="AE90" s="2" t="s">
        <v>78</v>
      </c>
      <c r="AF90" s="21">
        <v>796</v>
      </c>
      <c r="AG90" s="1" t="s">
        <v>68</v>
      </c>
      <c r="AH90" s="1">
        <v>1</v>
      </c>
      <c r="AI90" s="2">
        <v>45</v>
      </c>
      <c r="AJ90" s="2" t="s">
        <v>62</v>
      </c>
      <c r="AK90" s="24">
        <v>42149</v>
      </c>
      <c r="AL90" s="24">
        <v>42149</v>
      </c>
      <c r="AM90" s="24">
        <v>42369</v>
      </c>
      <c r="AN90" s="2">
        <v>2015</v>
      </c>
      <c r="AO90" s="26" t="s">
        <v>71</v>
      </c>
      <c r="AP90" s="26" t="s">
        <v>65</v>
      </c>
      <c r="AQ90" s="27" t="s">
        <v>71</v>
      </c>
      <c r="AR90" s="2" t="s">
        <v>59</v>
      </c>
      <c r="AS90" s="5" t="s">
        <v>431</v>
      </c>
      <c r="AT90" s="6" t="s">
        <v>432</v>
      </c>
      <c r="AU90" s="2" t="s">
        <v>93</v>
      </c>
      <c r="AV90" s="28">
        <v>42369</v>
      </c>
      <c r="AW90" s="7">
        <v>2395.5999981999998</v>
      </c>
      <c r="AX90" s="7">
        <v>2395.5999981999998</v>
      </c>
      <c r="AY90" s="29">
        <v>0</v>
      </c>
      <c r="AZ90" s="8">
        <v>0.57999999999999996</v>
      </c>
      <c r="BA90" s="2" t="s">
        <v>65</v>
      </c>
      <c r="BB90" s="30" t="s">
        <v>296</v>
      </c>
    </row>
    <row r="91" spans="1:54" ht="76.5">
      <c r="A91" s="21">
        <v>2</v>
      </c>
      <c r="B91" s="2" t="s">
        <v>433</v>
      </c>
      <c r="C91" s="4" t="s">
        <v>54</v>
      </c>
      <c r="D91" s="1" t="s">
        <v>123</v>
      </c>
      <c r="E91" s="2" t="s">
        <v>82</v>
      </c>
      <c r="F91" s="1" t="s">
        <v>83</v>
      </c>
      <c r="G91" s="1" t="s">
        <v>84</v>
      </c>
      <c r="H91" s="21">
        <v>854255</v>
      </c>
      <c r="I91" s="116" t="s">
        <v>434</v>
      </c>
      <c r="J91" s="3" t="s">
        <v>103</v>
      </c>
      <c r="K91" s="3" t="s">
        <v>103</v>
      </c>
      <c r="L91" s="2" t="s">
        <v>87</v>
      </c>
      <c r="M91" s="4" t="s">
        <v>77</v>
      </c>
      <c r="N91" s="2" t="s">
        <v>88</v>
      </c>
      <c r="O91" s="2" t="s">
        <v>89</v>
      </c>
      <c r="P91" s="22">
        <v>52672.870951649995</v>
      </c>
      <c r="Q91" s="22">
        <v>62153.987722946993</v>
      </c>
      <c r="R91" s="22">
        <f>43932.176/1.154/0.85*0.775*1.209</f>
        <v>41964.879812009385</v>
      </c>
      <c r="S91" s="23">
        <f t="shared" ref="S91:S92" si="0">R91*1.18</f>
        <v>49518.558178171072</v>
      </c>
      <c r="T91" s="22">
        <f t="shared" ref="T91:T92" si="1">R91</f>
        <v>41964.879812009385</v>
      </c>
      <c r="U91" s="22">
        <f t="shared" ref="U91:U92" si="2">S91</f>
        <v>49518.558178171072</v>
      </c>
      <c r="V91" s="2" t="s">
        <v>127</v>
      </c>
      <c r="W91" s="1" t="s">
        <v>54</v>
      </c>
      <c r="X91" s="1" t="s">
        <v>54</v>
      </c>
      <c r="Y91" s="1" t="s">
        <v>55</v>
      </c>
      <c r="Z91" s="24">
        <v>42200</v>
      </c>
      <c r="AA91" s="24">
        <v>42245</v>
      </c>
      <c r="AB91" s="2" t="s">
        <v>71</v>
      </c>
      <c r="AC91" s="2" t="s">
        <v>71</v>
      </c>
      <c r="AD91" s="25" t="s">
        <v>104</v>
      </c>
      <c r="AE91" s="2" t="s">
        <v>78</v>
      </c>
      <c r="AF91" s="21">
        <v>796</v>
      </c>
      <c r="AG91" s="1" t="s">
        <v>68</v>
      </c>
      <c r="AH91" s="1">
        <v>1</v>
      </c>
      <c r="AI91" s="2">
        <v>45</v>
      </c>
      <c r="AJ91" s="2" t="s">
        <v>62</v>
      </c>
      <c r="AK91" s="24">
        <v>42265</v>
      </c>
      <c r="AL91" s="24">
        <v>42265</v>
      </c>
      <c r="AM91" s="24">
        <v>42459</v>
      </c>
      <c r="AN91" s="2" t="s">
        <v>56</v>
      </c>
      <c r="AO91" s="26" t="s">
        <v>71</v>
      </c>
      <c r="AP91" s="26" t="s">
        <v>65</v>
      </c>
      <c r="AQ91" s="27" t="s">
        <v>71</v>
      </c>
      <c r="AR91" s="2" t="s">
        <v>59</v>
      </c>
      <c r="AS91" s="5" t="s">
        <v>435</v>
      </c>
      <c r="AT91" s="6" t="s">
        <v>436</v>
      </c>
      <c r="AU91" s="2" t="s">
        <v>93</v>
      </c>
      <c r="AV91" s="28">
        <f>AM91</f>
        <v>42459</v>
      </c>
      <c r="AW91" s="7">
        <v>66906.459999400002</v>
      </c>
      <c r="AX91" s="7">
        <v>66906.459999400002</v>
      </c>
      <c r="AY91" s="29">
        <v>0</v>
      </c>
      <c r="AZ91" s="8">
        <v>8.1</v>
      </c>
      <c r="BA91" s="2" t="s">
        <v>65</v>
      </c>
      <c r="BB91" s="30" t="s">
        <v>296</v>
      </c>
    </row>
    <row r="92" spans="1:54" ht="102">
      <c r="A92" s="21">
        <v>2</v>
      </c>
      <c r="B92" s="2" t="s">
        <v>437</v>
      </c>
      <c r="C92" s="4" t="s">
        <v>54</v>
      </c>
      <c r="D92" s="1" t="s">
        <v>123</v>
      </c>
      <c r="E92" s="2" t="s">
        <v>82</v>
      </c>
      <c r="F92" s="1" t="s">
        <v>83</v>
      </c>
      <c r="G92" s="1" t="s">
        <v>84</v>
      </c>
      <c r="H92" s="21">
        <v>854264</v>
      </c>
      <c r="I92" s="116" t="s">
        <v>438</v>
      </c>
      <c r="J92" s="3" t="s">
        <v>103</v>
      </c>
      <c r="K92" s="3" t="s">
        <v>103</v>
      </c>
      <c r="L92" s="2" t="s">
        <v>87</v>
      </c>
      <c r="M92" s="4" t="s">
        <v>77</v>
      </c>
      <c r="N92" s="2" t="s">
        <v>88</v>
      </c>
      <c r="O92" s="2" t="s">
        <v>89</v>
      </c>
      <c r="P92" s="22">
        <v>8816.9491529999996</v>
      </c>
      <c r="Q92" s="22">
        <v>10404.00000054</v>
      </c>
      <c r="R92" s="22">
        <f>7847.08474617/1.154/0.85*0.775*1.209</f>
        <v>7495.6899072715232</v>
      </c>
      <c r="S92" s="23">
        <f t="shared" si="0"/>
        <v>8844.9140905803961</v>
      </c>
      <c r="T92" s="22">
        <f t="shared" si="1"/>
        <v>7495.6899072715232</v>
      </c>
      <c r="U92" s="22">
        <f t="shared" si="2"/>
        <v>8844.9140905803961</v>
      </c>
      <c r="V92" s="2" t="s">
        <v>127</v>
      </c>
      <c r="W92" s="1" t="s">
        <v>54</v>
      </c>
      <c r="X92" s="1" t="s">
        <v>54</v>
      </c>
      <c r="Y92" s="1" t="s">
        <v>55</v>
      </c>
      <c r="Z92" s="24">
        <v>42200</v>
      </c>
      <c r="AA92" s="24">
        <v>42245</v>
      </c>
      <c r="AB92" s="2" t="s">
        <v>71</v>
      </c>
      <c r="AC92" s="2" t="s">
        <v>71</v>
      </c>
      <c r="AD92" s="25" t="s">
        <v>104</v>
      </c>
      <c r="AE92" s="2" t="s">
        <v>78</v>
      </c>
      <c r="AF92" s="21">
        <v>796</v>
      </c>
      <c r="AG92" s="1" t="s">
        <v>68</v>
      </c>
      <c r="AH92" s="1">
        <v>1</v>
      </c>
      <c r="AI92" s="2">
        <v>45</v>
      </c>
      <c r="AJ92" s="2" t="s">
        <v>62</v>
      </c>
      <c r="AK92" s="24">
        <v>42265</v>
      </c>
      <c r="AL92" s="24">
        <v>42265</v>
      </c>
      <c r="AM92" s="24">
        <v>42459</v>
      </c>
      <c r="AN92" s="2" t="s">
        <v>56</v>
      </c>
      <c r="AO92" s="26" t="s">
        <v>71</v>
      </c>
      <c r="AP92" s="26" t="s">
        <v>65</v>
      </c>
      <c r="AQ92" s="27" t="s">
        <v>71</v>
      </c>
      <c r="AR92" s="2" t="s">
        <v>59</v>
      </c>
      <c r="AS92" s="5" t="s">
        <v>439</v>
      </c>
      <c r="AT92" s="6" t="s">
        <v>440</v>
      </c>
      <c r="AU92" s="2" t="s">
        <v>93</v>
      </c>
      <c r="AV92" s="28">
        <f>AM92</f>
        <v>42459</v>
      </c>
      <c r="AW92" s="7">
        <v>11560.000000600001</v>
      </c>
      <c r="AX92" s="7">
        <v>11560.000000600001</v>
      </c>
      <c r="AY92" s="29">
        <v>0</v>
      </c>
      <c r="AZ92" s="8">
        <v>1.4</v>
      </c>
      <c r="BA92" s="2" t="s">
        <v>65</v>
      </c>
      <c r="BB92" s="30" t="s">
        <v>296</v>
      </c>
    </row>
    <row r="93" spans="1:54" ht="76.5">
      <c r="A93" s="21">
        <v>2</v>
      </c>
      <c r="B93" s="2" t="s">
        <v>441</v>
      </c>
      <c r="C93" s="4" t="s">
        <v>54</v>
      </c>
      <c r="D93" s="1" t="s">
        <v>123</v>
      </c>
      <c r="E93" s="2" t="s">
        <v>82</v>
      </c>
      <c r="F93" s="1" t="s">
        <v>83</v>
      </c>
      <c r="G93" s="1" t="s">
        <v>84</v>
      </c>
      <c r="H93" s="21">
        <v>854267</v>
      </c>
      <c r="I93" s="116" t="s">
        <v>442</v>
      </c>
      <c r="J93" s="3" t="s">
        <v>103</v>
      </c>
      <c r="K93" s="3" t="s">
        <v>103</v>
      </c>
      <c r="L93" s="2" t="s">
        <v>87</v>
      </c>
      <c r="M93" s="4" t="s">
        <v>77</v>
      </c>
      <c r="N93" s="2" t="s">
        <v>88</v>
      </c>
      <c r="O93" s="2" t="s">
        <v>89</v>
      </c>
      <c r="P93" s="22">
        <v>7289.2372859999996</v>
      </c>
      <c r="Q93" s="22">
        <v>8601.2999974799986</v>
      </c>
      <c r="R93" s="22">
        <v>6560.3135573999998</v>
      </c>
      <c r="S93" s="23">
        <v>7741.1699977319995</v>
      </c>
      <c r="T93" s="22">
        <v>6560.3135573999998</v>
      </c>
      <c r="U93" s="22">
        <v>7741.1699977319995</v>
      </c>
      <c r="V93" s="2" t="s">
        <v>127</v>
      </c>
      <c r="W93" s="1" t="s">
        <v>54</v>
      </c>
      <c r="X93" s="1" t="s">
        <v>54</v>
      </c>
      <c r="Y93" s="1" t="s">
        <v>55</v>
      </c>
      <c r="Z93" s="24">
        <v>42094</v>
      </c>
      <c r="AA93" s="24">
        <v>42129</v>
      </c>
      <c r="AB93" s="2" t="s">
        <v>71</v>
      </c>
      <c r="AC93" s="2" t="s">
        <v>71</v>
      </c>
      <c r="AD93" s="25" t="s">
        <v>104</v>
      </c>
      <c r="AE93" s="2" t="s">
        <v>78</v>
      </c>
      <c r="AF93" s="21">
        <v>796</v>
      </c>
      <c r="AG93" s="1" t="s">
        <v>68</v>
      </c>
      <c r="AH93" s="1">
        <v>1</v>
      </c>
      <c r="AI93" s="2">
        <v>45</v>
      </c>
      <c r="AJ93" s="2" t="s">
        <v>62</v>
      </c>
      <c r="AK93" s="24">
        <v>42149</v>
      </c>
      <c r="AL93" s="24">
        <v>42149</v>
      </c>
      <c r="AM93" s="24">
        <v>42369</v>
      </c>
      <c r="AN93" s="2">
        <v>2015</v>
      </c>
      <c r="AO93" s="26" t="s">
        <v>71</v>
      </c>
      <c r="AP93" s="26" t="s">
        <v>65</v>
      </c>
      <c r="AQ93" s="27" t="s">
        <v>71</v>
      </c>
      <c r="AR93" s="2" t="s">
        <v>59</v>
      </c>
      <c r="AS93" s="5" t="s">
        <v>443</v>
      </c>
      <c r="AT93" s="6" t="s">
        <v>444</v>
      </c>
      <c r="AU93" s="2" t="s">
        <v>93</v>
      </c>
      <c r="AV93" s="28">
        <v>42369</v>
      </c>
      <c r="AW93" s="7">
        <v>9556.9999972000005</v>
      </c>
      <c r="AX93" s="7">
        <v>9556.9999972000005</v>
      </c>
      <c r="AY93" s="29">
        <v>0</v>
      </c>
      <c r="AZ93" s="8">
        <v>1.56</v>
      </c>
      <c r="BA93" s="2" t="s">
        <v>65</v>
      </c>
      <c r="BB93" s="30" t="s">
        <v>296</v>
      </c>
    </row>
    <row r="94" spans="1:54" ht="76.5">
      <c r="A94" s="21">
        <v>2</v>
      </c>
      <c r="B94" s="2" t="s">
        <v>445</v>
      </c>
      <c r="C94" s="4" t="s">
        <v>54</v>
      </c>
      <c r="D94" s="1" t="s">
        <v>123</v>
      </c>
      <c r="E94" s="2" t="s">
        <v>82</v>
      </c>
      <c r="F94" s="1" t="s">
        <v>83</v>
      </c>
      <c r="G94" s="1" t="s">
        <v>84</v>
      </c>
      <c r="H94" s="21">
        <v>854268</v>
      </c>
      <c r="I94" s="116" t="s">
        <v>446</v>
      </c>
      <c r="J94" s="3" t="s">
        <v>103</v>
      </c>
      <c r="K94" s="3" t="s">
        <v>103</v>
      </c>
      <c r="L94" s="2" t="s">
        <v>87</v>
      </c>
      <c r="M94" s="4" t="s">
        <v>77</v>
      </c>
      <c r="N94" s="2" t="s">
        <v>88</v>
      </c>
      <c r="O94" s="2" t="s">
        <v>89</v>
      </c>
      <c r="P94" s="22">
        <v>6297.7118670000009</v>
      </c>
      <c r="Q94" s="22">
        <v>7431.3000030600006</v>
      </c>
      <c r="R94" s="22">
        <v>5919.8491549800001</v>
      </c>
      <c r="S94" s="23">
        <v>6985.4220028763993</v>
      </c>
      <c r="T94" s="22">
        <v>5919.8491549800001</v>
      </c>
      <c r="U94" s="22">
        <v>6985.4220028763993</v>
      </c>
      <c r="V94" s="2" t="s">
        <v>127</v>
      </c>
      <c r="W94" s="1" t="s">
        <v>54</v>
      </c>
      <c r="X94" s="1" t="s">
        <v>54</v>
      </c>
      <c r="Y94" s="1" t="s">
        <v>55</v>
      </c>
      <c r="Z94" s="24">
        <v>42094</v>
      </c>
      <c r="AA94" s="24">
        <v>42129</v>
      </c>
      <c r="AB94" s="2" t="s">
        <v>71</v>
      </c>
      <c r="AC94" s="2" t="s">
        <v>71</v>
      </c>
      <c r="AD94" s="25" t="s">
        <v>104</v>
      </c>
      <c r="AE94" s="2" t="s">
        <v>78</v>
      </c>
      <c r="AF94" s="21">
        <v>796</v>
      </c>
      <c r="AG94" s="1" t="s">
        <v>68</v>
      </c>
      <c r="AH94" s="1">
        <v>1</v>
      </c>
      <c r="AI94" s="2">
        <v>45</v>
      </c>
      <c r="AJ94" s="2" t="s">
        <v>62</v>
      </c>
      <c r="AK94" s="24">
        <v>42149</v>
      </c>
      <c r="AL94" s="24">
        <v>42149</v>
      </c>
      <c r="AM94" s="24">
        <v>42369</v>
      </c>
      <c r="AN94" s="2">
        <v>2015</v>
      </c>
      <c r="AO94" s="26" t="s">
        <v>71</v>
      </c>
      <c r="AP94" s="26" t="s">
        <v>65</v>
      </c>
      <c r="AQ94" s="27" t="s">
        <v>71</v>
      </c>
      <c r="AR94" s="2" t="s">
        <v>59</v>
      </c>
      <c r="AS94" s="5" t="s">
        <v>447</v>
      </c>
      <c r="AT94" s="6" t="s">
        <v>448</v>
      </c>
      <c r="AU94" s="2" t="s">
        <v>93</v>
      </c>
      <c r="AV94" s="28">
        <v>42369</v>
      </c>
      <c r="AW94" s="7">
        <v>8257.0000034000004</v>
      </c>
      <c r="AX94" s="7">
        <v>8257.0000034000004</v>
      </c>
      <c r="AY94" s="29">
        <v>0</v>
      </c>
      <c r="AZ94" s="8">
        <v>1</v>
      </c>
      <c r="BA94" s="2" t="s">
        <v>65</v>
      </c>
      <c r="BB94" s="30" t="s">
        <v>296</v>
      </c>
    </row>
    <row r="95" spans="1:54" s="223" customFormat="1" ht="76.5">
      <c r="A95" s="21">
        <v>2</v>
      </c>
      <c r="B95" s="2" t="s">
        <v>449</v>
      </c>
      <c r="C95" s="4" t="s">
        <v>54</v>
      </c>
      <c r="D95" s="1" t="s">
        <v>123</v>
      </c>
      <c r="E95" s="2" t="s">
        <v>82</v>
      </c>
      <c r="F95" s="1" t="s">
        <v>83</v>
      </c>
      <c r="G95" s="1" t="s">
        <v>84</v>
      </c>
      <c r="H95" s="21">
        <v>854270</v>
      </c>
      <c r="I95" s="116" t="s">
        <v>450</v>
      </c>
      <c r="J95" s="3" t="s">
        <v>103</v>
      </c>
      <c r="K95" s="3" t="s">
        <v>103</v>
      </c>
      <c r="L95" s="2" t="s">
        <v>87</v>
      </c>
      <c r="M95" s="4" t="s">
        <v>77</v>
      </c>
      <c r="N95" s="2" t="s">
        <v>88</v>
      </c>
      <c r="O95" s="2" t="s">
        <v>89</v>
      </c>
      <c r="P95" s="22">
        <f>6297.711867*0.7</f>
        <v>4408.3983068999996</v>
      </c>
      <c r="Q95" s="22">
        <f>P95*1.18</f>
        <v>5201.910002141999</v>
      </c>
      <c r="R95" s="22">
        <f>5919.84915498*0.7</f>
        <v>4143.8944084859995</v>
      </c>
      <c r="S95" s="22">
        <f>R95*1.18</f>
        <v>4889.7954020134794</v>
      </c>
      <c r="T95" s="22">
        <f>5919.84915498*0.7</f>
        <v>4143.8944084859995</v>
      </c>
      <c r="U95" s="22">
        <f>T95*1.18</f>
        <v>4889.7954020134794</v>
      </c>
      <c r="V95" s="2" t="s">
        <v>127</v>
      </c>
      <c r="W95" s="1" t="s">
        <v>54</v>
      </c>
      <c r="X95" s="1" t="s">
        <v>54</v>
      </c>
      <c r="Y95" s="1" t="s">
        <v>55</v>
      </c>
      <c r="Z95" s="24">
        <v>42094</v>
      </c>
      <c r="AA95" s="24">
        <v>42129</v>
      </c>
      <c r="AB95" s="2" t="s">
        <v>71</v>
      </c>
      <c r="AC95" s="2" t="s">
        <v>71</v>
      </c>
      <c r="AD95" s="25" t="s">
        <v>104</v>
      </c>
      <c r="AE95" s="2" t="s">
        <v>78</v>
      </c>
      <c r="AF95" s="21">
        <v>796</v>
      </c>
      <c r="AG95" s="1" t="s">
        <v>68</v>
      </c>
      <c r="AH95" s="1">
        <v>1</v>
      </c>
      <c r="AI95" s="2">
        <v>45</v>
      </c>
      <c r="AJ95" s="2" t="s">
        <v>62</v>
      </c>
      <c r="AK95" s="24">
        <v>42149</v>
      </c>
      <c r="AL95" s="24">
        <v>42149</v>
      </c>
      <c r="AM95" s="24">
        <v>42369</v>
      </c>
      <c r="AN95" s="2">
        <v>2015</v>
      </c>
      <c r="AO95" s="26" t="s">
        <v>71</v>
      </c>
      <c r="AP95" s="26" t="s">
        <v>65</v>
      </c>
      <c r="AQ95" s="27" t="s">
        <v>71</v>
      </c>
      <c r="AR95" s="2" t="s">
        <v>59</v>
      </c>
      <c r="AS95" s="5" t="s">
        <v>451</v>
      </c>
      <c r="AT95" s="6" t="s">
        <v>452</v>
      </c>
      <c r="AU95" s="2" t="s">
        <v>93</v>
      </c>
      <c r="AV95" s="28">
        <v>42369</v>
      </c>
      <c r="AW95" s="7">
        <v>8257.0000034000004</v>
      </c>
      <c r="AX95" s="7">
        <v>7430.8139999999985</v>
      </c>
      <c r="AY95" s="29">
        <v>0</v>
      </c>
      <c r="AZ95" s="8">
        <v>1</v>
      </c>
      <c r="BA95" s="2" t="s">
        <v>65</v>
      </c>
      <c r="BB95" s="30" t="s">
        <v>296</v>
      </c>
    </row>
    <row r="96" spans="1:54" s="139" customFormat="1" ht="76.5">
      <c r="A96" s="21">
        <v>2</v>
      </c>
      <c r="B96" s="123" t="s">
        <v>453</v>
      </c>
      <c r="C96" s="127" t="s">
        <v>54</v>
      </c>
      <c r="D96" s="122" t="s">
        <v>123</v>
      </c>
      <c r="E96" s="123" t="s">
        <v>82</v>
      </c>
      <c r="F96" s="122" t="s">
        <v>83</v>
      </c>
      <c r="G96" s="122" t="s">
        <v>84</v>
      </c>
      <c r="H96" s="124">
        <v>854271</v>
      </c>
      <c r="I96" s="125" t="s">
        <v>454</v>
      </c>
      <c r="J96" s="126" t="s">
        <v>103</v>
      </c>
      <c r="K96" s="126" t="s">
        <v>103</v>
      </c>
      <c r="L96" s="123" t="s">
        <v>87</v>
      </c>
      <c r="M96" s="127" t="s">
        <v>77</v>
      </c>
      <c r="N96" s="123" t="s">
        <v>88</v>
      </c>
      <c r="O96" s="123" t="s">
        <v>89</v>
      </c>
      <c r="P96" s="128">
        <f>R96/0.85</f>
        <v>6032.7367925294129</v>
      </c>
      <c r="Q96" s="128">
        <f>P96*1.18</f>
        <v>7118.6294151847069</v>
      </c>
      <c r="R96" s="128">
        <v>5127.826273650001</v>
      </c>
      <c r="S96" s="140">
        <v>6050.8350029070007</v>
      </c>
      <c r="T96" s="128">
        <v>5127.826273650001</v>
      </c>
      <c r="U96" s="128">
        <v>6050.8350029070007</v>
      </c>
      <c r="V96" s="123" t="s">
        <v>127</v>
      </c>
      <c r="W96" s="122" t="s">
        <v>54</v>
      </c>
      <c r="X96" s="122" t="s">
        <v>54</v>
      </c>
      <c r="Y96" s="122" t="s">
        <v>55</v>
      </c>
      <c r="Z96" s="129">
        <v>42108</v>
      </c>
      <c r="AA96" s="129">
        <v>42143</v>
      </c>
      <c r="AB96" s="123" t="s">
        <v>71</v>
      </c>
      <c r="AC96" s="123" t="s">
        <v>71</v>
      </c>
      <c r="AD96" s="130" t="s">
        <v>104</v>
      </c>
      <c r="AE96" s="123" t="s">
        <v>78</v>
      </c>
      <c r="AF96" s="124">
        <v>796</v>
      </c>
      <c r="AG96" s="122" t="s">
        <v>68</v>
      </c>
      <c r="AH96" s="122">
        <v>1</v>
      </c>
      <c r="AI96" s="123">
        <v>45</v>
      </c>
      <c r="AJ96" s="123" t="s">
        <v>62</v>
      </c>
      <c r="AK96" s="129">
        <v>42163</v>
      </c>
      <c r="AL96" s="129">
        <v>42163</v>
      </c>
      <c r="AM96" s="129">
        <v>42369</v>
      </c>
      <c r="AN96" s="123">
        <v>2015</v>
      </c>
      <c r="AO96" s="131" t="s">
        <v>71</v>
      </c>
      <c r="AP96" s="131" t="s">
        <v>65</v>
      </c>
      <c r="AQ96" s="132" t="s">
        <v>71</v>
      </c>
      <c r="AR96" s="123" t="s">
        <v>59</v>
      </c>
      <c r="AS96" s="133" t="s">
        <v>455</v>
      </c>
      <c r="AT96" s="134" t="s">
        <v>456</v>
      </c>
      <c r="AU96" s="123" t="s">
        <v>93</v>
      </c>
      <c r="AV96" s="135">
        <v>42369</v>
      </c>
      <c r="AW96" s="136">
        <v>7077.0000034000004</v>
      </c>
      <c r="AX96" s="136">
        <v>7077.0000034000004</v>
      </c>
      <c r="AY96" s="137">
        <v>0</v>
      </c>
      <c r="AZ96" s="138">
        <v>1</v>
      </c>
      <c r="BA96" s="123" t="s">
        <v>65</v>
      </c>
      <c r="BB96" s="141" t="s">
        <v>296</v>
      </c>
    </row>
    <row r="97" spans="1:54" s="139" customFormat="1" ht="76.5">
      <c r="A97" s="21">
        <v>2</v>
      </c>
      <c r="B97" s="123" t="s">
        <v>457</v>
      </c>
      <c r="C97" s="127" t="s">
        <v>54</v>
      </c>
      <c r="D97" s="122" t="s">
        <v>123</v>
      </c>
      <c r="E97" s="123" t="s">
        <v>82</v>
      </c>
      <c r="F97" s="122" t="s">
        <v>83</v>
      </c>
      <c r="G97" s="122" t="s">
        <v>84</v>
      </c>
      <c r="H97" s="124">
        <v>854279</v>
      </c>
      <c r="I97" s="125" t="s">
        <v>458</v>
      </c>
      <c r="J97" s="126" t="s">
        <v>103</v>
      </c>
      <c r="K97" s="126" t="s">
        <v>103</v>
      </c>
      <c r="L97" s="123" t="s">
        <v>87</v>
      </c>
      <c r="M97" s="127" t="s">
        <v>77</v>
      </c>
      <c r="N97" s="123" t="s">
        <v>88</v>
      </c>
      <c r="O97" s="123" t="s">
        <v>89</v>
      </c>
      <c r="P97" s="128">
        <f>R97/0.85</f>
        <v>7305.035294117647</v>
      </c>
      <c r="Q97" s="128">
        <f>P97*1.18</f>
        <v>8619.9416470588239</v>
      </c>
      <c r="R97" s="128">
        <v>6209.28</v>
      </c>
      <c r="S97" s="140">
        <v>7326.9503999999997</v>
      </c>
      <c r="T97" s="128">
        <v>6209.28</v>
      </c>
      <c r="U97" s="128">
        <v>7326.9503999999997</v>
      </c>
      <c r="V97" s="123" t="s">
        <v>127</v>
      </c>
      <c r="W97" s="122" t="s">
        <v>54</v>
      </c>
      <c r="X97" s="122" t="s">
        <v>54</v>
      </c>
      <c r="Y97" s="122" t="s">
        <v>55</v>
      </c>
      <c r="Z97" s="129">
        <v>42108</v>
      </c>
      <c r="AA97" s="129">
        <v>42143</v>
      </c>
      <c r="AB97" s="123" t="s">
        <v>71</v>
      </c>
      <c r="AC97" s="123" t="s">
        <v>71</v>
      </c>
      <c r="AD97" s="130" t="s">
        <v>104</v>
      </c>
      <c r="AE97" s="123" t="s">
        <v>78</v>
      </c>
      <c r="AF97" s="124">
        <v>796</v>
      </c>
      <c r="AG97" s="122" t="s">
        <v>68</v>
      </c>
      <c r="AH97" s="122">
        <v>1</v>
      </c>
      <c r="AI97" s="123">
        <v>45</v>
      </c>
      <c r="AJ97" s="123" t="s">
        <v>62</v>
      </c>
      <c r="AK97" s="129">
        <v>42163</v>
      </c>
      <c r="AL97" s="129">
        <v>42163</v>
      </c>
      <c r="AM97" s="129">
        <v>42369</v>
      </c>
      <c r="AN97" s="123">
        <v>2015</v>
      </c>
      <c r="AO97" s="131" t="s">
        <v>71</v>
      </c>
      <c r="AP97" s="131" t="s">
        <v>65</v>
      </c>
      <c r="AQ97" s="132" t="s">
        <v>71</v>
      </c>
      <c r="AR97" s="123" t="s">
        <v>59</v>
      </c>
      <c r="AS97" s="133" t="s">
        <v>459</v>
      </c>
      <c r="AT97" s="134" t="s">
        <v>460</v>
      </c>
      <c r="AU97" s="123" t="s">
        <v>93</v>
      </c>
      <c r="AV97" s="135">
        <v>42369</v>
      </c>
      <c r="AW97" s="136">
        <v>8260</v>
      </c>
      <c r="AX97" s="136">
        <v>8260</v>
      </c>
      <c r="AY97" s="137">
        <v>0</v>
      </c>
      <c r="AZ97" s="138">
        <v>1</v>
      </c>
      <c r="BA97" s="123" t="s">
        <v>65</v>
      </c>
      <c r="BB97" s="141" t="s">
        <v>296</v>
      </c>
    </row>
    <row r="98" spans="1:54" ht="76.5">
      <c r="A98" s="21">
        <v>2</v>
      </c>
      <c r="B98" s="2" t="s">
        <v>461</v>
      </c>
      <c r="C98" s="4" t="s">
        <v>54</v>
      </c>
      <c r="D98" s="1" t="s">
        <v>123</v>
      </c>
      <c r="E98" s="2" t="s">
        <v>82</v>
      </c>
      <c r="F98" s="1" t="s">
        <v>83</v>
      </c>
      <c r="G98" s="1" t="s">
        <v>84</v>
      </c>
      <c r="H98" s="21">
        <v>854280</v>
      </c>
      <c r="I98" s="116" t="s">
        <v>462</v>
      </c>
      <c r="J98" s="3" t="s">
        <v>103</v>
      </c>
      <c r="K98" s="3" t="s">
        <v>103</v>
      </c>
      <c r="L98" s="2" t="s">
        <v>87</v>
      </c>
      <c r="M98" s="4" t="s">
        <v>77</v>
      </c>
      <c r="N98" s="2" t="s">
        <v>88</v>
      </c>
      <c r="O98" s="2" t="s">
        <v>89</v>
      </c>
      <c r="P98" s="22">
        <v>1879.4725800000001</v>
      </c>
      <c r="Q98" s="22">
        <v>2217.7776444000001</v>
      </c>
      <c r="R98" s="22">
        <v>1584.7080000000001</v>
      </c>
      <c r="S98" s="23">
        <v>1869.95544</v>
      </c>
      <c r="T98" s="22">
        <v>1584.7080000000001</v>
      </c>
      <c r="U98" s="22">
        <v>1869.95544</v>
      </c>
      <c r="V98" s="2" t="s">
        <v>127</v>
      </c>
      <c r="W98" s="1" t="s">
        <v>54</v>
      </c>
      <c r="X98" s="1" t="s">
        <v>54</v>
      </c>
      <c r="Y98" s="1" t="s">
        <v>55</v>
      </c>
      <c r="Z98" s="24">
        <v>42108</v>
      </c>
      <c r="AA98" s="24">
        <v>42143</v>
      </c>
      <c r="AB98" s="2" t="s">
        <v>71</v>
      </c>
      <c r="AC98" s="2" t="s">
        <v>71</v>
      </c>
      <c r="AD98" s="25" t="s">
        <v>104</v>
      </c>
      <c r="AE98" s="2" t="s">
        <v>78</v>
      </c>
      <c r="AF98" s="21">
        <v>796</v>
      </c>
      <c r="AG98" s="1" t="s">
        <v>68</v>
      </c>
      <c r="AH98" s="1">
        <v>1</v>
      </c>
      <c r="AI98" s="2">
        <v>45</v>
      </c>
      <c r="AJ98" s="2" t="s">
        <v>62</v>
      </c>
      <c r="AK98" s="24">
        <v>42163</v>
      </c>
      <c r="AL98" s="24">
        <v>42163</v>
      </c>
      <c r="AM98" s="24">
        <v>42369</v>
      </c>
      <c r="AN98" s="2">
        <v>2015</v>
      </c>
      <c r="AO98" s="26" t="s">
        <v>71</v>
      </c>
      <c r="AP98" s="26" t="s">
        <v>65</v>
      </c>
      <c r="AQ98" s="27" t="s">
        <v>71</v>
      </c>
      <c r="AR98" s="2" t="s">
        <v>59</v>
      </c>
      <c r="AS98" s="5" t="s">
        <v>463</v>
      </c>
      <c r="AT98" s="6" t="s">
        <v>464</v>
      </c>
      <c r="AU98" s="2" t="s">
        <v>93</v>
      </c>
      <c r="AV98" s="28">
        <v>42369</v>
      </c>
      <c r="AW98" s="7">
        <v>8260</v>
      </c>
      <c r="AX98" s="7">
        <v>8260</v>
      </c>
      <c r="AY98" s="29">
        <v>0</v>
      </c>
      <c r="AZ98" s="8">
        <v>1</v>
      </c>
      <c r="BA98" s="2" t="s">
        <v>65</v>
      </c>
      <c r="BB98" s="30" t="s">
        <v>296</v>
      </c>
    </row>
    <row r="99" spans="1:54" ht="76.5">
      <c r="A99" s="21">
        <v>2</v>
      </c>
      <c r="B99" s="2" t="s">
        <v>465</v>
      </c>
      <c r="C99" s="4" t="s">
        <v>54</v>
      </c>
      <c r="D99" s="1" t="s">
        <v>123</v>
      </c>
      <c r="E99" s="2" t="s">
        <v>82</v>
      </c>
      <c r="F99" s="1" t="s">
        <v>83</v>
      </c>
      <c r="G99" s="1" t="s">
        <v>84</v>
      </c>
      <c r="H99" s="21">
        <v>854281</v>
      </c>
      <c r="I99" s="116" t="s">
        <v>466</v>
      </c>
      <c r="J99" s="3" t="s">
        <v>97</v>
      </c>
      <c r="K99" s="3" t="s">
        <v>97</v>
      </c>
      <c r="L99" s="2" t="s">
        <v>87</v>
      </c>
      <c r="M99" s="4" t="s">
        <v>77</v>
      </c>
      <c r="N99" s="2" t="s">
        <v>88</v>
      </c>
      <c r="O99" s="2" t="s">
        <v>89</v>
      </c>
      <c r="P99" s="22">
        <v>9000</v>
      </c>
      <c r="Q99" s="22">
        <v>10620</v>
      </c>
      <c r="R99" s="22">
        <f>8420.4075024/1.154/0.85*0.775*1.209</f>
        <v>8043.3390963005813</v>
      </c>
      <c r="S99" s="23">
        <f>R99*1.18</f>
        <v>9491.1401336346862</v>
      </c>
      <c r="T99" s="22">
        <f>R99</f>
        <v>8043.3390963005813</v>
      </c>
      <c r="U99" s="22">
        <f>S99</f>
        <v>9491.1401336346862</v>
      </c>
      <c r="V99" s="2" t="s">
        <v>127</v>
      </c>
      <c r="W99" s="1" t="s">
        <v>54</v>
      </c>
      <c r="X99" s="1" t="s">
        <v>54</v>
      </c>
      <c r="Y99" s="1" t="s">
        <v>55</v>
      </c>
      <c r="Z99" s="24">
        <v>42200</v>
      </c>
      <c r="AA99" s="24">
        <v>42245</v>
      </c>
      <c r="AB99" s="2" t="s">
        <v>71</v>
      </c>
      <c r="AC99" s="2" t="s">
        <v>71</v>
      </c>
      <c r="AD99" s="25" t="s">
        <v>98</v>
      </c>
      <c r="AE99" s="2" t="s">
        <v>78</v>
      </c>
      <c r="AF99" s="21">
        <v>796</v>
      </c>
      <c r="AG99" s="1" t="s">
        <v>68</v>
      </c>
      <c r="AH99" s="1">
        <v>1</v>
      </c>
      <c r="AI99" s="2">
        <v>45</v>
      </c>
      <c r="AJ99" s="2" t="s">
        <v>62</v>
      </c>
      <c r="AK99" s="24">
        <v>42265</v>
      </c>
      <c r="AL99" s="24">
        <v>42265</v>
      </c>
      <c r="AM99" s="24">
        <v>42459</v>
      </c>
      <c r="AN99" s="2" t="s">
        <v>56</v>
      </c>
      <c r="AO99" s="26" t="s">
        <v>71</v>
      </c>
      <c r="AP99" s="26" t="s">
        <v>65</v>
      </c>
      <c r="AQ99" s="27" t="s">
        <v>71</v>
      </c>
      <c r="AR99" s="2" t="s">
        <v>59</v>
      </c>
      <c r="AS99" s="5" t="s">
        <v>467</v>
      </c>
      <c r="AT99" s="6" t="s">
        <v>468</v>
      </c>
      <c r="AU99" s="2" t="s">
        <v>93</v>
      </c>
      <c r="AV99" s="28">
        <f>AM99</f>
        <v>42459</v>
      </c>
      <c r="AW99" s="7">
        <v>11800</v>
      </c>
      <c r="AX99" s="7">
        <v>11800</v>
      </c>
      <c r="AY99" s="29">
        <v>1.26</v>
      </c>
      <c r="AZ99" s="8">
        <v>0</v>
      </c>
      <c r="BA99" s="2" t="s">
        <v>65</v>
      </c>
      <c r="BB99" s="30" t="s">
        <v>296</v>
      </c>
    </row>
    <row r="100" spans="1:54" ht="102">
      <c r="A100" s="21">
        <v>2</v>
      </c>
      <c r="B100" s="2" t="s">
        <v>469</v>
      </c>
      <c r="C100" s="4" t="s">
        <v>54</v>
      </c>
      <c r="D100" s="1" t="s">
        <v>123</v>
      </c>
      <c r="E100" s="2" t="s">
        <v>82</v>
      </c>
      <c r="F100" s="1" t="s">
        <v>83</v>
      </c>
      <c r="G100" s="1" t="s">
        <v>84</v>
      </c>
      <c r="H100" s="21">
        <v>854734</v>
      </c>
      <c r="I100" s="116" t="s">
        <v>470</v>
      </c>
      <c r="J100" s="3" t="s">
        <v>97</v>
      </c>
      <c r="K100" s="3" t="s">
        <v>97</v>
      </c>
      <c r="L100" s="2" t="s">
        <v>471</v>
      </c>
      <c r="M100" s="4" t="s">
        <v>77</v>
      </c>
      <c r="N100" s="2" t="s">
        <v>88</v>
      </c>
      <c r="O100" s="2" t="s">
        <v>89</v>
      </c>
      <c r="P100" s="22">
        <v>18647.893967272728</v>
      </c>
      <c r="Q100" s="22">
        <v>22004.51488138182</v>
      </c>
      <c r="R100" s="22">
        <v>17425.705999999998</v>
      </c>
      <c r="S100" s="23">
        <v>20562.333079999997</v>
      </c>
      <c r="T100" s="22">
        <v>17425.705999999998</v>
      </c>
      <c r="U100" s="22">
        <v>20562.333079999997</v>
      </c>
      <c r="V100" s="2" t="s">
        <v>127</v>
      </c>
      <c r="W100" s="1" t="s">
        <v>54</v>
      </c>
      <c r="X100" s="1" t="s">
        <v>54</v>
      </c>
      <c r="Y100" s="1" t="s">
        <v>55</v>
      </c>
      <c r="Z100" s="24">
        <v>42108</v>
      </c>
      <c r="AA100" s="24">
        <v>42143</v>
      </c>
      <c r="AB100" s="2" t="s">
        <v>71</v>
      </c>
      <c r="AC100" s="2" t="s">
        <v>71</v>
      </c>
      <c r="AD100" s="25" t="s">
        <v>98</v>
      </c>
      <c r="AE100" s="2" t="s">
        <v>78</v>
      </c>
      <c r="AF100" s="21">
        <v>796</v>
      </c>
      <c r="AG100" s="1" t="s">
        <v>68</v>
      </c>
      <c r="AH100" s="1">
        <v>1</v>
      </c>
      <c r="AI100" s="2">
        <v>45</v>
      </c>
      <c r="AJ100" s="2" t="s">
        <v>62</v>
      </c>
      <c r="AK100" s="24">
        <v>42163</v>
      </c>
      <c r="AL100" s="24">
        <v>42163</v>
      </c>
      <c r="AM100" s="24">
        <v>42369</v>
      </c>
      <c r="AN100" s="2">
        <v>2015</v>
      </c>
      <c r="AO100" s="26" t="s">
        <v>71</v>
      </c>
      <c r="AP100" s="26" t="s">
        <v>65</v>
      </c>
      <c r="AQ100" s="27" t="s">
        <v>71</v>
      </c>
      <c r="AR100" s="2" t="s">
        <v>59</v>
      </c>
      <c r="AS100" s="5" t="s">
        <v>472</v>
      </c>
      <c r="AT100" s="6" t="s">
        <v>473</v>
      </c>
      <c r="AU100" s="2" t="s">
        <v>93</v>
      </c>
      <c r="AV100" s="28">
        <v>42369</v>
      </c>
      <c r="AW100" s="7">
        <v>23369.479813800001</v>
      </c>
      <c r="AX100" s="7">
        <v>23369.479813800001</v>
      </c>
      <c r="AY100" s="29">
        <v>2</v>
      </c>
      <c r="AZ100" s="8">
        <v>1.6</v>
      </c>
      <c r="BA100" s="2" t="s">
        <v>74</v>
      </c>
      <c r="BB100" s="30" t="s">
        <v>131</v>
      </c>
    </row>
    <row r="101" spans="1:54" ht="76.5">
      <c r="A101" s="21">
        <v>2</v>
      </c>
      <c r="B101" s="2" t="s">
        <v>474</v>
      </c>
      <c r="C101" s="4" t="s">
        <v>54</v>
      </c>
      <c r="D101" s="1" t="s">
        <v>123</v>
      </c>
      <c r="E101" s="2" t="s">
        <v>82</v>
      </c>
      <c r="F101" s="1" t="s">
        <v>83</v>
      </c>
      <c r="G101" s="1" t="s">
        <v>84</v>
      </c>
      <c r="H101" s="21">
        <v>852602</v>
      </c>
      <c r="I101" s="116" t="s">
        <v>475</v>
      </c>
      <c r="J101" s="3" t="s">
        <v>103</v>
      </c>
      <c r="K101" s="3" t="s">
        <v>103</v>
      </c>
      <c r="L101" s="2" t="s">
        <v>87</v>
      </c>
      <c r="M101" s="4" t="s">
        <v>77</v>
      </c>
      <c r="N101" s="2" t="s">
        <v>88</v>
      </c>
      <c r="O101" s="2" t="s">
        <v>89</v>
      </c>
      <c r="P101" s="22">
        <v>68115.024974849992</v>
      </c>
      <c r="Q101" s="22">
        <v>80375.729470322985</v>
      </c>
      <c r="R101" s="22">
        <f>63083.329/1.154/0.85*0.775*1.209</f>
        <v>60258.438362498739</v>
      </c>
      <c r="S101" s="23">
        <f>R101*1.18</f>
        <v>71104.957267748512</v>
      </c>
      <c r="T101" s="22">
        <f>R101</f>
        <v>60258.438362498739</v>
      </c>
      <c r="U101" s="22">
        <f>S101</f>
        <v>71104.957267748512</v>
      </c>
      <c r="V101" s="2" t="s">
        <v>127</v>
      </c>
      <c r="W101" s="1" t="s">
        <v>54</v>
      </c>
      <c r="X101" s="1" t="s">
        <v>54</v>
      </c>
      <c r="Y101" s="1" t="s">
        <v>55</v>
      </c>
      <c r="Z101" s="24">
        <v>42200</v>
      </c>
      <c r="AA101" s="24">
        <v>42245</v>
      </c>
      <c r="AB101" s="2" t="s">
        <v>71</v>
      </c>
      <c r="AC101" s="2" t="s">
        <v>71</v>
      </c>
      <c r="AD101" s="25" t="s">
        <v>104</v>
      </c>
      <c r="AE101" s="2" t="s">
        <v>78</v>
      </c>
      <c r="AF101" s="21">
        <v>796</v>
      </c>
      <c r="AG101" s="1" t="s">
        <v>68</v>
      </c>
      <c r="AH101" s="1">
        <v>1</v>
      </c>
      <c r="AI101" s="2">
        <v>45</v>
      </c>
      <c r="AJ101" s="2" t="s">
        <v>62</v>
      </c>
      <c r="AK101" s="24">
        <v>42265</v>
      </c>
      <c r="AL101" s="24">
        <v>42265</v>
      </c>
      <c r="AM101" s="24">
        <v>42459</v>
      </c>
      <c r="AN101" s="2" t="s">
        <v>56</v>
      </c>
      <c r="AO101" s="26" t="s">
        <v>71</v>
      </c>
      <c r="AP101" s="26" t="s">
        <v>65</v>
      </c>
      <c r="AQ101" s="27" t="s">
        <v>71</v>
      </c>
      <c r="AR101" s="2" t="s">
        <v>59</v>
      </c>
      <c r="AS101" s="5" t="s">
        <v>476</v>
      </c>
      <c r="AT101" s="6" t="s">
        <v>477</v>
      </c>
      <c r="AU101" s="2" t="s">
        <v>93</v>
      </c>
      <c r="AV101" s="28">
        <f>AM101</f>
        <v>42459</v>
      </c>
      <c r="AW101" s="7">
        <v>87210.357810199988</v>
      </c>
      <c r="AX101" s="7">
        <v>87210.357810199988</v>
      </c>
      <c r="AY101" s="29">
        <v>0</v>
      </c>
      <c r="AZ101" s="8">
        <v>9.5</v>
      </c>
      <c r="BA101" s="2" t="s">
        <v>65</v>
      </c>
      <c r="BB101" s="30" t="s">
        <v>296</v>
      </c>
    </row>
    <row r="102" spans="1:54" s="223" customFormat="1" ht="102" customHeight="1">
      <c r="A102" s="21">
        <v>2</v>
      </c>
      <c r="B102" s="2" t="s">
        <v>482</v>
      </c>
      <c r="C102" s="4" t="s">
        <v>54</v>
      </c>
      <c r="D102" s="1" t="s">
        <v>478</v>
      </c>
      <c r="E102" s="2" t="s">
        <v>82</v>
      </c>
      <c r="F102" s="1" t="s">
        <v>83</v>
      </c>
      <c r="G102" s="1" t="s">
        <v>84</v>
      </c>
      <c r="H102" s="21">
        <v>380597</v>
      </c>
      <c r="I102" s="116" t="s">
        <v>483</v>
      </c>
      <c r="J102" s="3" t="s">
        <v>479</v>
      </c>
      <c r="K102" s="3" t="s">
        <v>479</v>
      </c>
      <c r="L102" s="2" t="s">
        <v>87</v>
      </c>
      <c r="M102" s="4" t="s">
        <v>77</v>
      </c>
      <c r="N102" s="2" t="s">
        <v>88</v>
      </c>
      <c r="O102" s="2" t="s">
        <v>89</v>
      </c>
      <c r="P102" s="22">
        <v>1430446.1934640354</v>
      </c>
      <c r="Q102" s="22">
        <v>1687926.5082875616</v>
      </c>
      <c r="R102" s="22">
        <v>1001312.3354248247</v>
      </c>
      <c r="S102" s="23">
        <v>1181548.5558012931</v>
      </c>
      <c r="T102" s="22">
        <v>1001312.3354248247</v>
      </c>
      <c r="U102" s="22">
        <v>1181548.5558012931</v>
      </c>
      <c r="V102" s="2" t="s">
        <v>61</v>
      </c>
      <c r="W102" s="1" t="s">
        <v>54</v>
      </c>
      <c r="X102" s="1" t="s">
        <v>54</v>
      </c>
      <c r="Y102" s="1" t="s">
        <v>55</v>
      </c>
      <c r="Z102" s="24">
        <v>42287</v>
      </c>
      <c r="AA102" s="24">
        <v>42347</v>
      </c>
      <c r="AB102" s="2" t="s">
        <v>71</v>
      </c>
      <c r="AC102" s="2" t="s">
        <v>71</v>
      </c>
      <c r="AD102" s="25" t="s">
        <v>480</v>
      </c>
      <c r="AE102" s="2" t="s">
        <v>78</v>
      </c>
      <c r="AF102" s="21">
        <v>796</v>
      </c>
      <c r="AG102" s="1" t="s">
        <v>68</v>
      </c>
      <c r="AH102" s="1">
        <v>1</v>
      </c>
      <c r="AI102" s="2">
        <v>45</v>
      </c>
      <c r="AJ102" s="2" t="s">
        <v>62</v>
      </c>
      <c r="AK102" s="24">
        <v>42367</v>
      </c>
      <c r="AL102" s="24">
        <v>42367</v>
      </c>
      <c r="AM102" s="24">
        <v>43099</v>
      </c>
      <c r="AN102" s="2" t="s">
        <v>57</v>
      </c>
      <c r="AO102" s="26" t="s">
        <v>71</v>
      </c>
      <c r="AP102" s="26" t="s">
        <v>65</v>
      </c>
      <c r="AQ102" s="27" t="s">
        <v>71</v>
      </c>
      <c r="AR102" s="2" t="s">
        <v>59</v>
      </c>
      <c r="AS102" s="5" t="s">
        <v>484</v>
      </c>
      <c r="AT102" s="6" t="s">
        <v>485</v>
      </c>
      <c r="AU102" s="2" t="s">
        <v>481</v>
      </c>
      <c r="AV102" s="28">
        <v>43099</v>
      </c>
      <c r="AW102" s="7">
        <v>1907009.8825999999</v>
      </c>
      <c r="AX102" s="7">
        <v>1717729.3699999999</v>
      </c>
      <c r="AY102" s="29"/>
      <c r="AZ102" s="8">
        <v>11.08</v>
      </c>
      <c r="BA102" s="2" t="s">
        <v>65</v>
      </c>
      <c r="BB102" s="30" t="s">
        <v>94</v>
      </c>
    </row>
    <row r="103" spans="1:54" s="223" customFormat="1" ht="102" customHeight="1">
      <c r="A103" s="21">
        <v>1</v>
      </c>
      <c r="B103" s="2" t="s">
        <v>486</v>
      </c>
      <c r="C103" s="4" t="s">
        <v>54</v>
      </c>
      <c r="D103" s="1" t="s">
        <v>478</v>
      </c>
      <c r="E103" s="2" t="s">
        <v>82</v>
      </c>
      <c r="F103" s="1" t="s">
        <v>83</v>
      </c>
      <c r="G103" s="1" t="s">
        <v>84</v>
      </c>
      <c r="H103" s="21">
        <v>380598</v>
      </c>
      <c r="I103" s="116" t="s">
        <v>487</v>
      </c>
      <c r="J103" s="3" t="s">
        <v>479</v>
      </c>
      <c r="K103" s="3" t="s">
        <v>479</v>
      </c>
      <c r="L103" s="2" t="s">
        <v>87</v>
      </c>
      <c r="M103" s="4" t="s">
        <v>77</v>
      </c>
      <c r="N103" s="2" t="s">
        <v>88</v>
      </c>
      <c r="O103" s="2" t="s">
        <v>89</v>
      </c>
      <c r="P103" s="22">
        <v>1334577.8577253362</v>
      </c>
      <c r="Q103" s="22">
        <v>1574801.8721158965</v>
      </c>
      <c r="R103" s="22">
        <v>934204.50040773524</v>
      </c>
      <c r="S103" s="23">
        <v>1102361.3104811276</v>
      </c>
      <c r="T103" s="22">
        <v>934204.50040773524</v>
      </c>
      <c r="U103" s="22">
        <v>1102361.3104811276</v>
      </c>
      <c r="V103" s="2" t="s">
        <v>61</v>
      </c>
      <c r="W103" s="1" t="s">
        <v>54</v>
      </c>
      <c r="X103" s="1" t="s">
        <v>54</v>
      </c>
      <c r="Y103" s="1" t="s">
        <v>55</v>
      </c>
      <c r="Z103" s="24">
        <v>42262</v>
      </c>
      <c r="AA103" s="24">
        <f>Z103+60</f>
        <v>42322</v>
      </c>
      <c r="AB103" s="2" t="s">
        <v>71</v>
      </c>
      <c r="AC103" s="2" t="s">
        <v>71</v>
      </c>
      <c r="AD103" s="25" t="s">
        <v>480</v>
      </c>
      <c r="AE103" s="2" t="s">
        <v>78</v>
      </c>
      <c r="AF103" s="21">
        <v>796</v>
      </c>
      <c r="AG103" s="1" t="s">
        <v>68</v>
      </c>
      <c r="AH103" s="1">
        <v>1</v>
      </c>
      <c r="AI103" s="2">
        <v>45</v>
      </c>
      <c r="AJ103" s="2" t="s">
        <v>62</v>
      </c>
      <c r="AK103" s="24">
        <f>AA103+20</f>
        <v>42342</v>
      </c>
      <c r="AL103" s="24">
        <f>AK103</f>
        <v>42342</v>
      </c>
      <c r="AM103" s="24">
        <v>43464</v>
      </c>
      <c r="AN103" s="2" t="s">
        <v>58</v>
      </c>
      <c r="AO103" s="26" t="s">
        <v>71</v>
      </c>
      <c r="AP103" s="26" t="s">
        <v>65</v>
      </c>
      <c r="AQ103" s="27" t="s">
        <v>71</v>
      </c>
      <c r="AR103" s="2" t="s">
        <v>59</v>
      </c>
      <c r="AS103" s="5" t="s">
        <v>488</v>
      </c>
      <c r="AT103" s="6" t="s">
        <v>489</v>
      </c>
      <c r="AU103" s="2" t="s">
        <v>481</v>
      </c>
      <c r="AV103" s="28">
        <v>43464</v>
      </c>
      <c r="AW103" s="7">
        <v>1632530.28922347</v>
      </c>
      <c r="AX103" s="7">
        <v>1439335.4838973463</v>
      </c>
      <c r="AY103" s="29"/>
      <c r="AZ103" s="8">
        <v>10</v>
      </c>
      <c r="BA103" s="2" t="s">
        <v>65</v>
      </c>
      <c r="BB103" s="30" t="s">
        <v>94</v>
      </c>
    </row>
    <row r="104" spans="1:54" ht="63.75">
      <c r="A104" s="21">
        <v>2</v>
      </c>
      <c r="B104" s="2" t="s">
        <v>490</v>
      </c>
      <c r="C104" s="4" t="s">
        <v>54</v>
      </c>
      <c r="D104" s="1" t="s">
        <v>478</v>
      </c>
      <c r="E104" s="2" t="s">
        <v>82</v>
      </c>
      <c r="F104" s="1" t="s">
        <v>83</v>
      </c>
      <c r="G104" s="1" t="s">
        <v>84</v>
      </c>
      <c r="H104" s="21">
        <v>380599</v>
      </c>
      <c r="I104" s="116" t="s">
        <v>491</v>
      </c>
      <c r="J104" s="3" t="s">
        <v>479</v>
      </c>
      <c r="K104" s="3" t="s">
        <v>479</v>
      </c>
      <c r="L104" s="2" t="s">
        <v>87</v>
      </c>
      <c r="M104" s="4" t="s">
        <v>77</v>
      </c>
      <c r="N104" s="2" t="s">
        <v>88</v>
      </c>
      <c r="O104" s="2" t="s">
        <v>89</v>
      </c>
      <c r="P104" s="22">
        <v>854229.24164647737</v>
      </c>
      <c r="Q104" s="22">
        <v>1007990.5051428432</v>
      </c>
      <c r="R104" s="22">
        <v>573802.27804016788</v>
      </c>
      <c r="S104" s="23">
        <v>677086.68808739807</v>
      </c>
      <c r="T104" s="22">
        <v>573802.27804016788</v>
      </c>
      <c r="U104" s="22">
        <v>677086.68808739807</v>
      </c>
      <c r="V104" s="2" t="s">
        <v>61</v>
      </c>
      <c r="W104" s="1" t="s">
        <v>54</v>
      </c>
      <c r="X104" s="1" t="s">
        <v>54</v>
      </c>
      <c r="Y104" s="1" t="s">
        <v>55</v>
      </c>
      <c r="Z104" s="24">
        <v>42226</v>
      </c>
      <c r="AA104" s="24">
        <v>42286</v>
      </c>
      <c r="AB104" s="2" t="s">
        <v>71</v>
      </c>
      <c r="AC104" s="2" t="s">
        <v>71</v>
      </c>
      <c r="AD104" s="25" t="s">
        <v>480</v>
      </c>
      <c r="AE104" s="2" t="s">
        <v>78</v>
      </c>
      <c r="AF104" s="21">
        <v>796</v>
      </c>
      <c r="AG104" s="1" t="s">
        <v>68</v>
      </c>
      <c r="AH104" s="1">
        <v>1</v>
      </c>
      <c r="AI104" s="2">
        <v>45</v>
      </c>
      <c r="AJ104" s="2" t="s">
        <v>62</v>
      </c>
      <c r="AK104" s="24">
        <v>42306</v>
      </c>
      <c r="AL104" s="24">
        <v>42306</v>
      </c>
      <c r="AM104" s="24">
        <v>43099</v>
      </c>
      <c r="AN104" s="2" t="s">
        <v>57</v>
      </c>
      <c r="AO104" s="26" t="s">
        <v>71</v>
      </c>
      <c r="AP104" s="26" t="s">
        <v>65</v>
      </c>
      <c r="AQ104" s="27" t="s">
        <v>71</v>
      </c>
      <c r="AR104" s="2" t="s">
        <v>59</v>
      </c>
      <c r="AS104" s="5" t="s">
        <v>492</v>
      </c>
      <c r="AT104" s="6" t="s">
        <v>493</v>
      </c>
      <c r="AU104" s="2" t="s">
        <v>481</v>
      </c>
      <c r="AV104" s="28">
        <v>43099</v>
      </c>
      <c r="AW104" s="7">
        <v>812238.83999999985</v>
      </c>
      <c r="AX104" s="7">
        <v>802957.72</v>
      </c>
      <c r="AY104" s="29"/>
      <c r="AZ104" s="8">
        <v>3.11</v>
      </c>
      <c r="BA104" s="2" t="s">
        <v>65</v>
      </c>
      <c r="BB104" s="30" t="s">
        <v>94</v>
      </c>
    </row>
    <row r="105" spans="1:54" ht="76.5">
      <c r="A105" s="21">
        <v>2</v>
      </c>
      <c r="B105" s="2" t="s">
        <v>495</v>
      </c>
      <c r="C105" s="4" t="s">
        <v>54</v>
      </c>
      <c r="D105" s="1" t="s">
        <v>478</v>
      </c>
      <c r="E105" s="2" t="s">
        <v>82</v>
      </c>
      <c r="F105" s="1" t="s">
        <v>75</v>
      </c>
      <c r="G105" s="1" t="s">
        <v>76</v>
      </c>
      <c r="H105" s="21">
        <v>380601</v>
      </c>
      <c r="I105" s="116" t="s">
        <v>496</v>
      </c>
      <c r="J105" s="3" t="s">
        <v>109</v>
      </c>
      <c r="K105" s="3" t="s">
        <v>109</v>
      </c>
      <c r="L105" s="2" t="s">
        <v>87</v>
      </c>
      <c r="M105" s="4" t="s">
        <v>77</v>
      </c>
      <c r="N105" s="2" t="s">
        <v>88</v>
      </c>
      <c r="O105" s="2" t="s">
        <v>89</v>
      </c>
      <c r="P105" s="22">
        <v>223988.23</v>
      </c>
      <c r="Q105" s="22">
        <v>264306.11139999999</v>
      </c>
      <c r="R105" s="22">
        <v>156791.76</v>
      </c>
      <c r="S105" s="23">
        <v>185014.27679999999</v>
      </c>
      <c r="T105" s="22">
        <v>156791.76</v>
      </c>
      <c r="U105" s="22">
        <v>185014.27679999999</v>
      </c>
      <c r="V105" s="2" t="s">
        <v>127</v>
      </c>
      <c r="W105" s="1" t="s">
        <v>54</v>
      </c>
      <c r="X105" s="1" t="s">
        <v>54</v>
      </c>
      <c r="Y105" s="1" t="s">
        <v>55</v>
      </c>
      <c r="Z105" s="24">
        <v>42165</v>
      </c>
      <c r="AA105" s="24">
        <v>42200</v>
      </c>
      <c r="AB105" s="2" t="s">
        <v>71</v>
      </c>
      <c r="AC105" s="2" t="s">
        <v>71</v>
      </c>
      <c r="AD105" s="25" t="s">
        <v>111</v>
      </c>
      <c r="AE105" s="2" t="s">
        <v>78</v>
      </c>
      <c r="AF105" s="21">
        <v>796</v>
      </c>
      <c r="AG105" s="1" t="s">
        <v>68</v>
      </c>
      <c r="AH105" s="1">
        <v>1</v>
      </c>
      <c r="AI105" s="2">
        <v>45</v>
      </c>
      <c r="AJ105" s="2" t="s">
        <v>62</v>
      </c>
      <c r="AK105" s="24">
        <v>42220</v>
      </c>
      <c r="AL105" s="24">
        <v>42220</v>
      </c>
      <c r="AM105" s="24">
        <v>42734</v>
      </c>
      <c r="AN105" s="2" t="s">
        <v>56</v>
      </c>
      <c r="AO105" s="26" t="s">
        <v>71</v>
      </c>
      <c r="AP105" s="26" t="s">
        <v>65</v>
      </c>
      <c r="AQ105" s="27" t="s">
        <v>71</v>
      </c>
      <c r="AR105" s="2" t="s">
        <v>59</v>
      </c>
      <c r="AS105" s="5" t="s">
        <v>494</v>
      </c>
      <c r="AT105" s="134" t="s">
        <v>4811</v>
      </c>
      <c r="AU105" s="2" t="s">
        <v>481</v>
      </c>
      <c r="AV105" s="28">
        <v>43830</v>
      </c>
      <c r="AW105" s="7">
        <v>3242134.8600000003</v>
      </c>
      <c r="AX105" s="7">
        <v>2755814.63</v>
      </c>
      <c r="AY105" s="29"/>
      <c r="AZ105" s="8">
        <v>20.2</v>
      </c>
      <c r="BA105" s="2" t="s">
        <v>65</v>
      </c>
      <c r="BB105" s="30" t="s">
        <v>94</v>
      </c>
    </row>
    <row r="106" spans="1:54" ht="76.5">
      <c r="A106" s="21">
        <v>2</v>
      </c>
      <c r="B106" s="2" t="s">
        <v>497</v>
      </c>
      <c r="C106" s="4" t="s">
        <v>54</v>
      </c>
      <c r="D106" s="1" t="s">
        <v>478</v>
      </c>
      <c r="E106" s="2" t="s">
        <v>82</v>
      </c>
      <c r="F106" s="1" t="s">
        <v>75</v>
      </c>
      <c r="G106" s="1" t="s">
        <v>76</v>
      </c>
      <c r="H106" s="21">
        <v>380489</v>
      </c>
      <c r="I106" s="116" t="s">
        <v>498</v>
      </c>
      <c r="J106" s="3" t="s">
        <v>109</v>
      </c>
      <c r="K106" s="3" t="s">
        <v>109</v>
      </c>
      <c r="L106" s="2" t="s">
        <v>87</v>
      </c>
      <c r="M106" s="4" t="s">
        <v>77</v>
      </c>
      <c r="N106" s="2" t="s">
        <v>88</v>
      </c>
      <c r="O106" s="2" t="s">
        <v>89</v>
      </c>
      <c r="P106" s="22">
        <v>167552.39910295382</v>
      </c>
      <c r="Q106" s="22">
        <v>197711.8309414855</v>
      </c>
      <c r="R106" s="22">
        <v>129853.10930478921</v>
      </c>
      <c r="S106" s="23">
        <v>153226.66897965127</v>
      </c>
      <c r="T106" s="22">
        <v>129853.10930478921</v>
      </c>
      <c r="U106" s="22">
        <v>153226.66897965127</v>
      </c>
      <c r="V106" s="2" t="s">
        <v>127</v>
      </c>
      <c r="W106" s="1" t="s">
        <v>54</v>
      </c>
      <c r="X106" s="1" t="s">
        <v>54</v>
      </c>
      <c r="Y106" s="1" t="s">
        <v>55</v>
      </c>
      <c r="Z106" s="24">
        <v>42231</v>
      </c>
      <c r="AA106" s="24">
        <v>42276</v>
      </c>
      <c r="AB106" s="2" t="s">
        <v>71</v>
      </c>
      <c r="AC106" s="2" t="s">
        <v>71</v>
      </c>
      <c r="AD106" s="25" t="s">
        <v>111</v>
      </c>
      <c r="AE106" s="2" t="s">
        <v>78</v>
      </c>
      <c r="AF106" s="21">
        <v>796</v>
      </c>
      <c r="AG106" s="1" t="s">
        <v>68</v>
      </c>
      <c r="AH106" s="1">
        <v>1</v>
      </c>
      <c r="AI106" s="2">
        <v>45</v>
      </c>
      <c r="AJ106" s="2" t="s">
        <v>62</v>
      </c>
      <c r="AK106" s="24">
        <v>42296</v>
      </c>
      <c r="AL106" s="24">
        <v>42296</v>
      </c>
      <c r="AM106" s="24">
        <v>42734</v>
      </c>
      <c r="AN106" s="2" t="s">
        <v>56</v>
      </c>
      <c r="AO106" s="26" t="s">
        <v>71</v>
      </c>
      <c r="AP106" s="26" t="s">
        <v>65</v>
      </c>
      <c r="AQ106" s="27" t="s">
        <v>71</v>
      </c>
      <c r="AR106" s="2" t="s">
        <v>59</v>
      </c>
      <c r="AS106" s="5" t="s">
        <v>499</v>
      </c>
      <c r="AT106" s="6" t="s">
        <v>500</v>
      </c>
      <c r="AU106" s="2" t="s">
        <v>481</v>
      </c>
      <c r="AV106" s="28">
        <v>44196</v>
      </c>
      <c r="AW106" s="7">
        <v>4220329.8599999994</v>
      </c>
      <c r="AX106" s="7">
        <v>2941630.9</v>
      </c>
      <c r="AY106" s="29"/>
      <c r="AZ106" s="8">
        <v>15</v>
      </c>
      <c r="BA106" s="2" t="s">
        <v>65</v>
      </c>
      <c r="BB106" s="30" t="s">
        <v>94</v>
      </c>
    </row>
    <row r="107" spans="1:54" ht="63.75">
      <c r="A107" s="21">
        <v>2</v>
      </c>
      <c r="B107" s="2" t="s">
        <v>501</v>
      </c>
      <c r="C107" s="4" t="s">
        <v>54</v>
      </c>
      <c r="D107" s="1" t="s">
        <v>478</v>
      </c>
      <c r="E107" s="2" t="s">
        <v>82</v>
      </c>
      <c r="F107" s="1" t="s">
        <v>83</v>
      </c>
      <c r="G107" s="1" t="s">
        <v>84</v>
      </c>
      <c r="H107" s="21">
        <v>380602</v>
      </c>
      <c r="I107" s="116" t="s">
        <v>502</v>
      </c>
      <c r="J107" s="3" t="s">
        <v>479</v>
      </c>
      <c r="K107" s="3" t="s">
        <v>479</v>
      </c>
      <c r="L107" s="2" t="s">
        <v>87</v>
      </c>
      <c r="M107" s="4" t="s">
        <v>77</v>
      </c>
      <c r="N107" s="2" t="s">
        <v>88</v>
      </c>
      <c r="O107" s="2" t="s">
        <v>89</v>
      </c>
      <c r="P107" s="22">
        <v>877544.2806757075</v>
      </c>
      <c r="Q107" s="22">
        <v>1035502.2511973348</v>
      </c>
      <c r="R107" s="22">
        <v>614280.99647299526</v>
      </c>
      <c r="S107" s="23">
        <v>724851.57583813439</v>
      </c>
      <c r="T107" s="22">
        <v>614280.99647299526</v>
      </c>
      <c r="U107" s="22">
        <v>724851.57583813439</v>
      </c>
      <c r="V107" s="2" t="s">
        <v>61</v>
      </c>
      <c r="W107" s="1" t="s">
        <v>54</v>
      </c>
      <c r="X107" s="1" t="s">
        <v>54</v>
      </c>
      <c r="Y107" s="1" t="s">
        <v>55</v>
      </c>
      <c r="Z107" s="24">
        <v>42104</v>
      </c>
      <c r="AA107" s="24">
        <v>42164</v>
      </c>
      <c r="AB107" s="2" t="s">
        <v>71</v>
      </c>
      <c r="AC107" s="2" t="s">
        <v>71</v>
      </c>
      <c r="AD107" s="25" t="s">
        <v>480</v>
      </c>
      <c r="AE107" s="2" t="s">
        <v>78</v>
      </c>
      <c r="AF107" s="21">
        <v>796</v>
      </c>
      <c r="AG107" s="1" t="s">
        <v>68</v>
      </c>
      <c r="AH107" s="1">
        <v>1</v>
      </c>
      <c r="AI107" s="2">
        <v>45</v>
      </c>
      <c r="AJ107" s="2" t="s">
        <v>62</v>
      </c>
      <c r="AK107" s="24">
        <v>42184</v>
      </c>
      <c r="AL107" s="24">
        <v>42184</v>
      </c>
      <c r="AM107" s="24">
        <v>44195</v>
      </c>
      <c r="AN107" s="2" t="s">
        <v>60</v>
      </c>
      <c r="AO107" s="26" t="s">
        <v>71</v>
      </c>
      <c r="AP107" s="26" t="s">
        <v>65</v>
      </c>
      <c r="AQ107" s="27" t="s">
        <v>71</v>
      </c>
      <c r="AR107" s="2" t="s">
        <v>59</v>
      </c>
      <c r="AS107" s="5" t="s">
        <v>503</v>
      </c>
      <c r="AT107" s="6" t="s">
        <v>504</v>
      </c>
      <c r="AU107" s="2" t="s">
        <v>481</v>
      </c>
      <c r="AV107" s="28">
        <v>44195</v>
      </c>
      <c r="AW107" s="7">
        <v>835282.89780552196</v>
      </c>
      <c r="AX107" s="7">
        <v>835282.89780552196</v>
      </c>
      <c r="AY107" s="29"/>
      <c r="AZ107" s="8">
        <v>7</v>
      </c>
      <c r="BA107" s="2" t="s">
        <v>65</v>
      </c>
      <c r="BB107" s="30" t="s">
        <v>94</v>
      </c>
    </row>
    <row r="108" spans="1:54" s="139" customFormat="1" ht="81" customHeight="1">
      <c r="A108" s="124">
        <v>2</v>
      </c>
      <c r="B108" s="123" t="s">
        <v>505</v>
      </c>
      <c r="C108" s="127" t="s">
        <v>54</v>
      </c>
      <c r="D108" s="122" t="s">
        <v>478</v>
      </c>
      <c r="E108" s="2" t="s">
        <v>82</v>
      </c>
      <c r="F108" s="1" t="s">
        <v>83</v>
      </c>
      <c r="G108" s="1" t="s">
        <v>84</v>
      </c>
      <c r="H108" s="21">
        <v>380603</v>
      </c>
      <c r="I108" s="125" t="s">
        <v>4521</v>
      </c>
      <c r="J108" s="126" t="s">
        <v>4522</v>
      </c>
      <c r="K108" s="126" t="s">
        <v>4522</v>
      </c>
      <c r="L108" s="123" t="s">
        <v>87</v>
      </c>
      <c r="M108" s="127" t="s">
        <v>77</v>
      </c>
      <c r="N108" s="123" t="s">
        <v>88</v>
      </c>
      <c r="O108" s="123" t="s">
        <v>723</v>
      </c>
      <c r="P108" s="128">
        <v>374397.35499999998</v>
      </c>
      <c r="Q108" s="128">
        <v>441788.87889999995</v>
      </c>
      <c r="R108" s="128">
        <v>290157.95</v>
      </c>
      <c r="S108" s="128">
        <v>342386.38099999999</v>
      </c>
      <c r="T108" s="128">
        <v>290157.95</v>
      </c>
      <c r="U108" s="128">
        <v>342386.38099999999</v>
      </c>
      <c r="V108" s="123" t="s">
        <v>61</v>
      </c>
      <c r="W108" s="122" t="s">
        <v>54</v>
      </c>
      <c r="X108" s="122" t="s">
        <v>54</v>
      </c>
      <c r="Y108" s="122" t="s">
        <v>55</v>
      </c>
      <c r="Z108" s="129">
        <v>42262</v>
      </c>
      <c r="AA108" s="129">
        <v>42322</v>
      </c>
      <c r="AB108" s="123" t="s">
        <v>71</v>
      </c>
      <c r="AC108" s="123" t="s">
        <v>71</v>
      </c>
      <c r="AD108" s="130" t="s">
        <v>4523</v>
      </c>
      <c r="AE108" s="123" t="s">
        <v>78</v>
      </c>
      <c r="AF108" s="124">
        <v>796</v>
      </c>
      <c r="AG108" s="122" t="s">
        <v>68</v>
      </c>
      <c r="AH108" s="122">
        <v>1</v>
      </c>
      <c r="AI108" s="123">
        <v>45</v>
      </c>
      <c r="AJ108" s="123" t="s">
        <v>62</v>
      </c>
      <c r="AK108" s="129">
        <v>42342</v>
      </c>
      <c r="AL108" s="129">
        <v>42342</v>
      </c>
      <c r="AM108" s="129">
        <v>42734</v>
      </c>
      <c r="AN108" s="123" t="s">
        <v>56</v>
      </c>
      <c r="AO108" s="131" t="s">
        <v>71</v>
      </c>
      <c r="AP108" s="131" t="s">
        <v>65</v>
      </c>
      <c r="AQ108" s="132" t="s">
        <v>71</v>
      </c>
      <c r="AR108" s="123" t="s">
        <v>59</v>
      </c>
      <c r="AS108" s="133" t="s">
        <v>506</v>
      </c>
      <c r="AT108" s="134" t="s">
        <v>507</v>
      </c>
      <c r="AU108" s="123" t="s">
        <v>4524</v>
      </c>
      <c r="AV108" s="135">
        <v>42734</v>
      </c>
      <c r="AW108" s="136">
        <v>573808.04</v>
      </c>
      <c r="AX108" s="136">
        <v>440555.19</v>
      </c>
      <c r="AY108" s="137"/>
      <c r="AZ108" s="138">
        <v>3</v>
      </c>
      <c r="BA108" s="123" t="s">
        <v>65</v>
      </c>
      <c r="BB108" s="122" t="s">
        <v>94</v>
      </c>
    </row>
    <row r="109" spans="1:54" ht="89.25">
      <c r="A109" s="21">
        <v>2</v>
      </c>
      <c r="B109" s="2" t="s">
        <v>1647</v>
      </c>
      <c r="C109" s="4" t="s">
        <v>54</v>
      </c>
      <c r="D109" s="1" t="s">
        <v>478</v>
      </c>
      <c r="E109" s="2" t="s">
        <v>82</v>
      </c>
      <c r="F109" s="1" t="s">
        <v>83</v>
      </c>
      <c r="G109" s="1" t="s">
        <v>84</v>
      </c>
      <c r="H109" s="21">
        <v>380619</v>
      </c>
      <c r="I109" s="116" t="s">
        <v>1648</v>
      </c>
      <c r="J109" s="3" t="s">
        <v>479</v>
      </c>
      <c r="K109" s="3" t="s">
        <v>479</v>
      </c>
      <c r="L109" s="2" t="s">
        <v>87</v>
      </c>
      <c r="M109" s="4" t="s">
        <v>77</v>
      </c>
      <c r="N109" s="2" t="s">
        <v>88</v>
      </c>
      <c r="O109" s="2" t="s">
        <v>89</v>
      </c>
      <c r="P109" s="22">
        <v>992709.29734043777</v>
      </c>
      <c r="Q109" s="22">
        <v>1171396.9708617164</v>
      </c>
      <c r="R109" s="22">
        <v>769349.70543883927</v>
      </c>
      <c r="S109" s="23">
        <v>907832.65241783031</v>
      </c>
      <c r="T109" s="22">
        <v>769349.70543883927</v>
      </c>
      <c r="U109" s="22">
        <v>907832.65241783031</v>
      </c>
      <c r="V109" s="2" t="s">
        <v>61</v>
      </c>
      <c r="W109" s="1" t="s">
        <v>54</v>
      </c>
      <c r="X109" s="1" t="s">
        <v>54</v>
      </c>
      <c r="Y109" s="1" t="s">
        <v>55</v>
      </c>
      <c r="Z109" s="24">
        <v>42257</v>
      </c>
      <c r="AA109" s="24">
        <v>42317</v>
      </c>
      <c r="AB109" s="2" t="s">
        <v>71</v>
      </c>
      <c r="AC109" s="2" t="s">
        <v>71</v>
      </c>
      <c r="AD109" s="25" t="s">
        <v>480</v>
      </c>
      <c r="AE109" s="2" t="s">
        <v>78</v>
      </c>
      <c r="AF109" s="21">
        <v>796</v>
      </c>
      <c r="AG109" s="1" t="s">
        <v>68</v>
      </c>
      <c r="AH109" s="1">
        <v>1</v>
      </c>
      <c r="AI109" s="2">
        <v>45</v>
      </c>
      <c r="AJ109" s="2" t="s">
        <v>62</v>
      </c>
      <c r="AK109" s="24">
        <v>42337</v>
      </c>
      <c r="AL109" s="24">
        <v>42337</v>
      </c>
      <c r="AM109" s="24">
        <v>42735</v>
      </c>
      <c r="AN109" s="2" t="s">
        <v>56</v>
      </c>
      <c r="AO109" s="26" t="s">
        <v>71</v>
      </c>
      <c r="AP109" s="26" t="s">
        <v>65</v>
      </c>
      <c r="AQ109" s="27" t="s">
        <v>71</v>
      </c>
      <c r="AR109" s="2" t="s">
        <v>59</v>
      </c>
      <c r="AS109" s="5" t="s">
        <v>1649</v>
      </c>
      <c r="AT109" s="6" t="s">
        <v>1650</v>
      </c>
      <c r="AU109" s="2" t="s">
        <v>481</v>
      </c>
      <c r="AV109" s="28">
        <v>42734</v>
      </c>
      <c r="AW109" s="7">
        <v>1453853.9000000001</v>
      </c>
      <c r="AX109" s="7">
        <v>1017688.5777784</v>
      </c>
      <c r="AY109" s="29"/>
      <c r="AZ109" s="8">
        <v>7.629999999999999</v>
      </c>
      <c r="BA109" s="2" t="s">
        <v>65</v>
      </c>
      <c r="BB109" s="30" t="s">
        <v>94</v>
      </c>
    </row>
    <row r="110" spans="1:54" ht="76.5">
      <c r="A110" s="21">
        <v>2</v>
      </c>
      <c r="B110" s="2" t="s">
        <v>509</v>
      </c>
      <c r="C110" s="4" t="s">
        <v>54</v>
      </c>
      <c r="D110" s="1" t="s">
        <v>508</v>
      </c>
      <c r="E110" s="2" t="s">
        <v>82</v>
      </c>
      <c r="F110" s="1" t="s">
        <v>75</v>
      </c>
      <c r="G110" s="1" t="s">
        <v>76</v>
      </c>
      <c r="H110" s="21">
        <v>828032</v>
      </c>
      <c r="I110" s="116" t="s">
        <v>510</v>
      </c>
      <c r="J110" s="3" t="s">
        <v>109</v>
      </c>
      <c r="K110" s="3" t="s">
        <v>109</v>
      </c>
      <c r="L110" s="2" t="s">
        <v>87</v>
      </c>
      <c r="M110" s="4" t="s">
        <v>77</v>
      </c>
      <c r="N110" s="2" t="s">
        <v>88</v>
      </c>
      <c r="O110" s="2" t="s">
        <v>89</v>
      </c>
      <c r="P110" s="22">
        <v>46848.87</v>
      </c>
      <c r="Q110" s="22">
        <v>55281.666599999997</v>
      </c>
      <c r="R110" s="22">
        <v>38913.627999999997</v>
      </c>
      <c r="S110" s="23">
        <v>45918.081039999997</v>
      </c>
      <c r="T110" s="22">
        <v>38913.627999999997</v>
      </c>
      <c r="U110" s="22">
        <v>45918.081039999997</v>
      </c>
      <c r="V110" s="2" t="s">
        <v>127</v>
      </c>
      <c r="W110" s="1" t="s">
        <v>54</v>
      </c>
      <c r="X110" s="1" t="s">
        <v>54</v>
      </c>
      <c r="Y110" s="1" t="s">
        <v>55</v>
      </c>
      <c r="Z110" s="24">
        <v>42144</v>
      </c>
      <c r="AA110" s="24">
        <v>42179</v>
      </c>
      <c r="AB110" s="2" t="s">
        <v>71</v>
      </c>
      <c r="AC110" s="2" t="s">
        <v>71</v>
      </c>
      <c r="AD110" s="25" t="s">
        <v>111</v>
      </c>
      <c r="AE110" s="2" t="s">
        <v>78</v>
      </c>
      <c r="AF110" s="21">
        <v>796</v>
      </c>
      <c r="AG110" s="1" t="s">
        <v>68</v>
      </c>
      <c r="AH110" s="1">
        <v>1</v>
      </c>
      <c r="AI110" s="2">
        <v>46</v>
      </c>
      <c r="AJ110" s="2" t="s">
        <v>63</v>
      </c>
      <c r="AK110" s="24">
        <v>42199</v>
      </c>
      <c r="AL110" s="24">
        <v>42199</v>
      </c>
      <c r="AM110" s="24">
        <v>42496</v>
      </c>
      <c r="AN110" s="2" t="s">
        <v>56</v>
      </c>
      <c r="AO110" s="26" t="s">
        <v>71</v>
      </c>
      <c r="AP110" s="26" t="s">
        <v>65</v>
      </c>
      <c r="AQ110" s="27" t="s">
        <v>71</v>
      </c>
      <c r="AR110" s="2" t="s">
        <v>59</v>
      </c>
      <c r="AS110" s="5" t="s">
        <v>511</v>
      </c>
      <c r="AT110" s="6" t="s">
        <v>512</v>
      </c>
      <c r="AU110" s="2" t="s">
        <v>93</v>
      </c>
      <c r="AV110" s="28">
        <v>43683</v>
      </c>
      <c r="AW110" s="7">
        <v>997825.7</v>
      </c>
      <c r="AX110" s="7">
        <v>761036.97164925095</v>
      </c>
      <c r="AY110" s="29">
        <v>126</v>
      </c>
      <c r="AZ110" s="8">
        <v>0</v>
      </c>
      <c r="BA110" s="2" t="s">
        <v>65</v>
      </c>
      <c r="BB110" s="30" t="s">
        <v>94</v>
      </c>
    </row>
    <row r="111" spans="1:54" s="223" customFormat="1" ht="102" customHeight="1">
      <c r="A111" s="21">
        <v>2</v>
      </c>
      <c r="B111" s="2" t="s">
        <v>513</v>
      </c>
      <c r="C111" s="4" t="s">
        <v>54</v>
      </c>
      <c r="D111" s="1" t="s">
        <v>508</v>
      </c>
      <c r="E111" s="2" t="s">
        <v>82</v>
      </c>
      <c r="F111" s="1" t="s">
        <v>83</v>
      </c>
      <c r="G111" s="1" t="s">
        <v>84</v>
      </c>
      <c r="H111" s="21">
        <v>828075</v>
      </c>
      <c r="I111" s="116" t="s">
        <v>514</v>
      </c>
      <c r="J111" s="3" t="s">
        <v>515</v>
      </c>
      <c r="K111" s="3" t="s">
        <v>515</v>
      </c>
      <c r="L111" s="2" t="s">
        <v>87</v>
      </c>
      <c r="M111" s="4" t="s">
        <v>77</v>
      </c>
      <c r="N111" s="2" t="s">
        <v>88</v>
      </c>
      <c r="O111" s="2" t="s">
        <v>89</v>
      </c>
      <c r="P111" s="22">
        <f>R111/0.7</f>
        <v>136749.05857142858</v>
      </c>
      <c r="Q111" s="22">
        <f>P111*1.18</f>
        <v>161363.88911428573</v>
      </c>
      <c r="R111" s="22">
        <v>95724.341</v>
      </c>
      <c r="S111" s="23">
        <v>112954.72237999999</v>
      </c>
      <c r="T111" s="22">
        <v>95724.341</v>
      </c>
      <c r="U111" s="22">
        <v>112954.72237999999</v>
      </c>
      <c r="V111" s="2" t="s">
        <v>61</v>
      </c>
      <c r="W111" s="1" t="s">
        <v>54</v>
      </c>
      <c r="X111" s="1" t="s">
        <v>54</v>
      </c>
      <c r="Y111" s="1" t="s">
        <v>55</v>
      </c>
      <c r="Z111" s="24">
        <v>42175</v>
      </c>
      <c r="AA111" s="24">
        <f>Z111+60</f>
        <v>42235</v>
      </c>
      <c r="AB111" s="2" t="s">
        <v>71</v>
      </c>
      <c r="AC111" s="2" t="s">
        <v>71</v>
      </c>
      <c r="AD111" s="25" t="s">
        <v>516</v>
      </c>
      <c r="AE111" s="2" t="s">
        <v>78</v>
      </c>
      <c r="AF111" s="21">
        <v>796</v>
      </c>
      <c r="AG111" s="1" t="s">
        <v>68</v>
      </c>
      <c r="AH111" s="1">
        <v>1</v>
      </c>
      <c r="AI111" s="2">
        <v>46</v>
      </c>
      <c r="AJ111" s="2" t="s">
        <v>63</v>
      </c>
      <c r="AK111" s="24">
        <f>AA111+20</f>
        <v>42255</v>
      </c>
      <c r="AL111" s="24">
        <f>AK111</f>
        <v>42255</v>
      </c>
      <c r="AM111" s="24">
        <v>43181</v>
      </c>
      <c r="AN111" s="2" t="s">
        <v>58</v>
      </c>
      <c r="AO111" s="26" t="s">
        <v>71</v>
      </c>
      <c r="AP111" s="26" t="s">
        <v>65</v>
      </c>
      <c r="AQ111" s="27" t="s">
        <v>71</v>
      </c>
      <c r="AR111" s="2" t="s">
        <v>59</v>
      </c>
      <c r="AS111" s="5" t="s">
        <v>517</v>
      </c>
      <c r="AT111" s="6" t="s">
        <v>518</v>
      </c>
      <c r="AU111" s="2" t="s">
        <v>93</v>
      </c>
      <c r="AV111" s="28">
        <v>43181</v>
      </c>
      <c r="AW111" s="7">
        <v>1303909.44</v>
      </c>
      <c r="AX111" s="7">
        <v>1203038.94</v>
      </c>
      <c r="AY111" s="29">
        <v>40</v>
      </c>
      <c r="AZ111" s="8">
        <v>75</v>
      </c>
      <c r="BA111" s="2" t="s">
        <v>65</v>
      </c>
      <c r="BB111" s="30" t="s">
        <v>94</v>
      </c>
    </row>
    <row r="112" spans="1:54" ht="102">
      <c r="A112" s="21">
        <v>2</v>
      </c>
      <c r="B112" s="2" t="s">
        <v>519</v>
      </c>
      <c r="C112" s="4" t="s">
        <v>54</v>
      </c>
      <c r="D112" s="1" t="s">
        <v>508</v>
      </c>
      <c r="E112" s="2" t="s">
        <v>82</v>
      </c>
      <c r="F112" s="1" t="s">
        <v>83</v>
      </c>
      <c r="G112" s="1" t="s">
        <v>84</v>
      </c>
      <c r="H112" s="21">
        <v>828076</v>
      </c>
      <c r="I112" s="116" t="s">
        <v>520</v>
      </c>
      <c r="J112" s="3" t="s">
        <v>515</v>
      </c>
      <c r="K112" s="3" t="s">
        <v>515</v>
      </c>
      <c r="L112" s="2" t="s">
        <v>87</v>
      </c>
      <c r="M112" s="4" t="s">
        <v>77</v>
      </c>
      <c r="N112" s="2" t="s">
        <v>88</v>
      </c>
      <c r="O112" s="2" t="s">
        <v>89</v>
      </c>
      <c r="P112" s="22">
        <v>181045.59</v>
      </c>
      <c r="Q112" s="22">
        <v>213633.79619999998</v>
      </c>
      <c r="R112" s="22">
        <v>127395.15300000001</v>
      </c>
      <c r="S112" s="23">
        <v>150326.28054000001</v>
      </c>
      <c r="T112" s="22">
        <v>127395.15300000001</v>
      </c>
      <c r="U112" s="22">
        <v>150326.28054000001</v>
      </c>
      <c r="V112" s="2" t="s">
        <v>61</v>
      </c>
      <c r="W112" s="1" t="s">
        <v>54</v>
      </c>
      <c r="X112" s="1" t="s">
        <v>54</v>
      </c>
      <c r="Y112" s="1" t="s">
        <v>55</v>
      </c>
      <c r="Z112" s="24">
        <v>42114</v>
      </c>
      <c r="AA112" s="24">
        <v>42174</v>
      </c>
      <c r="AB112" s="2" t="s">
        <v>71</v>
      </c>
      <c r="AC112" s="2" t="s">
        <v>71</v>
      </c>
      <c r="AD112" s="25" t="s">
        <v>516</v>
      </c>
      <c r="AE112" s="2" t="s">
        <v>78</v>
      </c>
      <c r="AF112" s="21">
        <v>796</v>
      </c>
      <c r="AG112" s="1" t="s">
        <v>68</v>
      </c>
      <c r="AH112" s="1">
        <v>1</v>
      </c>
      <c r="AI112" s="2">
        <v>46</v>
      </c>
      <c r="AJ112" s="2" t="s">
        <v>63</v>
      </c>
      <c r="AK112" s="24">
        <v>42194</v>
      </c>
      <c r="AL112" s="24">
        <v>42194</v>
      </c>
      <c r="AM112" s="24">
        <v>43181</v>
      </c>
      <c r="AN112" s="2" t="s">
        <v>58</v>
      </c>
      <c r="AO112" s="26" t="s">
        <v>71</v>
      </c>
      <c r="AP112" s="26" t="s">
        <v>65</v>
      </c>
      <c r="AQ112" s="27" t="s">
        <v>71</v>
      </c>
      <c r="AR112" s="2" t="s">
        <v>59</v>
      </c>
      <c r="AS112" s="5" t="s">
        <v>517</v>
      </c>
      <c r="AT112" s="6" t="s">
        <v>518</v>
      </c>
      <c r="AU112" s="2" t="s">
        <v>93</v>
      </c>
      <c r="AV112" s="28">
        <v>43181</v>
      </c>
      <c r="AW112" s="7">
        <v>1303909.44</v>
      </c>
      <c r="AX112" s="7">
        <v>1203038.94</v>
      </c>
      <c r="AY112" s="29">
        <v>40</v>
      </c>
      <c r="AZ112" s="8">
        <v>75</v>
      </c>
      <c r="BA112" s="2" t="s">
        <v>65</v>
      </c>
      <c r="BB112" s="30" t="s">
        <v>94</v>
      </c>
    </row>
    <row r="113" spans="1:54" ht="63.75">
      <c r="A113" s="21">
        <v>2</v>
      </c>
      <c r="B113" s="2" t="s">
        <v>521</v>
      </c>
      <c r="C113" s="4" t="s">
        <v>54</v>
      </c>
      <c r="D113" s="1" t="s">
        <v>508</v>
      </c>
      <c r="E113" s="2" t="s">
        <v>82</v>
      </c>
      <c r="F113" s="1" t="s">
        <v>83</v>
      </c>
      <c r="G113" s="1" t="s">
        <v>84</v>
      </c>
      <c r="H113" s="21">
        <v>828077</v>
      </c>
      <c r="I113" s="116" t="s">
        <v>522</v>
      </c>
      <c r="J113" s="3" t="s">
        <v>515</v>
      </c>
      <c r="K113" s="3" t="s">
        <v>515</v>
      </c>
      <c r="L113" s="2" t="s">
        <v>87</v>
      </c>
      <c r="M113" s="4" t="s">
        <v>77</v>
      </c>
      <c r="N113" s="2" t="s">
        <v>88</v>
      </c>
      <c r="O113" s="2" t="s">
        <v>89</v>
      </c>
      <c r="P113" s="22">
        <f>R113/0.7</f>
        <v>247370.0042857143</v>
      </c>
      <c r="Q113" s="22">
        <f>P113*1.18</f>
        <v>291896.60505714285</v>
      </c>
      <c r="R113" s="22">
        <v>173159.003</v>
      </c>
      <c r="S113" s="23">
        <v>204327.62353999997</v>
      </c>
      <c r="T113" s="22">
        <v>173159.003</v>
      </c>
      <c r="U113" s="22">
        <v>204327.62353999997</v>
      </c>
      <c r="V113" s="2" t="s">
        <v>61</v>
      </c>
      <c r="W113" s="1" t="s">
        <v>54</v>
      </c>
      <c r="X113" s="1" t="s">
        <v>54</v>
      </c>
      <c r="Y113" s="1" t="s">
        <v>55</v>
      </c>
      <c r="Z113" s="24">
        <v>42064</v>
      </c>
      <c r="AA113" s="24">
        <v>42124</v>
      </c>
      <c r="AB113" s="2" t="s">
        <v>71</v>
      </c>
      <c r="AC113" s="2" t="s">
        <v>71</v>
      </c>
      <c r="AD113" s="25" t="s">
        <v>516</v>
      </c>
      <c r="AE113" s="2" t="s">
        <v>78</v>
      </c>
      <c r="AF113" s="21">
        <v>796</v>
      </c>
      <c r="AG113" s="1" t="s">
        <v>68</v>
      </c>
      <c r="AH113" s="1">
        <v>1</v>
      </c>
      <c r="AI113" s="2">
        <v>46</v>
      </c>
      <c r="AJ113" s="2" t="s">
        <v>63</v>
      </c>
      <c r="AK113" s="24">
        <v>42144</v>
      </c>
      <c r="AL113" s="24">
        <v>42144</v>
      </c>
      <c r="AM113" s="24">
        <v>43092</v>
      </c>
      <c r="AN113" s="2" t="s">
        <v>57</v>
      </c>
      <c r="AO113" s="26" t="s">
        <v>71</v>
      </c>
      <c r="AP113" s="26" t="s">
        <v>65</v>
      </c>
      <c r="AQ113" s="27" t="s">
        <v>71</v>
      </c>
      <c r="AR113" s="2" t="s">
        <v>59</v>
      </c>
      <c r="AS113" s="5" t="s">
        <v>523</v>
      </c>
      <c r="AT113" s="6" t="s">
        <v>524</v>
      </c>
      <c r="AU113" s="2" t="s">
        <v>93</v>
      </c>
      <c r="AV113" s="28">
        <v>43092</v>
      </c>
      <c r="AW113" s="7">
        <v>280862.40820000001</v>
      </c>
      <c r="AX113" s="7">
        <v>254870.41560000001</v>
      </c>
      <c r="AY113" s="29">
        <v>0</v>
      </c>
      <c r="AZ113" s="8">
        <v>29</v>
      </c>
      <c r="BA113" s="2" t="s">
        <v>65</v>
      </c>
      <c r="BB113" s="30" t="s">
        <v>94</v>
      </c>
    </row>
    <row r="114" spans="1:54" ht="63.75">
      <c r="A114" s="21">
        <v>2</v>
      </c>
      <c r="B114" s="2" t="s">
        <v>525</v>
      </c>
      <c r="C114" s="4" t="s">
        <v>54</v>
      </c>
      <c r="D114" s="1" t="s">
        <v>508</v>
      </c>
      <c r="E114" s="2" t="s">
        <v>82</v>
      </c>
      <c r="F114" s="1" t="s">
        <v>83</v>
      </c>
      <c r="G114" s="1" t="s">
        <v>84</v>
      </c>
      <c r="H114" s="21">
        <v>828078</v>
      </c>
      <c r="I114" s="116" t="s">
        <v>526</v>
      </c>
      <c r="J114" s="3" t="s">
        <v>515</v>
      </c>
      <c r="K114" s="3" t="s">
        <v>515</v>
      </c>
      <c r="L114" s="2" t="s">
        <v>87</v>
      </c>
      <c r="M114" s="4" t="s">
        <v>77</v>
      </c>
      <c r="N114" s="2" t="s">
        <v>88</v>
      </c>
      <c r="O114" s="2" t="s">
        <v>89</v>
      </c>
      <c r="P114" s="22">
        <f>R114/0.85</f>
        <v>8355.7235294117654</v>
      </c>
      <c r="Q114" s="22">
        <f>P114*1.18</f>
        <v>9859.7537647058834</v>
      </c>
      <c r="R114" s="22">
        <v>7102.3649999999998</v>
      </c>
      <c r="S114" s="23">
        <v>8380.7906999999996</v>
      </c>
      <c r="T114" s="22">
        <v>7102.3649999999998</v>
      </c>
      <c r="U114" s="22">
        <v>8380.7906999999996</v>
      </c>
      <c r="V114" s="2" t="s">
        <v>64</v>
      </c>
      <c r="W114" s="1" t="s">
        <v>54</v>
      </c>
      <c r="X114" s="1" t="s">
        <v>54</v>
      </c>
      <c r="Y114" s="1" t="s">
        <v>55</v>
      </c>
      <c r="Z114" s="24">
        <v>42081</v>
      </c>
      <c r="AA114" s="24">
        <v>42126</v>
      </c>
      <c r="AB114" s="2" t="s">
        <v>71</v>
      </c>
      <c r="AC114" s="2" t="s">
        <v>71</v>
      </c>
      <c r="AD114" s="25" t="s">
        <v>516</v>
      </c>
      <c r="AE114" s="2" t="s">
        <v>78</v>
      </c>
      <c r="AF114" s="21">
        <v>796</v>
      </c>
      <c r="AG114" s="1" t="s">
        <v>68</v>
      </c>
      <c r="AH114" s="1">
        <v>1</v>
      </c>
      <c r="AI114" s="2">
        <v>46</v>
      </c>
      <c r="AJ114" s="2" t="s">
        <v>63</v>
      </c>
      <c r="AK114" s="24">
        <v>42146</v>
      </c>
      <c r="AL114" s="24">
        <v>42146</v>
      </c>
      <c r="AM114" s="24">
        <v>42363</v>
      </c>
      <c r="AN114" s="2">
        <v>2015</v>
      </c>
      <c r="AO114" s="26" t="s">
        <v>71</v>
      </c>
      <c r="AP114" s="26" t="s">
        <v>65</v>
      </c>
      <c r="AQ114" s="27" t="s">
        <v>71</v>
      </c>
      <c r="AR114" s="2" t="s">
        <v>59</v>
      </c>
      <c r="AS114" s="5" t="s">
        <v>527</v>
      </c>
      <c r="AT114" s="6" t="s">
        <v>528</v>
      </c>
      <c r="AU114" s="2" t="s">
        <v>93</v>
      </c>
      <c r="AV114" s="28">
        <v>42363</v>
      </c>
      <c r="AW114" s="7">
        <v>14160</v>
      </c>
      <c r="AX114" s="7">
        <v>12744</v>
      </c>
      <c r="AY114" s="29">
        <v>0</v>
      </c>
      <c r="AZ114" s="8">
        <v>3.64</v>
      </c>
      <c r="BA114" s="2" t="s">
        <v>65</v>
      </c>
      <c r="BB114" s="30" t="s">
        <v>94</v>
      </c>
    </row>
    <row r="115" spans="1:54" ht="63.75">
      <c r="A115" s="21">
        <v>2</v>
      </c>
      <c r="B115" s="2" t="s">
        <v>529</v>
      </c>
      <c r="C115" s="4" t="s">
        <v>54</v>
      </c>
      <c r="D115" s="1" t="s">
        <v>508</v>
      </c>
      <c r="E115" s="2" t="s">
        <v>82</v>
      </c>
      <c r="F115" s="1" t="s">
        <v>83</v>
      </c>
      <c r="G115" s="1" t="s">
        <v>84</v>
      </c>
      <c r="H115" s="21">
        <v>828093</v>
      </c>
      <c r="I115" s="116" t="s">
        <v>530</v>
      </c>
      <c r="J115" s="3" t="s">
        <v>515</v>
      </c>
      <c r="K115" s="3" t="s">
        <v>515</v>
      </c>
      <c r="L115" s="2" t="s">
        <v>87</v>
      </c>
      <c r="M115" s="4" t="s">
        <v>77</v>
      </c>
      <c r="N115" s="2" t="s">
        <v>88</v>
      </c>
      <c r="O115" s="2" t="s">
        <v>89</v>
      </c>
      <c r="P115" s="22">
        <v>870788.79</v>
      </c>
      <c r="Q115" s="22">
        <v>1027530.7722</v>
      </c>
      <c r="R115" s="22">
        <v>681056.70299999998</v>
      </c>
      <c r="S115" s="23">
        <v>803646.90953999991</v>
      </c>
      <c r="T115" s="22">
        <v>681056.70299999998</v>
      </c>
      <c r="U115" s="22">
        <v>803646.90953999991</v>
      </c>
      <c r="V115" s="2" t="s">
        <v>61</v>
      </c>
      <c r="W115" s="1" t="s">
        <v>54</v>
      </c>
      <c r="X115" s="1" t="s">
        <v>54</v>
      </c>
      <c r="Y115" s="1" t="s">
        <v>55</v>
      </c>
      <c r="Z115" s="24">
        <v>42278</v>
      </c>
      <c r="AA115" s="24">
        <f>Z115+60</f>
        <v>42338</v>
      </c>
      <c r="AB115" s="2" t="s">
        <v>71</v>
      </c>
      <c r="AC115" s="2" t="s">
        <v>71</v>
      </c>
      <c r="AD115" s="25" t="s">
        <v>516</v>
      </c>
      <c r="AE115" s="2" t="s">
        <v>78</v>
      </c>
      <c r="AF115" s="21">
        <v>796</v>
      </c>
      <c r="AG115" s="1" t="s">
        <v>68</v>
      </c>
      <c r="AH115" s="1">
        <v>1</v>
      </c>
      <c r="AI115" s="2">
        <v>46</v>
      </c>
      <c r="AJ115" s="2" t="s">
        <v>63</v>
      </c>
      <c r="AK115" s="24">
        <f>AA115+20</f>
        <v>42358</v>
      </c>
      <c r="AL115" s="24">
        <f>AK115</f>
        <v>42358</v>
      </c>
      <c r="AM115" s="24">
        <v>43610</v>
      </c>
      <c r="AN115" s="2" t="s">
        <v>59</v>
      </c>
      <c r="AO115" s="26" t="s">
        <v>71</v>
      </c>
      <c r="AP115" s="26" t="s">
        <v>65</v>
      </c>
      <c r="AQ115" s="27" t="s">
        <v>71</v>
      </c>
      <c r="AR115" s="2" t="s">
        <v>59</v>
      </c>
      <c r="AS115" s="5" t="s">
        <v>531</v>
      </c>
      <c r="AT115" s="6" t="s">
        <v>532</v>
      </c>
      <c r="AU115" s="2" t="s">
        <v>93</v>
      </c>
      <c r="AV115" s="28">
        <v>43641</v>
      </c>
      <c r="AW115" s="7">
        <v>904741.4</v>
      </c>
      <c r="AX115" s="7">
        <v>880114.85</v>
      </c>
      <c r="AY115" s="29">
        <v>40</v>
      </c>
      <c r="AZ115" s="8">
        <v>0</v>
      </c>
      <c r="BA115" s="2" t="s">
        <v>65</v>
      </c>
      <c r="BB115" s="30" t="s">
        <v>94</v>
      </c>
    </row>
    <row r="116" spans="1:54" ht="63.75">
      <c r="A116" s="21">
        <v>2</v>
      </c>
      <c r="B116" s="2" t="s">
        <v>533</v>
      </c>
      <c r="C116" s="4" t="s">
        <v>54</v>
      </c>
      <c r="D116" s="1" t="s">
        <v>508</v>
      </c>
      <c r="E116" s="2" t="s">
        <v>82</v>
      </c>
      <c r="F116" s="1" t="s">
        <v>83</v>
      </c>
      <c r="G116" s="1" t="s">
        <v>84</v>
      </c>
      <c r="H116" s="21">
        <v>828081</v>
      </c>
      <c r="I116" s="116" t="s">
        <v>534</v>
      </c>
      <c r="J116" s="3" t="s">
        <v>515</v>
      </c>
      <c r="K116" s="3" t="s">
        <v>515</v>
      </c>
      <c r="L116" s="2" t="s">
        <v>87</v>
      </c>
      <c r="M116" s="4" t="s">
        <v>77</v>
      </c>
      <c r="N116" s="2" t="s">
        <v>88</v>
      </c>
      <c r="O116" s="2" t="s">
        <v>89</v>
      </c>
      <c r="P116" s="22">
        <f>R116/0.775</f>
        <v>343666.13290322584</v>
      </c>
      <c r="Q116" s="22">
        <f>P116*1.18</f>
        <v>405526.03682580648</v>
      </c>
      <c r="R116" s="22">
        <v>266341.25300000003</v>
      </c>
      <c r="S116" s="23">
        <v>314282.67853999999</v>
      </c>
      <c r="T116" s="22">
        <v>266341.25300000003</v>
      </c>
      <c r="U116" s="22">
        <v>314282.67853999999</v>
      </c>
      <c r="V116" s="2" t="s">
        <v>61</v>
      </c>
      <c r="W116" s="1" t="s">
        <v>54</v>
      </c>
      <c r="X116" s="1" t="s">
        <v>54</v>
      </c>
      <c r="Y116" s="1" t="s">
        <v>55</v>
      </c>
      <c r="Z116" s="24">
        <v>42081</v>
      </c>
      <c r="AA116" s="24">
        <v>42141</v>
      </c>
      <c r="AB116" s="2" t="s">
        <v>71</v>
      </c>
      <c r="AC116" s="2" t="s">
        <v>71</v>
      </c>
      <c r="AD116" s="25" t="s">
        <v>516</v>
      </c>
      <c r="AE116" s="2" t="s">
        <v>78</v>
      </c>
      <c r="AF116" s="21">
        <v>796</v>
      </c>
      <c r="AG116" s="1" t="s">
        <v>68</v>
      </c>
      <c r="AH116" s="1">
        <v>1</v>
      </c>
      <c r="AI116" s="2">
        <v>46</v>
      </c>
      <c r="AJ116" s="2" t="s">
        <v>63</v>
      </c>
      <c r="AK116" s="24">
        <v>42161</v>
      </c>
      <c r="AL116" s="24">
        <v>42161</v>
      </c>
      <c r="AM116" s="24">
        <v>42726</v>
      </c>
      <c r="AN116" s="2" t="s">
        <v>56</v>
      </c>
      <c r="AO116" s="26" t="s">
        <v>71</v>
      </c>
      <c r="AP116" s="26" t="s">
        <v>65</v>
      </c>
      <c r="AQ116" s="27" t="s">
        <v>71</v>
      </c>
      <c r="AR116" s="2" t="s">
        <v>59</v>
      </c>
      <c r="AS116" s="5" t="s">
        <v>535</v>
      </c>
      <c r="AT116" s="6" t="s">
        <v>536</v>
      </c>
      <c r="AU116" s="2" t="s">
        <v>93</v>
      </c>
      <c r="AV116" s="28">
        <v>42732</v>
      </c>
      <c r="AW116" s="7">
        <v>366692.4694</v>
      </c>
      <c r="AX116" s="7">
        <v>351588.4694</v>
      </c>
      <c r="AY116" s="29">
        <v>80</v>
      </c>
      <c r="AZ116" s="8">
        <v>0</v>
      </c>
      <c r="BA116" s="2" t="s">
        <v>65</v>
      </c>
      <c r="BB116" s="30" t="s">
        <v>94</v>
      </c>
    </row>
    <row r="117" spans="1:54" ht="63.75">
      <c r="A117" s="21">
        <v>2</v>
      </c>
      <c r="B117" s="2" t="s">
        <v>537</v>
      </c>
      <c r="C117" s="4" t="s">
        <v>54</v>
      </c>
      <c r="D117" s="1" t="s">
        <v>508</v>
      </c>
      <c r="E117" s="2" t="s">
        <v>82</v>
      </c>
      <c r="F117" s="1" t="s">
        <v>83</v>
      </c>
      <c r="G117" s="1" t="s">
        <v>84</v>
      </c>
      <c r="H117" s="21">
        <v>828085</v>
      </c>
      <c r="I117" s="116" t="s">
        <v>1809</v>
      </c>
      <c r="J117" s="3" t="s">
        <v>632</v>
      </c>
      <c r="K117" s="3" t="s">
        <v>632</v>
      </c>
      <c r="L117" s="2" t="s">
        <v>87</v>
      </c>
      <c r="M117" s="4" t="s">
        <v>77</v>
      </c>
      <c r="N117" s="2" t="s">
        <v>88</v>
      </c>
      <c r="O117" s="2" t="s">
        <v>89</v>
      </c>
      <c r="P117" s="22">
        <v>74357.009999999995</v>
      </c>
      <c r="Q117" s="22">
        <v>87741.271799999988</v>
      </c>
      <c r="R117" s="22">
        <v>56895.607000000004</v>
      </c>
      <c r="S117" s="23">
        <v>67136.816260000007</v>
      </c>
      <c r="T117" s="22">
        <v>56895.607000000004</v>
      </c>
      <c r="U117" s="22">
        <v>67136.816260000007</v>
      </c>
      <c r="V117" s="2" t="s">
        <v>61</v>
      </c>
      <c r="W117" s="1" t="s">
        <v>54</v>
      </c>
      <c r="X117" s="1" t="s">
        <v>54</v>
      </c>
      <c r="Y117" s="1" t="s">
        <v>55</v>
      </c>
      <c r="Z117" s="24">
        <v>42083</v>
      </c>
      <c r="AA117" s="24">
        <v>42143</v>
      </c>
      <c r="AB117" s="2" t="s">
        <v>71</v>
      </c>
      <c r="AC117" s="2" t="s">
        <v>71</v>
      </c>
      <c r="AD117" s="25" t="s">
        <v>633</v>
      </c>
      <c r="AE117" s="2" t="s">
        <v>78</v>
      </c>
      <c r="AF117" s="21">
        <v>796</v>
      </c>
      <c r="AG117" s="1" t="s">
        <v>68</v>
      </c>
      <c r="AH117" s="1">
        <v>1</v>
      </c>
      <c r="AI117" s="2">
        <v>46</v>
      </c>
      <c r="AJ117" s="2" t="s">
        <v>63</v>
      </c>
      <c r="AK117" s="24">
        <v>42163</v>
      </c>
      <c r="AL117" s="24">
        <v>42163</v>
      </c>
      <c r="AM117" s="24">
        <v>42350</v>
      </c>
      <c r="AN117" s="2">
        <v>2015</v>
      </c>
      <c r="AO117" s="26" t="s">
        <v>71</v>
      </c>
      <c r="AP117" s="26" t="s">
        <v>65</v>
      </c>
      <c r="AQ117" s="27" t="s">
        <v>71</v>
      </c>
      <c r="AR117" s="2" t="s">
        <v>59</v>
      </c>
      <c r="AS117" s="5" t="s">
        <v>538</v>
      </c>
      <c r="AT117" s="6" t="s">
        <v>539</v>
      </c>
      <c r="AU117" s="2" t="s">
        <v>93</v>
      </c>
      <c r="AV117" s="28">
        <v>42350</v>
      </c>
      <c r="AW117" s="7">
        <v>515314.92660000001</v>
      </c>
      <c r="AX117" s="7">
        <v>515314.92660000001</v>
      </c>
      <c r="AY117" s="29">
        <v>80</v>
      </c>
      <c r="AZ117" s="8">
        <v>0</v>
      </c>
      <c r="BA117" s="2" t="s">
        <v>65</v>
      </c>
      <c r="BB117" s="30" t="s">
        <v>94</v>
      </c>
    </row>
    <row r="118" spans="1:54" ht="63.75">
      <c r="A118" s="21">
        <v>2</v>
      </c>
      <c r="B118" s="2" t="s">
        <v>540</v>
      </c>
      <c r="C118" s="4" t="s">
        <v>54</v>
      </c>
      <c r="D118" s="1" t="s">
        <v>508</v>
      </c>
      <c r="E118" s="2" t="s">
        <v>82</v>
      </c>
      <c r="F118" s="1" t="s">
        <v>83</v>
      </c>
      <c r="G118" s="1" t="s">
        <v>84</v>
      </c>
      <c r="H118" s="21">
        <v>828087</v>
      </c>
      <c r="I118" s="116" t="s">
        <v>541</v>
      </c>
      <c r="J118" s="3" t="s">
        <v>515</v>
      </c>
      <c r="K118" s="3" t="s">
        <v>515</v>
      </c>
      <c r="L118" s="2" t="s">
        <v>87</v>
      </c>
      <c r="M118" s="4" t="s">
        <v>77</v>
      </c>
      <c r="N118" s="2" t="s">
        <v>88</v>
      </c>
      <c r="O118" s="2" t="s">
        <v>89</v>
      </c>
      <c r="P118" s="22">
        <v>138135.29999999999</v>
      </c>
      <c r="Q118" s="22">
        <v>162999.65399999998</v>
      </c>
      <c r="R118" s="22">
        <v>103987.048</v>
      </c>
      <c r="S118" s="23">
        <v>122704.71663999998</v>
      </c>
      <c r="T118" s="22">
        <v>103987.048</v>
      </c>
      <c r="U118" s="22">
        <v>122704.71663999998</v>
      </c>
      <c r="V118" s="2" t="s">
        <v>61</v>
      </c>
      <c r="W118" s="1" t="s">
        <v>54</v>
      </c>
      <c r="X118" s="1" t="s">
        <v>54</v>
      </c>
      <c r="Y118" s="1" t="s">
        <v>55</v>
      </c>
      <c r="Z118" s="24">
        <v>42086</v>
      </c>
      <c r="AA118" s="24">
        <v>42146</v>
      </c>
      <c r="AB118" s="2" t="s">
        <v>71</v>
      </c>
      <c r="AC118" s="2" t="s">
        <v>71</v>
      </c>
      <c r="AD118" s="25" t="s">
        <v>516</v>
      </c>
      <c r="AE118" s="2" t="s">
        <v>78</v>
      </c>
      <c r="AF118" s="21">
        <v>796</v>
      </c>
      <c r="AG118" s="1" t="s">
        <v>68</v>
      </c>
      <c r="AH118" s="1">
        <v>1</v>
      </c>
      <c r="AI118" s="2">
        <v>46</v>
      </c>
      <c r="AJ118" s="2" t="s">
        <v>63</v>
      </c>
      <c r="AK118" s="24">
        <v>42166</v>
      </c>
      <c r="AL118" s="24">
        <v>42166</v>
      </c>
      <c r="AM118" s="24">
        <v>42350</v>
      </c>
      <c r="AN118" s="2">
        <v>2015</v>
      </c>
      <c r="AO118" s="26" t="s">
        <v>71</v>
      </c>
      <c r="AP118" s="26" t="s">
        <v>65</v>
      </c>
      <c r="AQ118" s="27" t="s">
        <v>71</v>
      </c>
      <c r="AR118" s="2" t="s">
        <v>59</v>
      </c>
      <c r="AS118" s="5" t="s">
        <v>542</v>
      </c>
      <c r="AT118" s="6" t="s">
        <v>543</v>
      </c>
      <c r="AU118" s="2" t="s">
        <v>93</v>
      </c>
      <c r="AV118" s="28">
        <v>42350</v>
      </c>
      <c r="AW118" s="7">
        <v>141971.82980000001</v>
      </c>
      <c r="AX118" s="7">
        <v>141971.82980000001</v>
      </c>
      <c r="AY118" s="29">
        <v>50</v>
      </c>
      <c r="AZ118" s="8">
        <v>0</v>
      </c>
      <c r="BA118" s="2" t="s">
        <v>65</v>
      </c>
      <c r="BB118" s="30" t="s">
        <v>94</v>
      </c>
    </row>
    <row r="119" spans="1:54" ht="63.75">
      <c r="A119" s="21">
        <v>2</v>
      </c>
      <c r="B119" s="2" t="s">
        <v>544</v>
      </c>
      <c r="C119" s="4" t="s">
        <v>54</v>
      </c>
      <c r="D119" s="1" t="s">
        <v>508</v>
      </c>
      <c r="E119" s="2" t="s">
        <v>82</v>
      </c>
      <c r="F119" s="1" t="s">
        <v>83</v>
      </c>
      <c r="G119" s="1" t="s">
        <v>84</v>
      </c>
      <c r="H119" s="21">
        <v>828088</v>
      </c>
      <c r="I119" s="116" t="s">
        <v>545</v>
      </c>
      <c r="J119" s="3" t="s">
        <v>515</v>
      </c>
      <c r="K119" s="3" t="s">
        <v>515</v>
      </c>
      <c r="L119" s="2" t="s">
        <v>87</v>
      </c>
      <c r="M119" s="4" t="s">
        <v>77</v>
      </c>
      <c r="N119" s="2" t="s">
        <v>88</v>
      </c>
      <c r="O119" s="2" t="s">
        <v>89</v>
      </c>
      <c r="P119" s="22">
        <v>101385.54</v>
      </c>
      <c r="Q119" s="22">
        <v>119634.93719999999</v>
      </c>
      <c r="R119" s="22">
        <v>90758.554000000004</v>
      </c>
      <c r="S119" s="23">
        <v>107095.09372</v>
      </c>
      <c r="T119" s="22">
        <v>90758.554000000004</v>
      </c>
      <c r="U119" s="22">
        <v>107095.09372</v>
      </c>
      <c r="V119" s="2" t="s">
        <v>61</v>
      </c>
      <c r="W119" s="1" t="s">
        <v>54</v>
      </c>
      <c r="X119" s="1" t="s">
        <v>54</v>
      </c>
      <c r="Y119" s="1" t="s">
        <v>55</v>
      </c>
      <c r="Z119" s="24">
        <v>42081</v>
      </c>
      <c r="AA119" s="24">
        <v>42141</v>
      </c>
      <c r="AB119" s="2" t="s">
        <v>71</v>
      </c>
      <c r="AC119" s="2" t="s">
        <v>71</v>
      </c>
      <c r="AD119" s="25" t="s">
        <v>516</v>
      </c>
      <c r="AE119" s="2" t="s">
        <v>78</v>
      </c>
      <c r="AF119" s="21">
        <v>796</v>
      </c>
      <c r="AG119" s="1" t="s">
        <v>68</v>
      </c>
      <c r="AH119" s="1">
        <v>1</v>
      </c>
      <c r="AI119" s="2">
        <v>46</v>
      </c>
      <c r="AJ119" s="2" t="s">
        <v>63</v>
      </c>
      <c r="AK119" s="24">
        <v>42161</v>
      </c>
      <c r="AL119" s="24">
        <v>42161</v>
      </c>
      <c r="AM119" s="24">
        <v>42720</v>
      </c>
      <c r="AN119" s="2" t="s">
        <v>56</v>
      </c>
      <c r="AO119" s="26" t="s">
        <v>71</v>
      </c>
      <c r="AP119" s="26" t="s">
        <v>65</v>
      </c>
      <c r="AQ119" s="27" t="s">
        <v>71</v>
      </c>
      <c r="AR119" s="2" t="s">
        <v>59</v>
      </c>
      <c r="AS119" s="5" t="s">
        <v>546</v>
      </c>
      <c r="AT119" s="6" t="s">
        <v>547</v>
      </c>
      <c r="AU119" s="2" t="s">
        <v>93</v>
      </c>
      <c r="AV119" s="28">
        <v>42729</v>
      </c>
      <c r="AW119" s="7">
        <v>180907.08619999999</v>
      </c>
      <c r="AX119" s="7">
        <v>180907.08619999999</v>
      </c>
      <c r="AY119" s="29">
        <v>32</v>
      </c>
      <c r="AZ119" s="8">
        <v>0</v>
      </c>
      <c r="BA119" s="2" t="s">
        <v>65</v>
      </c>
      <c r="BB119" s="30" t="s">
        <v>94</v>
      </c>
    </row>
    <row r="120" spans="1:54" ht="63.75">
      <c r="A120" s="21">
        <v>2</v>
      </c>
      <c r="B120" s="2" t="s">
        <v>548</v>
      </c>
      <c r="C120" s="4" t="s">
        <v>54</v>
      </c>
      <c r="D120" s="1" t="s">
        <v>508</v>
      </c>
      <c r="E120" s="2" t="s">
        <v>82</v>
      </c>
      <c r="F120" s="1" t="s">
        <v>83</v>
      </c>
      <c r="G120" s="1" t="s">
        <v>84</v>
      </c>
      <c r="H120" s="21">
        <v>828089</v>
      </c>
      <c r="I120" s="116" t="s">
        <v>549</v>
      </c>
      <c r="J120" s="3" t="s">
        <v>515</v>
      </c>
      <c r="K120" s="3" t="s">
        <v>515</v>
      </c>
      <c r="L120" s="2" t="s">
        <v>87</v>
      </c>
      <c r="M120" s="4" t="s">
        <v>77</v>
      </c>
      <c r="N120" s="2" t="s">
        <v>88</v>
      </c>
      <c r="O120" s="2" t="s">
        <v>89</v>
      </c>
      <c r="P120" s="22">
        <f>R120/0.7</f>
        <v>130961.12714285716</v>
      </c>
      <c r="Q120" s="22">
        <f>P120*1.18</f>
        <v>154534.13002857144</v>
      </c>
      <c r="R120" s="22">
        <v>91672.789000000004</v>
      </c>
      <c r="S120" s="23">
        <v>108173.89102</v>
      </c>
      <c r="T120" s="22">
        <v>91672.789000000004</v>
      </c>
      <c r="U120" s="22">
        <v>108173.89102</v>
      </c>
      <c r="V120" s="2" t="s">
        <v>61</v>
      </c>
      <c r="W120" s="1" t="s">
        <v>54</v>
      </c>
      <c r="X120" s="1" t="s">
        <v>54</v>
      </c>
      <c r="Y120" s="1" t="s">
        <v>55</v>
      </c>
      <c r="Z120" s="24">
        <v>42083</v>
      </c>
      <c r="AA120" s="24">
        <v>42143</v>
      </c>
      <c r="AB120" s="2" t="s">
        <v>71</v>
      </c>
      <c r="AC120" s="2" t="s">
        <v>71</v>
      </c>
      <c r="AD120" s="25" t="s">
        <v>516</v>
      </c>
      <c r="AE120" s="2" t="s">
        <v>78</v>
      </c>
      <c r="AF120" s="21">
        <v>796</v>
      </c>
      <c r="AG120" s="1" t="s">
        <v>68</v>
      </c>
      <c r="AH120" s="1">
        <v>1</v>
      </c>
      <c r="AI120" s="2">
        <v>46</v>
      </c>
      <c r="AJ120" s="2" t="s">
        <v>63</v>
      </c>
      <c r="AK120" s="24">
        <v>42163</v>
      </c>
      <c r="AL120" s="24">
        <v>42163</v>
      </c>
      <c r="AM120" s="24">
        <v>43451</v>
      </c>
      <c r="AN120" s="2" t="s">
        <v>58</v>
      </c>
      <c r="AO120" s="26" t="s">
        <v>71</v>
      </c>
      <c r="AP120" s="26" t="s">
        <v>65</v>
      </c>
      <c r="AQ120" s="27" t="s">
        <v>71</v>
      </c>
      <c r="AR120" s="2" t="s">
        <v>59</v>
      </c>
      <c r="AS120" s="5" t="s">
        <v>550</v>
      </c>
      <c r="AT120" s="6" t="s">
        <v>551</v>
      </c>
      <c r="AU120" s="2" t="s">
        <v>93</v>
      </c>
      <c r="AV120" s="28">
        <v>43451</v>
      </c>
      <c r="AW120" s="7">
        <v>123158.96</v>
      </c>
      <c r="AX120" s="7">
        <v>123158.96</v>
      </c>
      <c r="AY120" s="29">
        <v>32</v>
      </c>
      <c r="AZ120" s="8">
        <v>0</v>
      </c>
      <c r="BA120" s="2" t="s">
        <v>65</v>
      </c>
      <c r="BB120" s="30" t="s">
        <v>94</v>
      </c>
    </row>
    <row r="121" spans="1:54" ht="63.75">
      <c r="A121" s="21">
        <v>2</v>
      </c>
      <c r="B121" s="2" t="s">
        <v>1651</v>
      </c>
      <c r="C121" s="4" t="s">
        <v>54</v>
      </c>
      <c r="D121" s="1" t="s">
        <v>508</v>
      </c>
      <c r="E121" s="2" t="s">
        <v>82</v>
      </c>
      <c r="F121" s="1" t="s">
        <v>83</v>
      </c>
      <c r="G121" s="1" t="s">
        <v>84</v>
      </c>
      <c r="H121" s="21">
        <v>828244</v>
      </c>
      <c r="I121" s="116" t="s">
        <v>1652</v>
      </c>
      <c r="J121" s="3" t="s">
        <v>515</v>
      </c>
      <c r="K121" s="3" t="s">
        <v>515</v>
      </c>
      <c r="L121" s="2" t="s">
        <v>87</v>
      </c>
      <c r="M121" s="4" t="s">
        <v>77</v>
      </c>
      <c r="N121" s="2" t="s">
        <v>88</v>
      </c>
      <c r="O121" s="2" t="s">
        <v>89</v>
      </c>
      <c r="P121" s="22">
        <f>R121/0.7</f>
        <v>640396.09857142856</v>
      </c>
      <c r="Q121" s="22">
        <f>P121*1.18</f>
        <v>755667.3963142857</v>
      </c>
      <c r="R121" s="22">
        <v>448277.26899999997</v>
      </c>
      <c r="S121" s="23">
        <v>528967.17741999996</v>
      </c>
      <c r="T121" s="22">
        <v>448277.26899999997</v>
      </c>
      <c r="U121" s="22">
        <v>528967.17741999996</v>
      </c>
      <c r="V121" s="2" t="s">
        <v>61</v>
      </c>
      <c r="W121" s="1" t="s">
        <v>54</v>
      </c>
      <c r="X121" s="1" t="s">
        <v>54</v>
      </c>
      <c r="Y121" s="1" t="s">
        <v>55</v>
      </c>
      <c r="Z121" s="24">
        <v>42102</v>
      </c>
      <c r="AA121" s="24">
        <v>42162</v>
      </c>
      <c r="AB121" s="2" t="s">
        <v>71</v>
      </c>
      <c r="AC121" s="2" t="s">
        <v>71</v>
      </c>
      <c r="AD121" s="25" t="s">
        <v>516</v>
      </c>
      <c r="AE121" s="2" t="s">
        <v>78</v>
      </c>
      <c r="AF121" s="21">
        <v>796</v>
      </c>
      <c r="AG121" s="1" t="s">
        <v>68</v>
      </c>
      <c r="AH121" s="1">
        <v>1</v>
      </c>
      <c r="AI121" s="2">
        <v>46</v>
      </c>
      <c r="AJ121" s="2" t="s">
        <v>63</v>
      </c>
      <c r="AK121" s="24">
        <v>42182</v>
      </c>
      <c r="AL121" s="24">
        <v>42182</v>
      </c>
      <c r="AM121" s="24">
        <v>43777</v>
      </c>
      <c r="AN121" s="2" t="s">
        <v>59</v>
      </c>
      <c r="AO121" s="26" t="s">
        <v>71</v>
      </c>
      <c r="AP121" s="26" t="s">
        <v>65</v>
      </c>
      <c r="AQ121" s="27" t="s">
        <v>71</v>
      </c>
      <c r="AR121" s="2" t="s">
        <v>59</v>
      </c>
      <c r="AS121" s="5" t="s">
        <v>1653</v>
      </c>
      <c r="AT121" s="6" t="s">
        <v>1654</v>
      </c>
      <c r="AU121" s="2" t="s">
        <v>93</v>
      </c>
      <c r="AV121" s="28">
        <v>43799</v>
      </c>
      <c r="AW121" s="7">
        <v>658942.68000000005</v>
      </c>
      <c r="AX121" s="7">
        <v>658942.68000000005</v>
      </c>
      <c r="AY121" s="29">
        <v>40</v>
      </c>
      <c r="AZ121" s="8"/>
      <c r="BA121" s="2" t="s">
        <v>65</v>
      </c>
      <c r="BB121" s="30" t="s">
        <v>94</v>
      </c>
    </row>
    <row r="122" spans="1:54" ht="38.25">
      <c r="A122" s="21">
        <v>2</v>
      </c>
      <c r="B122" s="2" t="s">
        <v>552</v>
      </c>
      <c r="C122" s="4" t="s">
        <v>54</v>
      </c>
      <c r="D122" s="1" t="s">
        <v>508</v>
      </c>
      <c r="E122" s="2" t="s">
        <v>82</v>
      </c>
      <c r="F122" s="1" t="s">
        <v>75</v>
      </c>
      <c r="G122" s="1" t="s">
        <v>76</v>
      </c>
      <c r="H122" s="21">
        <v>828094</v>
      </c>
      <c r="I122" s="116" t="s">
        <v>553</v>
      </c>
      <c r="J122" s="3" t="s">
        <v>109</v>
      </c>
      <c r="K122" s="3" t="s">
        <v>109</v>
      </c>
      <c r="L122" s="2" t="s">
        <v>87</v>
      </c>
      <c r="M122" s="4" t="s">
        <v>77</v>
      </c>
      <c r="N122" s="2" t="s">
        <v>88</v>
      </c>
      <c r="O122" s="2" t="s">
        <v>89</v>
      </c>
      <c r="P122" s="22">
        <v>8519.4</v>
      </c>
      <c r="Q122" s="22">
        <v>10052.892</v>
      </c>
      <c r="R122" s="22">
        <v>6408.2719999999999</v>
      </c>
      <c r="S122" s="23">
        <v>7561.7609599999996</v>
      </c>
      <c r="T122" s="22">
        <v>6408.2719999999999</v>
      </c>
      <c r="U122" s="22">
        <v>7561.7609599999996</v>
      </c>
      <c r="V122" s="2" t="s">
        <v>64</v>
      </c>
      <c r="W122" s="1" t="s">
        <v>54</v>
      </c>
      <c r="X122" s="1" t="s">
        <v>54</v>
      </c>
      <c r="Y122" s="1" t="s">
        <v>55</v>
      </c>
      <c r="Z122" s="24">
        <v>42078</v>
      </c>
      <c r="AA122" s="24">
        <v>42123</v>
      </c>
      <c r="AB122" s="2" t="s">
        <v>71</v>
      </c>
      <c r="AC122" s="2" t="s">
        <v>71</v>
      </c>
      <c r="AD122" s="25" t="s">
        <v>111</v>
      </c>
      <c r="AE122" s="2" t="s">
        <v>78</v>
      </c>
      <c r="AF122" s="21">
        <v>796</v>
      </c>
      <c r="AG122" s="1" t="s">
        <v>68</v>
      </c>
      <c r="AH122" s="1">
        <v>1</v>
      </c>
      <c r="AI122" s="2">
        <v>46</v>
      </c>
      <c r="AJ122" s="2" t="s">
        <v>63</v>
      </c>
      <c r="AK122" s="24">
        <v>42143</v>
      </c>
      <c r="AL122" s="24">
        <v>42143</v>
      </c>
      <c r="AM122" s="24">
        <v>42406</v>
      </c>
      <c r="AN122" s="2" t="s">
        <v>56</v>
      </c>
      <c r="AO122" s="26" t="s">
        <v>71</v>
      </c>
      <c r="AP122" s="26" t="s">
        <v>65</v>
      </c>
      <c r="AQ122" s="27" t="s">
        <v>71</v>
      </c>
      <c r="AR122" s="2" t="s">
        <v>59</v>
      </c>
      <c r="AS122" s="5" t="s">
        <v>554</v>
      </c>
      <c r="AT122" s="6" t="s">
        <v>555</v>
      </c>
      <c r="AU122" s="2" t="s">
        <v>93</v>
      </c>
      <c r="AV122" s="28">
        <v>42646</v>
      </c>
      <c r="AW122" s="7">
        <v>226846.7733314184</v>
      </c>
      <c r="AX122" s="7">
        <v>175806.24933184925</v>
      </c>
      <c r="AY122" s="29"/>
      <c r="AZ122" s="8"/>
      <c r="BA122" s="2" t="s">
        <v>65</v>
      </c>
      <c r="BB122" s="30" t="s">
        <v>121</v>
      </c>
    </row>
    <row r="123" spans="1:54" ht="89.25">
      <c r="A123" s="21">
        <v>2</v>
      </c>
      <c r="B123" s="2" t="s">
        <v>556</v>
      </c>
      <c r="C123" s="4" t="s">
        <v>54</v>
      </c>
      <c r="D123" s="1" t="s">
        <v>508</v>
      </c>
      <c r="E123" s="2" t="s">
        <v>82</v>
      </c>
      <c r="F123" s="1" t="s">
        <v>83</v>
      </c>
      <c r="G123" s="1" t="s">
        <v>84</v>
      </c>
      <c r="H123" s="21">
        <v>828074</v>
      </c>
      <c r="I123" s="116" t="s">
        <v>557</v>
      </c>
      <c r="J123" s="3" t="s">
        <v>515</v>
      </c>
      <c r="K123" s="3" t="s">
        <v>515</v>
      </c>
      <c r="L123" s="2" t="s">
        <v>87</v>
      </c>
      <c r="M123" s="4" t="s">
        <v>77</v>
      </c>
      <c r="N123" s="2" t="s">
        <v>88</v>
      </c>
      <c r="O123" s="2" t="s">
        <v>89</v>
      </c>
      <c r="P123" s="22">
        <v>6600.73</v>
      </c>
      <c r="Q123" s="22">
        <v>7788.8613999999989</v>
      </c>
      <c r="R123" s="22">
        <v>4871.7269999999999</v>
      </c>
      <c r="S123" s="23">
        <v>5748.6378599999998</v>
      </c>
      <c r="T123" s="22">
        <v>4871.7269999999999</v>
      </c>
      <c r="U123" s="22">
        <v>5748.6378599999998</v>
      </c>
      <c r="V123" s="2" t="s">
        <v>64</v>
      </c>
      <c r="W123" s="1" t="s">
        <v>54</v>
      </c>
      <c r="X123" s="1" t="s">
        <v>54</v>
      </c>
      <c r="Y123" s="1" t="s">
        <v>55</v>
      </c>
      <c r="Z123" s="24">
        <v>42139</v>
      </c>
      <c r="AA123" s="24">
        <v>42184</v>
      </c>
      <c r="AB123" s="2" t="s">
        <v>71</v>
      </c>
      <c r="AC123" s="2" t="s">
        <v>71</v>
      </c>
      <c r="AD123" s="25" t="s">
        <v>516</v>
      </c>
      <c r="AE123" s="2" t="s">
        <v>78</v>
      </c>
      <c r="AF123" s="21">
        <v>796</v>
      </c>
      <c r="AG123" s="1" t="s">
        <v>68</v>
      </c>
      <c r="AH123" s="1">
        <v>1</v>
      </c>
      <c r="AI123" s="2">
        <v>46</v>
      </c>
      <c r="AJ123" s="2" t="s">
        <v>63</v>
      </c>
      <c r="AK123" s="24">
        <v>42204</v>
      </c>
      <c r="AL123" s="24">
        <v>42204</v>
      </c>
      <c r="AM123" s="24">
        <v>42778</v>
      </c>
      <c r="AN123" s="2" t="s">
        <v>57</v>
      </c>
      <c r="AO123" s="26" t="s">
        <v>71</v>
      </c>
      <c r="AP123" s="26" t="s">
        <v>65</v>
      </c>
      <c r="AQ123" s="27" t="s">
        <v>71</v>
      </c>
      <c r="AR123" s="2" t="s">
        <v>59</v>
      </c>
      <c r="AS123" s="5">
        <v>124</v>
      </c>
      <c r="AT123" s="6" t="s">
        <v>558</v>
      </c>
      <c r="AU123" s="2" t="s">
        <v>93</v>
      </c>
      <c r="AV123" s="28">
        <v>42778</v>
      </c>
      <c r="AW123" s="7">
        <v>9189.6667656373993</v>
      </c>
      <c r="AX123" s="7">
        <v>6432.7667359461802</v>
      </c>
      <c r="AY123" s="29">
        <v>0</v>
      </c>
      <c r="AZ123" s="8">
        <v>0</v>
      </c>
      <c r="BA123" s="2" t="s">
        <v>65</v>
      </c>
      <c r="BB123" s="30" t="s">
        <v>121</v>
      </c>
    </row>
    <row r="124" spans="1:54" ht="63.75">
      <c r="A124" s="21">
        <v>2</v>
      </c>
      <c r="B124" s="2" t="s">
        <v>563</v>
      </c>
      <c r="C124" s="4" t="s">
        <v>54</v>
      </c>
      <c r="D124" s="1" t="s">
        <v>564</v>
      </c>
      <c r="E124" s="2" t="s">
        <v>82</v>
      </c>
      <c r="F124" s="1" t="s">
        <v>83</v>
      </c>
      <c r="G124" s="1" t="s">
        <v>84</v>
      </c>
      <c r="H124" s="21">
        <v>843706</v>
      </c>
      <c r="I124" s="116" t="s">
        <v>565</v>
      </c>
      <c r="J124" s="3" t="s">
        <v>566</v>
      </c>
      <c r="K124" s="3" t="s">
        <v>566</v>
      </c>
      <c r="L124" s="2" t="s">
        <v>87</v>
      </c>
      <c r="M124" s="4" t="s">
        <v>77</v>
      </c>
      <c r="N124" s="2" t="s">
        <v>88</v>
      </c>
      <c r="O124" s="2" t="s">
        <v>89</v>
      </c>
      <c r="P124" s="22">
        <v>53521.330283325828</v>
      </c>
      <c r="Q124" s="22">
        <v>63155.169734324474</v>
      </c>
      <c r="R124" s="22">
        <v>38591.047370181652</v>
      </c>
      <c r="S124" s="23">
        <v>45537.43589681435</v>
      </c>
      <c r="T124" s="22">
        <v>38591.047370181652</v>
      </c>
      <c r="U124" s="22">
        <v>45537.43589681435</v>
      </c>
      <c r="V124" s="2" t="s">
        <v>61</v>
      </c>
      <c r="W124" s="1" t="s">
        <v>54</v>
      </c>
      <c r="X124" s="1" t="s">
        <v>54</v>
      </c>
      <c r="Y124" s="1" t="s">
        <v>55</v>
      </c>
      <c r="Z124" s="24">
        <v>42095</v>
      </c>
      <c r="AA124" s="24">
        <v>42155</v>
      </c>
      <c r="AB124" s="2" t="s">
        <v>71</v>
      </c>
      <c r="AC124" s="2" t="s">
        <v>71</v>
      </c>
      <c r="AD124" s="25" t="s">
        <v>567</v>
      </c>
      <c r="AE124" s="2" t="s">
        <v>78</v>
      </c>
      <c r="AF124" s="21">
        <v>796</v>
      </c>
      <c r="AG124" s="1" t="s">
        <v>68</v>
      </c>
      <c r="AH124" s="1">
        <v>1</v>
      </c>
      <c r="AI124" s="2">
        <v>46</v>
      </c>
      <c r="AJ124" s="2" t="s">
        <v>63</v>
      </c>
      <c r="AK124" s="24">
        <v>42175</v>
      </c>
      <c r="AL124" s="24">
        <v>42175</v>
      </c>
      <c r="AM124" s="24">
        <v>42705</v>
      </c>
      <c r="AN124" s="2" t="s">
        <v>56</v>
      </c>
      <c r="AO124" s="26" t="s">
        <v>71</v>
      </c>
      <c r="AP124" s="26" t="s">
        <v>65</v>
      </c>
      <c r="AQ124" s="27" t="s">
        <v>71</v>
      </c>
      <c r="AR124" s="2" t="s">
        <v>59</v>
      </c>
      <c r="AS124" s="5" t="s">
        <v>568</v>
      </c>
      <c r="AT124" s="6" t="s">
        <v>569</v>
      </c>
      <c r="AU124" s="2" t="s">
        <v>93</v>
      </c>
      <c r="AV124" s="28">
        <v>42735</v>
      </c>
      <c r="AW124" s="7">
        <v>77195.599999999991</v>
      </c>
      <c r="AX124" s="7">
        <v>53268.07</v>
      </c>
      <c r="AY124" s="29">
        <v>0</v>
      </c>
      <c r="AZ124" s="8">
        <v>8.5</v>
      </c>
      <c r="BA124" s="2" t="s">
        <v>65</v>
      </c>
      <c r="BB124" s="30" t="s">
        <v>94</v>
      </c>
    </row>
    <row r="125" spans="1:54" ht="63.75">
      <c r="A125" s="21">
        <v>2</v>
      </c>
      <c r="B125" s="2" t="s">
        <v>570</v>
      </c>
      <c r="C125" s="4" t="s">
        <v>54</v>
      </c>
      <c r="D125" s="1" t="s">
        <v>564</v>
      </c>
      <c r="E125" s="2" t="s">
        <v>82</v>
      </c>
      <c r="F125" s="1" t="s">
        <v>83</v>
      </c>
      <c r="G125" s="1" t="s">
        <v>84</v>
      </c>
      <c r="H125" s="21">
        <v>843707</v>
      </c>
      <c r="I125" s="116" t="s">
        <v>571</v>
      </c>
      <c r="J125" s="3" t="s">
        <v>566</v>
      </c>
      <c r="K125" s="3" t="s">
        <v>566</v>
      </c>
      <c r="L125" s="2" t="s">
        <v>87</v>
      </c>
      <c r="M125" s="4" t="s">
        <v>77</v>
      </c>
      <c r="N125" s="2" t="s">
        <v>88</v>
      </c>
      <c r="O125" s="2" t="s">
        <v>89</v>
      </c>
      <c r="P125" s="22">
        <v>67088.676420754418</v>
      </c>
      <c r="Q125" s="22">
        <v>79164.638176490203</v>
      </c>
      <c r="R125" s="22">
        <v>51993.724226084669</v>
      </c>
      <c r="S125" s="23">
        <v>61352.594586779909</v>
      </c>
      <c r="T125" s="22">
        <v>51993.724226084669</v>
      </c>
      <c r="U125" s="22">
        <v>61352.594586779909</v>
      </c>
      <c r="V125" s="2" t="s">
        <v>61</v>
      </c>
      <c r="W125" s="1" t="s">
        <v>54</v>
      </c>
      <c r="X125" s="1" t="s">
        <v>54</v>
      </c>
      <c r="Y125" s="1" t="s">
        <v>55</v>
      </c>
      <c r="Z125" s="24">
        <v>42095</v>
      </c>
      <c r="AA125" s="24">
        <v>42155</v>
      </c>
      <c r="AB125" s="2" t="s">
        <v>71</v>
      </c>
      <c r="AC125" s="2" t="s">
        <v>71</v>
      </c>
      <c r="AD125" s="25" t="s">
        <v>567</v>
      </c>
      <c r="AE125" s="2" t="s">
        <v>78</v>
      </c>
      <c r="AF125" s="21">
        <v>796</v>
      </c>
      <c r="AG125" s="1" t="s">
        <v>68</v>
      </c>
      <c r="AH125" s="1">
        <v>1</v>
      </c>
      <c r="AI125" s="2">
        <v>46</v>
      </c>
      <c r="AJ125" s="2" t="s">
        <v>63</v>
      </c>
      <c r="AK125" s="24">
        <v>42175</v>
      </c>
      <c r="AL125" s="24">
        <v>42175</v>
      </c>
      <c r="AM125" s="24">
        <v>42705</v>
      </c>
      <c r="AN125" s="2" t="s">
        <v>56</v>
      </c>
      <c r="AO125" s="26" t="s">
        <v>71</v>
      </c>
      <c r="AP125" s="26" t="s">
        <v>65</v>
      </c>
      <c r="AQ125" s="27" t="s">
        <v>71</v>
      </c>
      <c r="AR125" s="2" t="s">
        <v>59</v>
      </c>
      <c r="AS125" s="5" t="s">
        <v>572</v>
      </c>
      <c r="AT125" s="6" t="s">
        <v>573</v>
      </c>
      <c r="AU125" s="2" t="s">
        <v>93</v>
      </c>
      <c r="AV125" s="28">
        <v>42735</v>
      </c>
      <c r="AW125" s="7">
        <v>85742.658599999995</v>
      </c>
      <c r="AX125" s="7">
        <v>69198.650000000009</v>
      </c>
      <c r="AY125" s="29">
        <v>0</v>
      </c>
      <c r="AZ125" s="8">
        <v>6.1</v>
      </c>
      <c r="BA125" s="2" t="s">
        <v>65</v>
      </c>
      <c r="BB125" s="30" t="s">
        <v>94</v>
      </c>
    </row>
    <row r="126" spans="1:54" ht="63.75">
      <c r="A126" s="21">
        <v>2</v>
      </c>
      <c r="B126" s="2" t="s">
        <v>574</v>
      </c>
      <c r="C126" s="4" t="s">
        <v>54</v>
      </c>
      <c r="D126" s="1" t="s">
        <v>564</v>
      </c>
      <c r="E126" s="2" t="s">
        <v>82</v>
      </c>
      <c r="F126" s="1" t="s">
        <v>83</v>
      </c>
      <c r="G126" s="1" t="s">
        <v>84</v>
      </c>
      <c r="H126" s="21">
        <v>843719</v>
      </c>
      <c r="I126" s="116" t="s">
        <v>575</v>
      </c>
      <c r="J126" s="3" t="s">
        <v>566</v>
      </c>
      <c r="K126" s="3" t="s">
        <v>566</v>
      </c>
      <c r="L126" s="2" t="s">
        <v>87</v>
      </c>
      <c r="M126" s="4" t="s">
        <v>77</v>
      </c>
      <c r="N126" s="2" t="s">
        <v>88</v>
      </c>
      <c r="O126" s="2" t="s">
        <v>89</v>
      </c>
      <c r="P126" s="22">
        <v>110637.03737484111</v>
      </c>
      <c r="Q126" s="22">
        <v>130551.70410231251</v>
      </c>
      <c r="R126" s="22">
        <v>85743.70396550186</v>
      </c>
      <c r="S126" s="23">
        <v>101177.57067929218</v>
      </c>
      <c r="T126" s="22">
        <v>85743.70396550186</v>
      </c>
      <c r="U126" s="22">
        <v>101177.57067929218</v>
      </c>
      <c r="V126" s="2" t="s">
        <v>61</v>
      </c>
      <c r="W126" s="1" t="s">
        <v>54</v>
      </c>
      <c r="X126" s="1" t="s">
        <v>54</v>
      </c>
      <c r="Y126" s="1" t="s">
        <v>55</v>
      </c>
      <c r="Z126" s="24">
        <v>42278</v>
      </c>
      <c r="AA126" s="24">
        <f>Z126+60</f>
        <v>42338</v>
      </c>
      <c r="AB126" s="2" t="s">
        <v>71</v>
      </c>
      <c r="AC126" s="2" t="s">
        <v>71</v>
      </c>
      <c r="AD126" s="25" t="s">
        <v>567</v>
      </c>
      <c r="AE126" s="2" t="s">
        <v>78</v>
      </c>
      <c r="AF126" s="21">
        <v>796</v>
      </c>
      <c r="AG126" s="1" t="s">
        <v>68</v>
      </c>
      <c r="AH126" s="1">
        <v>1</v>
      </c>
      <c r="AI126" s="2">
        <v>46</v>
      </c>
      <c r="AJ126" s="2" t="s">
        <v>63</v>
      </c>
      <c r="AK126" s="24">
        <f>AA126+20</f>
        <v>42358</v>
      </c>
      <c r="AL126" s="24">
        <f>AK126</f>
        <v>42358</v>
      </c>
      <c r="AM126" s="24">
        <v>42705</v>
      </c>
      <c r="AN126" s="2" t="s">
        <v>56</v>
      </c>
      <c r="AO126" s="26" t="s">
        <v>71</v>
      </c>
      <c r="AP126" s="26" t="s">
        <v>65</v>
      </c>
      <c r="AQ126" s="27" t="s">
        <v>71</v>
      </c>
      <c r="AR126" s="2" t="s">
        <v>59</v>
      </c>
      <c r="AS126" s="5" t="s">
        <v>576</v>
      </c>
      <c r="AT126" s="6" t="s">
        <v>577</v>
      </c>
      <c r="AU126" s="2" t="s">
        <v>93</v>
      </c>
      <c r="AV126" s="28">
        <v>42735</v>
      </c>
      <c r="AW126" s="7">
        <v>123632.3642</v>
      </c>
      <c r="AX126" s="7">
        <v>110536.14785260001</v>
      </c>
      <c r="AY126" s="29">
        <v>0</v>
      </c>
      <c r="AZ126" s="8">
        <v>13.26</v>
      </c>
      <c r="BA126" s="2" t="s">
        <v>65</v>
      </c>
      <c r="BB126" s="30" t="s">
        <v>94</v>
      </c>
    </row>
    <row r="127" spans="1:54" ht="63.75">
      <c r="A127" s="21">
        <v>2</v>
      </c>
      <c r="B127" s="2" t="s">
        <v>580</v>
      </c>
      <c r="C127" s="4" t="s">
        <v>54</v>
      </c>
      <c r="D127" s="1" t="s">
        <v>564</v>
      </c>
      <c r="E127" s="2" t="s">
        <v>82</v>
      </c>
      <c r="F127" s="1" t="s">
        <v>83</v>
      </c>
      <c r="G127" s="1" t="s">
        <v>84</v>
      </c>
      <c r="H127" s="21">
        <v>843721</v>
      </c>
      <c r="I127" s="116" t="s">
        <v>581</v>
      </c>
      <c r="J127" s="3" t="s">
        <v>566</v>
      </c>
      <c r="K127" s="3" t="s">
        <v>566</v>
      </c>
      <c r="L127" s="2" t="s">
        <v>87</v>
      </c>
      <c r="M127" s="4" t="s">
        <v>77</v>
      </c>
      <c r="N127" s="2" t="s">
        <v>88</v>
      </c>
      <c r="O127" s="2" t="s">
        <v>89</v>
      </c>
      <c r="P127" s="22">
        <v>531224.3431168003</v>
      </c>
      <c r="Q127" s="22">
        <v>626844.72487782431</v>
      </c>
      <c r="R127" s="22">
        <v>411698.86591552023</v>
      </c>
      <c r="S127" s="23">
        <v>485804.66178031382</v>
      </c>
      <c r="T127" s="22">
        <v>411698.86591552023</v>
      </c>
      <c r="U127" s="22">
        <v>485804.66178031382</v>
      </c>
      <c r="V127" s="2" t="s">
        <v>61</v>
      </c>
      <c r="W127" s="1" t="s">
        <v>54</v>
      </c>
      <c r="X127" s="1" t="s">
        <v>54</v>
      </c>
      <c r="Y127" s="1" t="s">
        <v>55</v>
      </c>
      <c r="Z127" s="24">
        <v>42125</v>
      </c>
      <c r="AA127" s="24">
        <v>42185</v>
      </c>
      <c r="AB127" s="2" t="s">
        <v>71</v>
      </c>
      <c r="AC127" s="2" t="s">
        <v>71</v>
      </c>
      <c r="AD127" s="25" t="s">
        <v>567</v>
      </c>
      <c r="AE127" s="2" t="s">
        <v>78</v>
      </c>
      <c r="AF127" s="21">
        <v>796</v>
      </c>
      <c r="AG127" s="1" t="s">
        <v>68</v>
      </c>
      <c r="AH127" s="1">
        <v>1</v>
      </c>
      <c r="AI127" s="2">
        <v>46</v>
      </c>
      <c r="AJ127" s="2" t="s">
        <v>63</v>
      </c>
      <c r="AK127" s="24">
        <v>42205</v>
      </c>
      <c r="AL127" s="24">
        <v>42205</v>
      </c>
      <c r="AM127" s="24">
        <v>42705</v>
      </c>
      <c r="AN127" s="2" t="s">
        <v>56</v>
      </c>
      <c r="AO127" s="26" t="s">
        <v>71</v>
      </c>
      <c r="AP127" s="26" t="s">
        <v>65</v>
      </c>
      <c r="AQ127" s="27" t="s">
        <v>71</v>
      </c>
      <c r="AR127" s="2" t="s">
        <v>59</v>
      </c>
      <c r="AS127" s="5" t="s">
        <v>582</v>
      </c>
      <c r="AT127" s="6" t="s">
        <v>583</v>
      </c>
      <c r="AU127" s="2" t="s">
        <v>93</v>
      </c>
      <c r="AV127" s="28">
        <v>42735</v>
      </c>
      <c r="AW127" s="7">
        <v>581296.59139999992</v>
      </c>
      <c r="AX127" s="7">
        <v>581296.59103420004</v>
      </c>
      <c r="AY127" s="29">
        <v>50</v>
      </c>
      <c r="AZ127" s="8">
        <v>0</v>
      </c>
      <c r="BA127" s="2" t="s">
        <v>65</v>
      </c>
      <c r="BB127" s="30" t="s">
        <v>94</v>
      </c>
    </row>
    <row r="128" spans="1:54" ht="63.75">
      <c r="A128" s="21">
        <v>2</v>
      </c>
      <c r="B128" s="2" t="s">
        <v>584</v>
      </c>
      <c r="C128" s="4" t="s">
        <v>54</v>
      </c>
      <c r="D128" s="1" t="s">
        <v>564</v>
      </c>
      <c r="E128" s="2" t="s">
        <v>82</v>
      </c>
      <c r="F128" s="1" t="s">
        <v>83</v>
      </c>
      <c r="G128" s="1" t="s">
        <v>84</v>
      </c>
      <c r="H128" s="21">
        <v>842475</v>
      </c>
      <c r="I128" s="116" t="s">
        <v>585</v>
      </c>
      <c r="J128" s="3" t="s">
        <v>97</v>
      </c>
      <c r="K128" s="3" t="s">
        <v>97</v>
      </c>
      <c r="L128" s="2" t="s">
        <v>471</v>
      </c>
      <c r="M128" s="4" t="s">
        <v>77</v>
      </c>
      <c r="N128" s="2" t="s">
        <v>88</v>
      </c>
      <c r="O128" s="2" t="s">
        <v>89</v>
      </c>
      <c r="P128" s="22">
        <v>169678.7623984266</v>
      </c>
      <c r="Q128" s="22">
        <v>200220.93963014337</v>
      </c>
      <c r="R128" s="22">
        <v>144226.94803866261</v>
      </c>
      <c r="S128" s="23">
        <f>R128*1.18</f>
        <v>170187.79868562188</v>
      </c>
      <c r="T128" s="22">
        <f>R128</f>
        <v>144226.94803866261</v>
      </c>
      <c r="U128" s="22">
        <f>S128</f>
        <v>170187.79868562188</v>
      </c>
      <c r="V128" s="2" t="s">
        <v>61</v>
      </c>
      <c r="W128" s="1" t="s">
        <v>54</v>
      </c>
      <c r="X128" s="1" t="s">
        <v>54</v>
      </c>
      <c r="Y128" s="1" t="s">
        <v>55</v>
      </c>
      <c r="Z128" s="24">
        <v>42231</v>
      </c>
      <c r="AA128" s="24">
        <v>42291</v>
      </c>
      <c r="AB128" s="2" t="s">
        <v>71</v>
      </c>
      <c r="AC128" s="2" t="s">
        <v>71</v>
      </c>
      <c r="AD128" s="25" t="s">
        <v>98</v>
      </c>
      <c r="AE128" s="2" t="s">
        <v>78</v>
      </c>
      <c r="AF128" s="21">
        <v>796</v>
      </c>
      <c r="AG128" s="1" t="s">
        <v>68</v>
      </c>
      <c r="AH128" s="1">
        <v>1</v>
      </c>
      <c r="AI128" s="2">
        <v>46</v>
      </c>
      <c r="AJ128" s="2" t="s">
        <v>63</v>
      </c>
      <c r="AK128" s="24">
        <v>42311</v>
      </c>
      <c r="AL128" s="24">
        <v>42311</v>
      </c>
      <c r="AM128" s="24">
        <v>42349</v>
      </c>
      <c r="AN128" s="2">
        <v>2015</v>
      </c>
      <c r="AO128" s="26" t="s">
        <v>71</v>
      </c>
      <c r="AP128" s="26" t="s">
        <v>65</v>
      </c>
      <c r="AQ128" s="27" t="s">
        <v>71</v>
      </c>
      <c r="AR128" s="2" t="s">
        <v>59</v>
      </c>
      <c r="AS128" s="5" t="s">
        <v>586</v>
      </c>
      <c r="AT128" s="6" t="s">
        <v>587</v>
      </c>
      <c r="AU128" s="2" t="s">
        <v>93</v>
      </c>
      <c r="AV128" s="28">
        <v>42349</v>
      </c>
      <c r="AW128" s="7">
        <v>226354.62100000001</v>
      </c>
      <c r="AX128" s="7">
        <v>189846.73000000007</v>
      </c>
      <c r="AY128" s="29">
        <v>0</v>
      </c>
      <c r="AZ128" s="8">
        <v>9</v>
      </c>
      <c r="BA128" s="2" t="s">
        <v>65</v>
      </c>
      <c r="BB128" s="30" t="s">
        <v>94</v>
      </c>
    </row>
    <row r="129" spans="1:54" s="223" customFormat="1" ht="63.75">
      <c r="A129" s="21">
        <v>2</v>
      </c>
      <c r="B129" s="2" t="s">
        <v>588</v>
      </c>
      <c r="C129" s="4" t="s">
        <v>54</v>
      </c>
      <c r="D129" s="1" t="s">
        <v>564</v>
      </c>
      <c r="E129" s="2" t="s">
        <v>82</v>
      </c>
      <c r="F129" s="1" t="s">
        <v>83</v>
      </c>
      <c r="G129" s="1" t="s">
        <v>84</v>
      </c>
      <c r="H129" s="21">
        <v>841373</v>
      </c>
      <c r="I129" s="116" t="s">
        <v>589</v>
      </c>
      <c r="J129" s="3" t="s">
        <v>566</v>
      </c>
      <c r="K129" s="3" t="s">
        <v>566</v>
      </c>
      <c r="L129" s="2" t="s">
        <v>471</v>
      </c>
      <c r="M129" s="4" t="s">
        <v>77</v>
      </c>
      <c r="N129" s="2" t="s">
        <v>88</v>
      </c>
      <c r="O129" s="2" t="s">
        <v>89</v>
      </c>
      <c r="P129" s="22">
        <f>721817.811227691*0.85</f>
        <v>613545.1395435374</v>
      </c>
      <c r="Q129" s="22">
        <f>P129*1.18</f>
        <v>723983.26466137404</v>
      </c>
      <c r="R129" s="22">
        <v>429481.59768047603</v>
      </c>
      <c r="S129" s="22">
        <f>R129*1.18</f>
        <v>506788.2852629617</v>
      </c>
      <c r="T129" s="22">
        <v>429481.59768047603</v>
      </c>
      <c r="U129" s="22">
        <f>T129*1.18</f>
        <v>506788.2852629617</v>
      </c>
      <c r="V129" s="2" t="s">
        <v>61</v>
      </c>
      <c r="W129" s="1" t="s">
        <v>54</v>
      </c>
      <c r="X129" s="1" t="s">
        <v>54</v>
      </c>
      <c r="Y129" s="1" t="s">
        <v>55</v>
      </c>
      <c r="Z129" s="24">
        <v>42078</v>
      </c>
      <c r="AA129" s="24">
        <f>Z129+60</f>
        <v>42138</v>
      </c>
      <c r="AB129" s="2" t="s">
        <v>71</v>
      </c>
      <c r="AC129" s="2" t="s">
        <v>71</v>
      </c>
      <c r="AD129" s="25" t="s">
        <v>567</v>
      </c>
      <c r="AE129" s="2" t="s">
        <v>78</v>
      </c>
      <c r="AF129" s="21">
        <v>796</v>
      </c>
      <c r="AG129" s="1" t="s">
        <v>68</v>
      </c>
      <c r="AH129" s="1">
        <v>1</v>
      </c>
      <c r="AI129" s="2">
        <v>46</v>
      </c>
      <c r="AJ129" s="2" t="s">
        <v>63</v>
      </c>
      <c r="AK129" s="24">
        <f>AA129+20</f>
        <v>42158</v>
      </c>
      <c r="AL129" s="24">
        <f>AK129</f>
        <v>42158</v>
      </c>
      <c r="AM129" s="24">
        <v>43435</v>
      </c>
      <c r="AN129" s="2" t="s">
        <v>58</v>
      </c>
      <c r="AO129" s="26" t="s">
        <v>71</v>
      </c>
      <c r="AP129" s="26" t="s">
        <v>65</v>
      </c>
      <c r="AQ129" s="27" t="s">
        <v>71</v>
      </c>
      <c r="AR129" s="2" t="s">
        <v>59</v>
      </c>
      <c r="AS129" s="5" t="s">
        <v>590</v>
      </c>
      <c r="AT129" s="6" t="s">
        <v>591</v>
      </c>
      <c r="AU129" s="2" t="s">
        <v>93</v>
      </c>
      <c r="AV129" s="28">
        <v>43435</v>
      </c>
      <c r="AW129" s="7">
        <v>686706.23919999995</v>
      </c>
      <c r="AX129" s="7">
        <v>617642.30927999993</v>
      </c>
      <c r="AY129" s="29">
        <v>80</v>
      </c>
      <c r="AZ129" s="8">
        <v>0</v>
      </c>
      <c r="BA129" s="2" t="s">
        <v>65</v>
      </c>
      <c r="BB129" s="30" t="s">
        <v>94</v>
      </c>
    </row>
    <row r="130" spans="1:54" s="139" customFormat="1" ht="81" customHeight="1">
      <c r="A130" s="21">
        <v>2</v>
      </c>
      <c r="B130" s="123" t="s">
        <v>592</v>
      </c>
      <c r="C130" s="127" t="s">
        <v>54</v>
      </c>
      <c r="D130" s="122" t="s">
        <v>564</v>
      </c>
      <c r="E130" s="123" t="s">
        <v>82</v>
      </c>
      <c r="F130" s="122" t="s">
        <v>83</v>
      </c>
      <c r="G130" s="122" t="s">
        <v>84</v>
      </c>
      <c r="H130" s="124">
        <v>842481</v>
      </c>
      <c r="I130" s="125" t="s">
        <v>4525</v>
      </c>
      <c r="J130" s="126" t="s">
        <v>4526</v>
      </c>
      <c r="K130" s="126" t="s">
        <v>4526</v>
      </c>
      <c r="L130" s="123" t="s">
        <v>471</v>
      </c>
      <c r="M130" s="127" t="s">
        <v>77</v>
      </c>
      <c r="N130" s="123" t="s">
        <v>88</v>
      </c>
      <c r="O130" s="123" t="s">
        <v>89</v>
      </c>
      <c r="P130" s="128">
        <v>610044.02800000005</v>
      </c>
      <c r="Q130" s="128">
        <f>P130*1.18</f>
        <v>719851.95304000005</v>
      </c>
      <c r="R130" s="128">
        <v>427030.81900000002</v>
      </c>
      <c r="S130" s="128">
        <f>R130*1.18</f>
        <v>503896.36641999998</v>
      </c>
      <c r="T130" s="128">
        <v>427030.81900000002</v>
      </c>
      <c r="U130" s="128">
        <f>T130*1.18</f>
        <v>503896.36641999998</v>
      </c>
      <c r="V130" s="123" t="s">
        <v>61</v>
      </c>
      <c r="W130" s="122" t="s">
        <v>54</v>
      </c>
      <c r="X130" s="122" t="s">
        <v>54</v>
      </c>
      <c r="Y130" s="122" t="s">
        <v>55</v>
      </c>
      <c r="Z130" s="129">
        <v>42036</v>
      </c>
      <c r="AA130" s="129">
        <v>42096</v>
      </c>
      <c r="AB130" s="123" t="s">
        <v>71</v>
      </c>
      <c r="AC130" s="123" t="s">
        <v>71</v>
      </c>
      <c r="AD130" s="130" t="s">
        <v>4527</v>
      </c>
      <c r="AE130" s="123" t="s">
        <v>78</v>
      </c>
      <c r="AF130" s="124">
        <v>796</v>
      </c>
      <c r="AG130" s="122" t="s">
        <v>68</v>
      </c>
      <c r="AH130" s="122">
        <v>1</v>
      </c>
      <c r="AI130" s="123">
        <v>46</v>
      </c>
      <c r="AJ130" s="123" t="s">
        <v>63</v>
      </c>
      <c r="AK130" s="129">
        <v>42116</v>
      </c>
      <c r="AL130" s="129">
        <v>42116</v>
      </c>
      <c r="AM130" s="129">
        <v>43038</v>
      </c>
      <c r="AN130" s="123" t="s">
        <v>57</v>
      </c>
      <c r="AO130" s="131" t="s">
        <v>71</v>
      </c>
      <c r="AP130" s="131" t="s">
        <v>65</v>
      </c>
      <c r="AQ130" s="132" t="s">
        <v>71</v>
      </c>
      <c r="AR130" s="123" t="s">
        <v>59</v>
      </c>
      <c r="AS130" s="133" t="s">
        <v>593</v>
      </c>
      <c r="AT130" s="134" t="s">
        <v>594</v>
      </c>
      <c r="AU130" s="123" t="s">
        <v>93</v>
      </c>
      <c r="AV130" s="135">
        <v>43038</v>
      </c>
      <c r="AW130" s="136">
        <f>874.5511594484*1000</f>
        <v>874551.15944840002</v>
      </c>
      <c r="AX130" s="136">
        <f>747.4217601754*1000</f>
        <v>747421.76017539995</v>
      </c>
      <c r="AY130" s="137">
        <v>80</v>
      </c>
      <c r="AZ130" s="138">
        <v>0</v>
      </c>
      <c r="BA130" s="123" t="s">
        <v>65</v>
      </c>
      <c r="BB130" s="122" t="s">
        <v>94</v>
      </c>
    </row>
    <row r="131" spans="1:54" s="139" customFormat="1" ht="81" customHeight="1">
      <c r="A131" s="21">
        <v>2</v>
      </c>
      <c r="B131" s="123" t="s">
        <v>595</v>
      </c>
      <c r="C131" s="127" t="s">
        <v>54</v>
      </c>
      <c r="D131" s="122" t="s">
        <v>564</v>
      </c>
      <c r="E131" s="123" t="s">
        <v>82</v>
      </c>
      <c r="F131" s="122" t="s">
        <v>83</v>
      </c>
      <c r="G131" s="122" t="s">
        <v>84</v>
      </c>
      <c r="H131" s="124">
        <v>841375</v>
      </c>
      <c r="I131" s="125" t="s">
        <v>4528</v>
      </c>
      <c r="J131" s="126" t="s">
        <v>632</v>
      </c>
      <c r="K131" s="126" t="s">
        <v>632</v>
      </c>
      <c r="L131" s="123" t="s">
        <v>471</v>
      </c>
      <c r="M131" s="127" t="s">
        <v>77</v>
      </c>
      <c r="N131" s="123" t="s">
        <v>88</v>
      </c>
      <c r="O131" s="123" t="s">
        <v>723</v>
      </c>
      <c r="P131" s="128">
        <v>42438.067999999999</v>
      </c>
      <c r="Q131" s="128">
        <f>P131*1.18</f>
        <v>50076.920239999999</v>
      </c>
      <c r="R131" s="128">
        <v>36072.358</v>
      </c>
      <c r="S131" s="128">
        <f>R131*1.18</f>
        <v>42565.382440000001</v>
      </c>
      <c r="T131" s="128">
        <v>36072.358</v>
      </c>
      <c r="U131" s="128">
        <f>T131*1.18</f>
        <v>42565.382440000001</v>
      </c>
      <c r="V131" s="123" t="s">
        <v>61</v>
      </c>
      <c r="W131" s="122" t="s">
        <v>54</v>
      </c>
      <c r="X131" s="122" t="s">
        <v>54</v>
      </c>
      <c r="Y131" s="122" t="s">
        <v>55</v>
      </c>
      <c r="Z131" s="129">
        <v>42036</v>
      </c>
      <c r="AA131" s="129">
        <v>42096</v>
      </c>
      <c r="AB131" s="123" t="s">
        <v>71</v>
      </c>
      <c r="AC131" s="123" t="s">
        <v>71</v>
      </c>
      <c r="AD131" s="130" t="s">
        <v>633</v>
      </c>
      <c r="AE131" s="123" t="s">
        <v>78</v>
      </c>
      <c r="AF131" s="124">
        <v>796</v>
      </c>
      <c r="AG131" s="122" t="s">
        <v>68</v>
      </c>
      <c r="AH131" s="122">
        <v>1</v>
      </c>
      <c r="AI131" s="123">
        <v>46</v>
      </c>
      <c r="AJ131" s="123" t="s">
        <v>63</v>
      </c>
      <c r="AK131" s="129">
        <v>42116</v>
      </c>
      <c r="AL131" s="129">
        <v>42116</v>
      </c>
      <c r="AM131" s="129">
        <v>42277</v>
      </c>
      <c r="AN131" s="123">
        <v>2015</v>
      </c>
      <c r="AO131" s="131" t="s">
        <v>71</v>
      </c>
      <c r="AP131" s="131" t="s">
        <v>65</v>
      </c>
      <c r="AQ131" s="132" t="s">
        <v>71</v>
      </c>
      <c r="AR131" s="123" t="s">
        <v>59</v>
      </c>
      <c r="AS131" s="133" t="s">
        <v>596</v>
      </c>
      <c r="AT131" s="134" t="s">
        <v>597</v>
      </c>
      <c r="AU131" s="123" t="s">
        <v>4529</v>
      </c>
      <c r="AV131" s="135">
        <v>42349</v>
      </c>
      <c r="AW131" s="136">
        <v>743790.11979999999</v>
      </c>
      <c r="AX131" s="136">
        <v>333472.94985940005</v>
      </c>
      <c r="AY131" s="137">
        <v>80</v>
      </c>
      <c r="AZ131" s="138">
        <v>0</v>
      </c>
      <c r="BA131" s="123" t="s">
        <v>65</v>
      </c>
      <c r="BB131" s="122" t="s">
        <v>94</v>
      </c>
    </row>
    <row r="132" spans="1:54" ht="76.5">
      <c r="A132" s="21">
        <v>2</v>
      </c>
      <c r="B132" s="2" t="s">
        <v>598</v>
      </c>
      <c r="C132" s="4" t="s">
        <v>54</v>
      </c>
      <c r="D132" s="1" t="s">
        <v>564</v>
      </c>
      <c r="E132" s="2" t="s">
        <v>82</v>
      </c>
      <c r="F132" s="1" t="s">
        <v>75</v>
      </c>
      <c r="G132" s="1" t="s">
        <v>76</v>
      </c>
      <c r="H132" s="21">
        <v>843979</v>
      </c>
      <c r="I132" s="116" t="s">
        <v>599</v>
      </c>
      <c r="J132" s="3" t="s">
        <v>578</v>
      </c>
      <c r="K132" s="3" t="s">
        <v>578</v>
      </c>
      <c r="L132" s="2" t="s">
        <v>87</v>
      </c>
      <c r="M132" s="4" t="s">
        <v>77</v>
      </c>
      <c r="N132" s="2" t="s">
        <v>88</v>
      </c>
      <c r="O132" s="2" t="s">
        <v>89</v>
      </c>
      <c r="P132" s="22">
        <v>33599.381173160436</v>
      </c>
      <c r="Q132" s="22">
        <v>39647.269784329314</v>
      </c>
      <c r="R132" s="22">
        <v>26039.52040919934</v>
      </c>
      <c r="S132" s="23">
        <v>30726.63408285522</v>
      </c>
      <c r="T132" s="22">
        <v>26039.52040919934</v>
      </c>
      <c r="U132" s="22">
        <v>30726.63408285522</v>
      </c>
      <c r="V132" s="2" t="s">
        <v>127</v>
      </c>
      <c r="W132" s="1" t="s">
        <v>54</v>
      </c>
      <c r="X132" s="1" t="s">
        <v>54</v>
      </c>
      <c r="Y132" s="1" t="s">
        <v>55</v>
      </c>
      <c r="Z132" s="24">
        <v>42036</v>
      </c>
      <c r="AA132" s="24">
        <v>42071</v>
      </c>
      <c r="AB132" s="2" t="s">
        <v>71</v>
      </c>
      <c r="AC132" s="2" t="s">
        <v>71</v>
      </c>
      <c r="AD132" s="25" t="s">
        <v>579</v>
      </c>
      <c r="AE132" s="2" t="s">
        <v>78</v>
      </c>
      <c r="AF132" s="21">
        <v>796</v>
      </c>
      <c r="AG132" s="1" t="s">
        <v>68</v>
      </c>
      <c r="AH132" s="1">
        <v>1</v>
      </c>
      <c r="AI132" s="2">
        <v>46</v>
      </c>
      <c r="AJ132" s="2" t="s">
        <v>63</v>
      </c>
      <c r="AK132" s="24">
        <v>42091</v>
      </c>
      <c r="AL132" s="24">
        <v>42091</v>
      </c>
      <c r="AM132" s="24">
        <v>42705</v>
      </c>
      <c r="AN132" s="2" t="s">
        <v>56</v>
      </c>
      <c r="AO132" s="26" t="s">
        <v>71</v>
      </c>
      <c r="AP132" s="26" t="s">
        <v>65</v>
      </c>
      <c r="AQ132" s="27" t="s">
        <v>71</v>
      </c>
      <c r="AR132" s="2" t="s">
        <v>59</v>
      </c>
      <c r="AS132" s="5" t="s">
        <v>600</v>
      </c>
      <c r="AT132" s="6" t="s">
        <v>601</v>
      </c>
      <c r="AU132" s="2" t="s">
        <v>93</v>
      </c>
      <c r="AV132" s="28">
        <v>44196</v>
      </c>
      <c r="AW132" s="7">
        <v>993140.66</v>
      </c>
      <c r="AX132" s="7">
        <v>695198.47000000009</v>
      </c>
      <c r="AY132" s="29">
        <v>126</v>
      </c>
      <c r="AZ132" s="8">
        <v>0</v>
      </c>
      <c r="BA132" s="2" t="s">
        <v>65</v>
      </c>
      <c r="BB132" s="30" t="s">
        <v>94</v>
      </c>
    </row>
    <row r="133" spans="1:54" ht="63.75">
      <c r="A133" s="21">
        <v>1</v>
      </c>
      <c r="B133" s="2" t="s">
        <v>602</v>
      </c>
      <c r="C133" s="4" t="s">
        <v>54</v>
      </c>
      <c r="D133" s="1" t="s">
        <v>564</v>
      </c>
      <c r="E133" s="2" t="s">
        <v>82</v>
      </c>
      <c r="F133" s="1" t="s">
        <v>83</v>
      </c>
      <c r="G133" s="1" t="s">
        <v>84</v>
      </c>
      <c r="H133" s="21">
        <v>843712</v>
      </c>
      <c r="I133" s="116" t="s">
        <v>603</v>
      </c>
      <c r="J133" s="3" t="s">
        <v>566</v>
      </c>
      <c r="K133" s="3" t="s">
        <v>566</v>
      </c>
      <c r="L133" s="2" t="s">
        <v>87</v>
      </c>
      <c r="M133" s="4" t="s">
        <v>77</v>
      </c>
      <c r="N133" s="2" t="s">
        <v>88</v>
      </c>
      <c r="O133" s="2" t="s">
        <v>89</v>
      </c>
      <c r="P133" s="22">
        <v>134426.04151195145</v>
      </c>
      <c r="Q133" s="22">
        <v>158622.72898410269</v>
      </c>
      <c r="R133" s="22">
        <v>114262.13528515873</v>
      </c>
      <c r="S133" s="23">
        <v>134829.31963648729</v>
      </c>
      <c r="T133" s="22">
        <v>114262.13528515873</v>
      </c>
      <c r="U133" s="22">
        <v>134829.31963648729</v>
      </c>
      <c r="V133" s="2" t="s">
        <v>61</v>
      </c>
      <c r="W133" s="1" t="s">
        <v>54</v>
      </c>
      <c r="X133" s="1" t="s">
        <v>54</v>
      </c>
      <c r="Y133" s="1" t="s">
        <v>55</v>
      </c>
      <c r="Z133" s="24">
        <v>42170</v>
      </c>
      <c r="AA133" s="24">
        <v>42230</v>
      </c>
      <c r="AB133" s="2" t="s">
        <v>71</v>
      </c>
      <c r="AC133" s="2" t="s">
        <v>71</v>
      </c>
      <c r="AD133" s="25" t="s">
        <v>567</v>
      </c>
      <c r="AE133" s="2" t="s">
        <v>78</v>
      </c>
      <c r="AF133" s="21">
        <v>796</v>
      </c>
      <c r="AG133" s="1" t="s">
        <v>68</v>
      </c>
      <c r="AH133" s="1">
        <v>1</v>
      </c>
      <c r="AI133" s="2">
        <v>46</v>
      </c>
      <c r="AJ133" s="2" t="s">
        <v>63</v>
      </c>
      <c r="AK133" s="24">
        <v>42250</v>
      </c>
      <c r="AL133" s="24">
        <v>42250</v>
      </c>
      <c r="AM133" s="24">
        <v>42368</v>
      </c>
      <c r="AN133" s="2">
        <v>2015</v>
      </c>
      <c r="AO133" s="26" t="s">
        <v>71</v>
      </c>
      <c r="AP133" s="26" t="s">
        <v>65</v>
      </c>
      <c r="AQ133" s="27" t="s">
        <v>71</v>
      </c>
      <c r="AR133" s="2" t="s">
        <v>59</v>
      </c>
      <c r="AS133" s="5" t="s">
        <v>604</v>
      </c>
      <c r="AT133" s="6" t="s">
        <v>605</v>
      </c>
      <c r="AU133" s="2" t="s">
        <v>93</v>
      </c>
      <c r="AV133" s="28">
        <v>42339</v>
      </c>
      <c r="AW133" s="7">
        <v>189605.94550747602</v>
      </c>
      <c r="AX133" s="7">
        <v>170645.35095672845</v>
      </c>
      <c r="AY133" s="29">
        <v>0</v>
      </c>
      <c r="AZ133" s="8">
        <v>0</v>
      </c>
      <c r="BA133" s="2" t="s">
        <v>65</v>
      </c>
      <c r="BB133" s="30" t="s">
        <v>121</v>
      </c>
    </row>
    <row r="134" spans="1:54" ht="102">
      <c r="A134" s="21">
        <v>1</v>
      </c>
      <c r="B134" s="2" t="s">
        <v>606</v>
      </c>
      <c r="C134" s="4" t="s">
        <v>54</v>
      </c>
      <c r="D134" s="1" t="s">
        <v>564</v>
      </c>
      <c r="E134" s="2" t="s">
        <v>82</v>
      </c>
      <c r="F134" s="1" t="s">
        <v>83</v>
      </c>
      <c r="G134" s="1" t="s">
        <v>84</v>
      </c>
      <c r="H134" s="21">
        <v>843714</v>
      </c>
      <c r="I134" s="116" t="s">
        <v>607</v>
      </c>
      <c r="J134" s="3" t="s">
        <v>566</v>
      </c>
      <c r="K134" s="3" t="s">
        <v>566</v>
      </c>
      <c r="L134" s="2" t="s">
        <v>87</v>
      </c>
      <c r="M134" s="4" t="s">
        <v>77</v>
      </c>
      <c r="N134" s="2" t="s">
        <v>88</v>
      </c>
      <c r="O134" s="2" t="s">
        <v>89</v>
      </c>
      <c r="P134" s="22">
        <v>132275.53210579371</v>
      </c>
      <c r="Q134" s="22">
        <v>156085.12788483658</v>
      </c>
      <c r="R134" s="22">
        <v>92592.872474055592</v>
      </c>
      <c r="S134" s="23">
        <v>109259.5895193856</v>
      </c>
      <c r="T134" s="22">
        <v>92592.872474055592</v>
      </c>
      <c r="U134" s="22">
        <v>109259.5895193856</v>
      </c>
      <c r="V134" s="2" t="s">
        <v>61</v>
      </c>
      <c r="W134" s="1" t="s">
        <v>54</v>
      </c>
      <c r="X134" s="1" t="s">
        <v>54</v>
      </c>
      <c r="Y134" s="1" t="s">
        <v>55</v>
      </c>
      <c r="Z134" s="24">
        <v>42217</v>
      </c>
      <c r="AA134" s="24">
        <v>42277</v>
      </c>
      <c r="AB134" s="2" t="s">
        <v>71</v>
      </c>
      <c r="AC134" s="2" t="s">
        <v>71</v>
      </c>
      <c r="AD134" s="25" t="s">
        <v>567</v>
      </c>
      <c r="AE134" s="2" t="s">
        <v>78</v>
      </c>
      <c r="AF134" s="21">
        <v>796</v>
      </c>
      <c r="AG134" s="1" t="s">
        <v>68</v>
      </c>
      <c r="AH134" s="1">
        <v>1</v>
      </c>
      <c r="AI134" s="2">
        <v>46</v>
      </c>
      <c r="AJ134" s="2" t="s">
        <v>63</v>
      </c>
      <c r="AK134" s="24">
        <v>42297</v>
      </c>
      <c r="AL134" s="24">
        <v>42297</v>
      </c>
      <c r="AM134" s="24">
        <v>42736</v>
      </c>
      <c r="AN134" s="2" t="s">
        <v>57</v>
      </c>
      <c r="AO134" s="26" t="s">
        <v>71</v>
      </c>
      <c r="AP134" s="26" t="s">
        <v>65</v>
      </c>
      <c r="AQ134" s="27" t="s">
        <v>71</v>
      </c>
      <c r="AR134" s="2" t="s">
        <v>59</v>
      </c>
      <c r="AS134" s="5" t="s">
        <v>608</v>
      </c>
      <c r="AT134" s="6" t="s">
        <v>609</v>
      </c>
      <c r="AU134" s="2" t="s">
        <v>93</v>
      </c>
      <c r="AV134" s="28">
        <v>42767</v>
      </c>
      <c r="AW134" s="7">
        <v>175149.37060000002</v>
      </c>
      <c r="AX134" s="7">
        <v>157634.60872279995</v>
      </c>
      <c r="AY134" s="29">
        <v>0</v>
      </c>
      <c r="AZ134" s="8">
        <v>0</v>
      </c>
      <c r="BA134" s="2" t="s">
        <v>65</v>
      </c>
      <c r="BB134" s="30" t="s">
        <v>121</v>
      </c>
    </row>
    <row r="135" spans="1:54" ht="102">
      <c r="A135" s="21">
        <v>1</v>
      </c>
      <c r="B135" s="2" t="s">
        <v>610</v>
      </c>
      <c r="C135" s="4" t="s">
        <v>54</v>
      </c>
      <c r="D135" s="1" t="s">
        <v>564</v>
      </c>
      <c r="E135" s="2" t="s">
        <v>82</v>
      </c>
      <c r="F135" s="1" t="s">
        <v>83</v>
      </c>
      <c r="G135" s="1" t="s">
        <v>84</v>
      </c>
      <c r="H135" s="21">
        <v>843715</v>
      </c>
      <c r="I135" s="116" t="s">
        <v>611</v>
      </c>
      <c r="J135" s="3" t="s">
        <v>566</v>
      </c>
      <c r="K135" s="3" t="s">
        <v>566</v>
      </c>
      <c r="L135" s="2" t="s">
        <v>87</v>
      </c>
      <c r="M135" s="4" t="s">
        <v>77</v>
      </c>
      <c r="N135" s="2" t="s">
        <v>88</v>
      </c>
      <c r="O135" s="2" t="s">
        <v>89</v>
      </c>
      <c r="P135" s="22">
        <v>106988.75679082533</v>
      </c>
      <c r="Q135" s="22">
        <v>126246.73301317387</v>
      </c>
      <c r="R135" s="22">
        <v>74892.129753577727</v>
      </c>
      <c r="S135" s="23">
        <v>88372.713109221717</v>
      </c>
      <c r="T135" s="22">
        <v>74892.129753577727</v>
      </c>
      <c r="U135" s="22">
        <v>88372.713109221717</v>
      </c>
      <c r="V135" s="2" t="s">
        <v>61</v>
      </c>
      <c r="W135" s="1" t="s">
        <v>54</v>
      </c>
      <c r="X135" s="1" t="s">
        <v>54</v>
      </c>
      <c r="Y135" s="1" t="s">
        <v>55</v>
      </c>
      <c r="Z135" s="24">
        <v>42217</v>
      </c>
      <c r="AA135" s="24">
        <v>42277</v>
      </c>
      <c r="AB135" s="2" t="s">
        <v>71</v>
      </c>
      <c r="AC135" s="2" t="s">
        <v>71</v>
      </c>
      <c r="AD135" s="25" t="s">
        <v>567</v>
      </c>
      <c r="AE135" s="2" t="s">
        <v>78</v>
      </c>
      <c r="AF135" s="21">
        <v>796</v>
      </c>
      <c r="AG135" s="1" t="s">
        <v>68</v>
      </c>
      <c r="AH135" s="1">
        <v>1</v>
      </c>
      <c r="AI135" s="2">
        <v>46</v>
      </c>
      <c r="AJ135" s="2" t="s">
        <v>63</v>
      </c>
      <c r="AK135" s="24">
        <v>42297</v>
      </c>
      <c r="AL135" s="24">
        <v>42297</v>
      </c>
      <c r="AM135" s="24">
        <v>42736</v>
      </c>
      <c r="AN135" s="2" t="s">
        <v>57</v>
      </c>
      <c r="AO135" s="26" t="s">
        <v>71</v>
      </c>
      <c r="AP135" s="26" t="s">
        <v>65</v>
      </c>
      <c r="AQ135" s="27" t="s">
        <v>71</v>
      </c>
      <c r="AR135" s="2" t="s">
        <v>59</v>
      </c>
      <c r="AS135" s="5" t="s">
        <v>612</v>
      </c>
      <c r="AT135" s="6" t="s">
        <v>613</v>
      </c>
      <c r="AU135" s="2" t="s">
        <v>93</v>
      </c>
      <c r="AV135" s="28">
        <v>42767</v>
      </c>
      <c r="AW135" s="7">
        <v>141653.84340000001</v>
      </c>
      <c r="AX135" s="7">
        <v>127488.45905999996</v>
      </c>
      <c r="AY135" s="29">
        <v>0</v>
      </c>
      <c r="AZ135" s="8">
        <v>0</v>
      </c>
      <c r="BA135" s="2" t="s">
        <v>65</v>
      </c>
      <c r="BB135" s="30" t="s">
        <v>121</v>
      </c>
    </row>
    <row r="136" spans="1:54" ht="63.75">
      <c r="A136" s="21">
        <v>1</v>
      </c>
      <c r="B136" s="2" t="s">
        <v>614</v>
      </c>
      <c r="C136" s="4" t="s">
        <v>54</v>
      </c>
      <c r="D136" s="1" t="s">
        <v>564</v>
      </c>
      <c r="E136" s="2" t="s">
        <v>82</v>
      </c>
      <c r="F136" s="1" t="s">
        <v>83</v>
      </c>
      <c r="G136" s="1" t="s">
        <v>84</v>
      </c>
      <c r="H136" s="21">
        <v>843716</v>
      </c>
      <c r="I136" s="116" t="s">
        <v>615</v>
      </c>
      <c r="J136" s="3" t="s">
        <v>566</v>
      </c>
      <c r="K136" s="3" t="s">
        <v>566</v>
      </c>
      <c r="L136" s="2" t="s">
        <v>87</v>
      </c>
      <c r="M136" s="4" t="s">
        <v>77</v>
      </c>
      <c r="N136" s="2" t="s">
        <v>88</v>
      </c>
      <c r="O136" s="2" t="s">
        <v>89</v>
      </c>
      <c r="P136" s="22">
        <v>153616.38780413818</v>
      </c>
      <c r="Q136" s="22">
        <v>181267.33760888304</v>
      </c>
      <c r="R136" s="22">
        <v>119052.7005482071</v>
      </c>
      <c r="S136" s="23">
        <v>140482.18664688437</v>
      </c>
      <c r="T136" s="22">
        <v>119052.7005482071</v>
      </c>
      <c r="U136" s="22">
        <v>140482.18664688437</v>
      </c>
      <c r="V136" s="2" t="s">
        <v>61</v>
      </c>
      <c r="W136" s="1" t="s">
        <v>54</v>
      </c>
      <c r="X136" s="1" t="s">
        <v>54</v>
      </c>
      <c r="Y136" s="1" t="s">
        <v>55</v>
      </c>
      <c r="Z136" s="24">
        <v>42186</v>
      </c>
      <c r="AA136" s="24">
        <v>42246</v>
      </c>
      <c r="AB136" s="2" t="s">
        <v>71</v>
      </c>
      <c r="AC136" s="2" t="s">
        <v>71</v>
      </c>
      <c r="AD136" s="25" t="s">
        <v>567</v>
      </c>
      <c r="AE136" s="2" t="s">
        <v>78</v>
      </c>
      <c r="AF136" s="21">
        <v>796</v>
      </c>
      <c r="AG136" s="1" t="s">
        <v>68</v>
      </c>
      <c r="AH136" s="1">
        <v>1</v>
      </c>
      <c r="AI136" s="2">
        <v>46</v>
      </c>
      <c r="AJ136" s="2" t="s">
        <v>63</v>
      </c>
      <c r="AK136" s="24">
        <v>42266</v>
      </c>
      <c r="AL136" s="24">
        <v>42266</v>
      </c>
      <c r="AM136" s="24">
        <v>42734</v>
      </c>
      <c r="AN136" s="2" t="s">
        <v>56</v>
      </c>
      <c r="AO136" s="26" t="s">
        <v>71</v>
      </c>
      <c r="AP136" s="26" t="s">
        <v>65</v>
      </c>
      <c r="AQ136" s="27" t="s">
        <v>71</v>
      </c>
      <c r="AR136" s="2" t="s">
        <v>59</v>
      </c>
      <c r="AS136" s="5" t="s">
        <v>616</v>
      </c>
      <c r="AT136" s="6" t="s">
        <v>617</v>
      </c>
      <c r="AU136" s="2" t="s">
        <v>93</v>
      </c>
      <c r="AV136" s="28">
        <v>42735</v>
      </c>
      <c r="AW136" s="7">
        <v>189605.94550747602</v>
      </c>
      <c r="AX136" s="7">
        <v>170645.15095672835</v>
      </c>
      <c r="AY136" s="29">
        <v>0</v>
      </c>
      <c r="AZ136" s="8">
        <v>0</v>
      </c>
      <c r="BA136" s="2" t="s">
        <v>65</v>
      </c>
      <c r="BB136" s="30" t="s">
        <v>121</v>
      </c>
    </row>
    <row r="137" spans="1:54" ht="63.75">
      <c r="A137" s="21">
        <v>1</v>
      </c>
      <c r="B137" s="2" t="s">
        <v>618</v>
      </c>
      <c r="C137" s="4" t="s">
        <v>54</v>
      </c>
      <c r="D137" s="1" t="s">
        <v>564</v>
      </c>
      <c r="E137" s="2" t="s">
        <v>82</v>
      </c>
      <c r="F137" s="1" t="s">
        <v>83</v>
      </c>
      <c r="G137" s="1" t="s">
        <v>84</v>
      </c>
      <c r="H137" s="21">
        <v>843717</v>
      </c>
      <c r="I137" s="116" t="s">
        <v>619</v>
      </c>
      <c r="J137" s="3" t="s">
        <v>566</v>
      </c>
      <c r="K137" s="3" t="s">
        <v>566</v>
      </c>
      <c r="L137" s="2" t="s">
        <v>87</v>
      </c>
      <c r="M137" s="4" t="s">
        <v>77</v>
      </c>
      <c r="N137" s="2" t="s">
        <v>88</v>
      </c>
      <c r="O137" s="2" t="s">
        <v>89</v>
      </c>
      <c r="P137" s="22">
        <v>4475.2330910002947</v>
      </c>
      <c r="Q137" s="22">
        <v>5280.7750473803471</v>
      </c>
      <c r="R137" s="22">
        <v>3803.9481273502506</v>
      </c>
      <c r="S137" s="23">
        <v>4488.6587902732954</v>
      </c>
      <c r="T137" s="22">
        <v>3803.9481273502506</v>
      </c>
      <c r="U137" s="22">
        <v>4488.6587902732954</v>
      </c>
      <c r="V137" s="2" t="s">
        <v>64</v>
      </c>
      <c r="W137" s="1" t="s">
        <v>54</v>
      </c>
      <c r="X137" s="1" t="s">
        <v>54</v>
      </c>
      <c r="Y137" s="1" t="s">
        <v>55</v>
      </c>
      <c r="Z137" s="24">
        <v>42125</v>
      </c>
      <c r="AA137" s="24">
        <v>42170</v>
      </c>
      <c r="AB137" s="2" t="s">
        <v>71</v>
      </c>
      <c r="AC137" s="2" t="s">
        <v>71</v>
      </c>
      <c r="AD137" s="25" t="s">
        <v>567</v>
      </c>
      <c r="AE137" s="2" t="s">
        <v>78</v>
      </c>
      <c r="AF137" s="21">
        <v>796</v>
      </c>
      <c r="AG137" s="1" t="s">
        <v>68</v>
      </c>
      <c r="AH137" s="1">
        <v>1</v>
      </c>
      <c r="AI137" s="2">
        <v>46</v>
      </c>
      <c r="AJ137" s="2" t="s">
        <v>63</v>
      </c>
      <c r="AK137" s="24">
        <v>42190</v>
      </c>
      <c r="AL137" s="24">
        <v>42190</v>
      </c>
      <c r="AM137" s="24">
        <v>42339</v>
      </c>
      <c r="AN137" s="2">
        <v>2015</v>
      </c>
      <c r="AO137" s="26" t="s">
        <v>71</v>
      </c>
      <c r="AP137" s="26" t="s">
        <v>65</v>
      </c>
      <c r="AQ137" s="27" t="s">
        <v>71</v>
      </c>
      <c r="AR137" s="2" t="s">
        <v>59</v>
      </c>
      <c r="AS137" s="5" t="s">
        <v>620</v>
      </c>
      <c r="AT137" s="6" t="s">
        <v>621</v>
      </c>
      <c r="AU137" s="2" t="s">
        <v>93</v>
      </c>
      <c r="AV137" s="28">
        <v>42369</v>
      </c>
      <c r="AW137" s="7">
        <v>5496.8411999999998</v>
      </c>
      <c r="AX137" s="7">
        <v>4947.15708</v>
      </c>
      <c r="AY137" s="29">
        <v>0</v>
      </c>
      <c r="AZ137" s="8">
        <v>0</v>
      </c>
      <c r="BA137" s="2" t="s">
        <v>65</v>
      </c>
      <c r="BB137" s="30" t="s">
        <v>121</v>
      </c>
    </row>
    <row r="138" spans="1:54" ht="63.75">
      <c r="A138" s="21">
        <v>2</v>
      </c>
      <c r="B138" s="2" t="s">
        <v>622</v>
      </c>
      <c r="C138" s="4" t="s">
        <v>54</v>
      </c>
      <c r="D138" s="1" t="s">
        <v>564</v>
      </c>
      <c r="E138" s="2" t="s">
        <v>82</v>
      </c>
      <c r="F138" s="1" t="s">
        <v>83</v>
      </c>
      <c r="G138" s="1" t="s">
        <v>84</v>
      </c>
      <c r="H138" s="21">
        <v>843938</v>
      </c>
      <c r="I138" s="116" t="s">
        <v>623</v>
      </c>
      <c r="J138" s="3" t="s">
        <v>566</v>
      </c>
      <c r="K138" s="3" t="s">
        <v>566</v>
      </c>
      <c r="L138" s="2" t="s">
        <v>87</v>
      </c>
      <c r="M138" s="4" t="s">
        <v>77</v>
      </c>
      <c r="N138" s="2" t="s">
        <v>88</v>
      </c>
      <c r="O138" s="2" t="s">
        <v>89</v>
      </c>
      <c r="P138" s="22">
        <v>4153.5466150321354</v>
      </c>
      <c r="Q138" s="22">
        <v>4901.1850057379197</v>
      </c>
      <c r="R138" s="22">
        <v>3530.5146227773148</v>
      </c>
      <c r="S138" s="23">
        <v>4166.0072548772314</v>
      </c>
      <c r="T138" s="22">
        <v>3530.5146227773148</v>
      </c>
      <c r="U138" s="22">
        <v>4166.0072548772314</v>
      </c>
      <c r="V138" s="2" t="s">
        <v>64</v>
      </c>
      <c r="W138" s="1" t="s">
        <v>54</v>
      </c>
      <c r="X138" s="1" t="s">
        <v>54</v>
      </c>
      <c r="Y138" s="1" t="s">
        <v>55</v>
      </c>
      <c r="Z138" s="24">
        <v>42125</v>
      </c>
      <c r="AA138" s="24">
        <v>42170</v>
      </c>
      <c r="AB138" s="2" t="s">
        <v>71</v>
      </c>
      <c r="AC138" s="2" t="s">
        <v>71</v>
      </c>
      <c r="AD138" s="25" t="s">
        <v>567</v>
      </c>
      <c r="AE138" s="2" t="s">
        <v>78</v>
      </c>
      <c r="AF138" s="21">
        <v>796</v>
      </c>
      <c r="AG138" s="1" t="s">
        <v>68</v>
      </c>
      <c r="AH138" s="1">
        <v>1</v>
      </c>
      <c r="AI138" s="2">
        <v>46</v>
      </c>
      <c r="AJ138" s="2" t="s">
        <v>63</v>
      </c>
      <c r="AK138" s="24">
        <v>42190</v>
      </c>
      <c r="AL138" s="24">
        <v>42190</v>
      </c>
      <c r="AM138" s="24">
        <v>42339</v>
      </c>
      <c r="AN138" s="2">
        <v>2015</v>
      </c>
      <c r="AO138" s="26" t="s">
        <v>71</v>
      </c>
      <c r="AP138" s="26" t="s">
        <v>65</v>
      </c>
      <c r="AQ138" s="27" t="s">
        <v>71</v>
      </c>
      <c r="AR138" s="2" t="s">
        <v>59</v>
      </c>
      <c r="AS138" s="5" t="s">
        <v>624</v>
      </c>
      <c r="AT138" s="6" t="s">
        <v>625</v>
      </c>
      <c r="AU138" s="2" t="s">
        <v>93</v>
      </c>
      <c r="AV138" s="28">
        <v>42369</v>
      </c>
      <c r="AW138" s="7">
        <v>4720</v>
      </c>
      <c r="AX138" s="7">
        <v>4720.0000000000009</v>
      </c>
      <c r="AY138" s="29">
        <v>0</v>
      </c>
      <c r="AZ138" s="8">
        <v>0</v>
      </c>
      <c r="BA138" s="2" t="s">
        <v>65</v>
      </c>
      <c r="BB138" s="30" t="s">
        <v>121</v>
      </c>
    </row>
    <row r="139" spans="1:54" ht="63.75">
      <c r="A139" s="21">
        <v>2</v>
      </c>
      <c r="B139" s="2" t="s">
        <v>626</v>
      </c>
      <c r="C139" s="4" t="s">
        <v>54</v>
      </c>
      <c r="D139" s="1" t="s">
        <v>564</v>
      </c>
      <c r="E139" s="2" t="s">
        <v>82</v>
      </c>
      <c r="F139" s="1" t="s">
        <v>83</v>
      </c>
      <c r="G139" s="1" t="s">
        <v>84</v>
      </c>
      <c r="H139" s="21">
        <v>842515</v>
      </c>
      <c r="I139" s="116" t="s">
        <v>627</v>
      </c>
      <c r="J139" s="3" t="s">
        <v>566</v>
      </c>
      <c r="K139" s="3" t="s">
        <v>566</v>
      </c>
      <c r="L139" s="2" t="s">
        <v>87</v>
      </c>
      <c r="M139" s="4" t="s">
        <v>77</v>
      </c>
      <c r="N139" s="2" t="s">
        <v>88</v>
      </c>
      <c r="O139" s="2" t="s">
        <v>89</v>
      </c>
      <c r="P139" s="22">
        <v>40224.425318490714</v>
      </c>
      <c r="Q139" s="22">
        <v>47464.821875819041</v>
      </c>
      <c r="R139" s="22">
        <v>31173.929621830302</v>
      </c>
      <c r="S139" s="23">
        <v>36785.236953759755</v>
      </c>
      <c r="T139" s="22">
        <v>31173.929621830302</v>
      </c>
      <c r="U139" s="22">
        <v>36785.236953759755</v>
      </c>
      <c r="V139" s="2" t="s">
        <v>61</v>
      </c>
      <c r="W139" s="1" t="s">
        <v>54</v>
      </c>
      <c r="X139" s="1" t="s">
        <v>54</v>
      </c>
      <c r="Y139" s="1" t="s">
        <v>55</v>
      </c>
      <c r="Z139" s="24">
        <v>42125</v>
      </c>
      <c r="AA139" s="24">
        <v>42185</v>
      </c>
      <c r="AB139" s="2" t="s">
        <v>71</v>
      </c>
      <c r="AC139" s="2" t="s">
        <v>71</v>
      </c>
      <c r="AD139" s="25" t="s">
        <v>567</v>
      </c>
      <c r="AE139" s="2" t="s">
        <v>78</v>
      </c>
      <c r="AF139" s="21">
        <v>796</v>
      </c>
      <c r="AG139" s="1" t="s">
        <v>68</v>
      </c>
      <c r="AH139" s="1">
        <v>1</v>
      </c>
      <c r="AI139" s="2">
        <v>46</v>
      </c>
      <c r="AJ139" s="2" t="s">
        <v>63</v>
      </c>
      <c r="AK139" s="24">
        <v>42205</v>
      </c>
      <c r="AL139" s="24">
        <v>42205</v>
      </c>
      <c r="AM139" s="24">
        <v>42380</v>
      </c>
      <c r="AN139" s="2" t="s">
        <v>56</v>
      </c>
      <c r="AO139" s="26" t="s">
        <v>71</v>
      </c>
      <c r="AP139" s="26" t="s">
        <v>65</v>
      </c>
      <c r="AQ139" s="27" t="s">
        <v>71</v>
      </c>
      <c r="AR139" s="2" t="s">
        <v>59</v>
      </c>
      <c r="AS139" s="5" t="s">
        <v>628</v>
      </c>
      <c r="AT139" s="6" t="s">
        <v>629</v>
      </c>
      <c r="AU139" s="2" t="s">
        <v>93</v>
      </c>
      <c r="AV139" s="28">
        <v>42401</v>
      </c>
      <c r="AW139" s="7">
        <v>70206.023399999991</v>
      </c>
      <c r="AX139" s="7">
        <v>59496.63</v>
      </c>
      <c r="AY139" s="29">
        <v>0</v>
      </c>
      <c r="AZ139" s="8">
        <v>0</v>
      </c>
      <c r="BA139" s="2" t="s">
        <v>65</v>
      </c>
      <c r="BB139" s="30" t="s">
        <v>121</v>
      </c>
    </row>
    <row r="140" spans="1:54" ht="76.5">
      <c r="A140" s="21">
        <v>2</v>
      </c>
      <c r="B140" s="2" t="s">
        <v>630</v>
      </c>
      <c r="C140" s="4" t="s">
        <v>54</v>
      </c>
      <c r="D140" s="1" t="s">
        <v>564</v>
      </c>
      <c r="E140" s="2" t="s">
        <v>4373</v>
      </c>
      <c r="F140" s="1" t="s">
        <v>83</v>
      </c>
      <c r="G140" s="1" t="s">
        <v>84</v>
      </c>
      <c r="H140" s="21">
        <v>843939</v>
      </c>
      <c r="I140" s="116" t="s">
        <v>631</v>
      </c>
      <c r="J140" s="3" t="s">
        <v>632</v>
      </c>
      <c r="K140" s="3" t="s">
        <v>632</v>
      </c>
      <c r="L140" s="2" t="s">
        <v>87</v>
      </c>
      <c r="M140" s="4" t="s">
        <v>77</v>
      </c>
      <c r="N140" s="2" t="s">
        <v>88</v>
      </c>
      <c r="O140" s="2" t="s">
        <v>89</v>
      </c>
      <c r="P140" s="22">
        <v>65768.283760015154</v>
      </c>
      <c r="Q140" s="22">
        <v>77606.574836817876</v>
      </c>
      <c r="R140" s="22">
        <v>41982.4624558785</v>
      </c>
      <c r="S140" s="23">
        <v>49539.30569793663</v>
      </c>
      <c r="T140" s="22">
        <v>41982.4624558785</v>
      </c>
      <c r="U140" s="22">
        <v>49539.30569793663</v>
      </c>
      <c r="V140" s="2" t="s">
        <v>61</v>
      </c>
      <c r="W140" s="1" t="s">
        <v>54</v>
      </c>
      <c r="X140" s="1" t="s">
        <v>54</v>
      </c>
      <c r="Y140" s="1" t="s">
        <v>55</v>
      </c>
      <c r="Z140" s="24">
        <v>42036</v>
      </c>
      <c r="AA140" s="24">
        <v>42096</v>
      </c>
      <c r="AB140" s="2" t="s">
        <v>71</v>
      </c>
      <c r="AC140" s="2" t="s">
        <v>71</v>
      </c>
      <c r="AD140" s="25" t="s">
        <v>633</v>
      </c>
      <c r="AE140" s="2" t="s">
        <v>78</v>
      </c>
      <c r="AF140" s="21">
        <v>796</v>
      </c>
      <c r="AG140" s="1" t="s">
        <v>68</v>
      </c>
      <c r="AH140" s="1">
        <v>1</v>
      </c>
      <c r="AI140" s="2">
        <v>46</v>
      </c>
      <c r="AJ140" s="2" t="s">
        <v>63</v>
      </c>
      <c r="AK140" s="24">
        <v>42116</v>
      </c>
      <c r="AL140" s="24">
        <v>42116</v>
      </c>
      <c r="AM140" s="24">
        <v>42380</v>
      </c>
      <c r="AN140" s="2" t="s">
        <v>56</v>
      </c>
      <c r="AO140" s="26" t="s">
        <v>71</v>
      </c>
      <c r="AP140" s="26" t="s">
        <v>65</v>
      </c>
      <c r="AQ140" s="27" t="s">
        <v>71</v>
      </c>
      <c r="AR140" s="2" t="s">
        <v>59</v>
      </c>
      <c r="AS140" s="5" t="s">
        <v>634</v>
      </c>
      <c r="AT140" s="6" t="s">
        <v>635</v>
      </c>
      <c r="AU140" s="2" t="s">
        <v>93</v>
      </c>
      <c r="AV140" s="28">
        <v>42401</v>
      </c>
      <c r="AW140" s="7">
        <v>545572.61802219995</v>
      </c>
      <c r="AX140" s="7">
        <v>545572.61802219995</v>
      </c>
      <c r="AY140" s="29">
        <v>0</v>
      </c>
      <c r="AZ140" s="8">
        <v>0</v>
      </c>
      <c r="BA140" s="2" t="s">
        <v>65</v>
      </c>
      <c r="BB140" s="6" t="s">
        <v>4373</v>
      </c>
    </row>
    <row r="141" spans="1:54" ht="140.25">
      <c r="A141" s="21">
        <v>1</v>
      </c>
      <c r="B141" s="2" t="s">
        <v>636</v>
      </c>
      <c r="C141" s="4" t="s">
        <v>54</v>
      </c>
      <c r="D141" s="1" t="s">
        <v>564</v>
      </c>
      <c r="E141" s="2" t="s">
        <v>82</v>
      </c>
      <c r="F141" s="1" t="s">
        <v>83</v>
      </c>
      <c r="G141" s="1" t="s">
        <v>84</v>
      </c>
      <c r="H141" s="21">
        <v>843709</v>
      </c>
      <c r="I141" s="116" t="s">
        <v>637</v>
      </c>
      <c r="J141" s="3" t="s">
        <v>566</v>
      </c>
      <c r="K141" s="3" t="s">
        <v>566</v>
      </c>
      <c r="L141" s="2" t="s">
        <v>87</v>
      </c>
      <c r="M141" s="4" t="s">
        <v>77</v>
      </c>
      <c r="N141" s="2" t="s">
        <v>88</v>
      </c>
      <c r="O141" s="2" t="s">
        <v>89</v>
      </c>
      <c r="P141" s="22">
        <v>38381.705978267251</v>
      </c>
      <c r="Q141" s="22">
        <v>45290.413054355355</v>
      </c>
      <c r="R141" s="22">
        <v>28156.819505656862</v>
      </c>
      <c r="S141" s="23">
        <v>33225.047016675097</v>
      </c>
      <c r="T141" s="22">
        <v>28156.819505656862</v>
      </c>
      <c r="U141" s="22">
        <v>33225.047016675097</v>
      </c>
      <c r="V141" s="2" t="s">
        <v>61</v>
      </c>
      <c r="W141" s="1" t="s">
        <v>54</v>
      </c>
      <c r="X141" s="1" t="s">
        <v>54</v>
      </c>
      <c r="Y141" s="1" t="s">
        <v>55</v>
      </c>
      <c r="Z141" s="24">
        <v>42095</v>
      </c>
      <c r="AA141" s="24">
        <v>42155</v>
      </c>
      <c r="AB141" s="2" t="s">
        <v>71</v>
      </c>
      <c r="AC141" s="2" t="s">
        <v>71</v>
      </c>
      <c r="AD141" s="25" t="s">
        <v>567</v>
      </c>
      <c r="AE141" s="2" t="s">
        <v>78</v>
      </c>
      <c r="AF141" s="21">
        <v>796</v>
      </c>
      <c r="AG141" s="1" t="s">
        <v>68</v>
      </c>
      <c r="AH141" s="1">
        <v>1</v>
      </c>
      <c r="AI141" s="2">
        <v>46</v>
      </c>
      <c r="AJ141" s="2" t="s">
        <v>63</v>
      </c>
      <c r="AK141" s="24">
        <v>42175</v>
      </c>
      <c r="AL141" s="24">
        <v>42175</v>
      </c>
      <c r="AM141" s="24">
        <v>42736</v>
      </c>
      <c r="AN141" s="2" t="s">
        <v>57</v>
      </c>
      <c r="AO141" s="26" t="s">
        <v>71</v>
      </c>
      <c r="AP141" s="26" t="s">
        <v>65</v>
      </c>
      <c r="AQ141" s="27" t="s">
        <v>71</v>
      </c>
      <c r="AR141" s="2" t="s">
        <v>59</v>
      </c>
      <c r="AS141" s="5" t="s">
        <v>638</v>
      </c>
      <c r="AT141" s="6" t="s">
        <v>639</v>
      </c>
      <c r="AU141" s="2" t="s">
        <v>93</v>
      </c>
      <c r="AV141" s="28">
        <v>42767</v>
      </c>
      <c r="AW141" s="7">
        <v>44641.016600000003</v>
      </c>
      <c r="AX141" s="7">
        <v>40056.308319999996</v>
      </c>
      <c r="AY141" s="29">
        <v>0</v>
      </c>
      <c r="AZ141" s="8">
        <v>0</v>
      </c>
      <c r="BA141" s="2" t="s">
        <v>65</v>
      </c>
      <c r="BB141" s="30" t="s">
        <v>121</v>
      </c>
    </row>
    <row r="142" spans="1:54" ht="178.5">
      <c r="A142" s="21">
        <v>2</v>
      </c>
      <c r="B142" s="2" t="s">
        <v>1655</v>
      </c>
      <c r="C142" s="4" t="s">
        <v>54</v>
      </c>
      <c r="D142" s="1" t="s">
        <v>564</v>
      </c>
      <c r="E142" s="2" t="s">
        <v>82</v>
      </c>
      <c r="F142" s="1" t="s">
        <v>75</v>
      </c>
      <c r="G142" s="1" t="s">
        <v>76</v>
      </c>
      <c r="H142" s="21">
        <v>843996</v>
      </c>
      <c r="I142" s="116" t="s">
        <v>1656</v>
      </c>
      <c r="J142" s="3" t="s">
        <v>109</v>
      </c>
      <c r="K142" s="3" t="s">
        <v>109</v>
      </c>
      <c r="L142" s="2" t="s">
        <v>87</v>
      </c>
      <c r="M142" s="4" t="s">
        <v>77</v>
      </c>
      <c r="N142" s="2" t="s">
        <v>88</v>
      </c>
      <c r="O142" s="2" t="s">
        <v>89</v>
      </c>
      <c r="P142" s="22">
        <v>4335.4704103537515</v>
      </c>
      <c r="Q142" s="22">
        <v>5115.8550842174263</v>
      </c>
      <c r="R142" s="22">
        <v>3359.9895680241575</v>
      </c>
      <c r="S142" s="23">
        <v>3964.7876902685057</v>
      </c>
      <c r="T142" s="22">
        <v>3359.9895680241575</v>
      </c>
      <c r="U142" s="22">
        <v>3964.7876902685057</v>
      </c>
      <c r="V142" s="2" t="s">
        <v>64</v>
      </c>
      <c r="W142" s="1" t="s">
        <v>54</v>
      </c>
      <c r="X142" s="1" t="s">
        <v>54</v>
      </c>
      <c r="Y142" s="1" t="s">
        <v>55</v>
      </c>
      <c r="Z142" s="24">
        <v>42278</v>
      </c>
      <c r="AA142" s="24">
        <v>42313</v>
      </c>
      <c r="AB142" s="2" t="s">
        <v>71</v>
      </c>
      <c r="AC142" s="2" t="s">
        <v>71</v>
      </c>
      <c r="AD142" s="25" t="s">
        <v>111</v>
      </c>
      <c r="AE142" s="2" t="s">
        <v>78</v>
      </c>
      <c r="AF142" s="21">
        <v>796</v>
      </c>
      <c r="AG142" s="1" t="s">
        <v>68</v>
      </c>
      <c r="AH142" s="1">
        <v>1</v>
      </c>
      <c r="AI142" s="2">
        <v>46</v>
      </c>
      <c r="AJ142" s="2" t="s">
        <v>63</v>
      </c>
      <c r="AK142" s="24">
        <v>42333</v>
      </c>
      <c r="AL142" s="24">
        <v>42333</v>
      </c>
      <c r="AM142" s="24">
        <v>42401</v>
      </c>
      <c r="AN142" s="2" t="s">
        <v>56</v>
      </c>
      <c r="AO142" s="26" t="s">
        <v>71</v>
      </c>
      <c r="AP142" s="26" t="s">
        <v>65</v>
      </c>
      <c r="AQ142" s="27" t="s">
        <v>71</v>
      </c>
      <c r="AR142" s="2" t="s">
        <v>59</v>
      </c>
      <c r="AS142" s="5" t="s">
        <v>1657</v>
      </c>
      <c r="AT142" s="6" t="s">
        <v>1658</v>
      </c>
      <c r="AU142" s="2" t="s">
        <v>93</v>
      </c>
      <c r="AV142" s="28">
        <v>43465</v>
      </c>
      <c r="AW142" s="7">
        <v>57769.625800000002</v>
      </c>
      <c r="AX142" s="7">
        <v>57769.625800000002</v>
      </c>
      <c r="AY142" s="29"/>
      <c r="AZ142" s="8"/>
      <c r="BA142" s="2" t="s">
        <v>65</v>
      </c>
      <c r="BB142" s="30" t="s">
        <v>121</v>
      </c>
    </row>
    <row r="143" spans="1:54" ht="76.5">
      <c r="A143" s="21">
        <v>2</v>
      </c>
      <c r="B143" s="2" t="s">
        <v>640</v>
      </c>
      <c r="C143" s="4" t="s">
        <v>54</v>
      </c>
      <c r="D143" s="1" t="s">
        <v>564</v>
      </c>
      <c r="E143" s="2" t="s">
        <v>82</v>
      </c>
      <c r="F143" s="1" t="s">
        <v>83</v>
      </c>
      <c r="G143" s="1" t="s">
        <v>84</v>
      </c>
      <c r="H143" s="21">
        <v>843699</v>
      </c>
      <c r="I143" s="116" t="s">
        <v>641</v>
      </c>
      <c r="J143" s="3" t="s">
        <v>566</v>
      </c>
      <c r="K143" s="3" t="s">
        <v>566</v>
      </c>
      <c r="L143" s="2" t="s">
        <v>87</v>
      </c>
      <c r="M143" s="4" t="s">
        <v>77</v>
      </c>
      <c r="N143" s="2" t="s">
        <v>88</v>
      </c>
      <c r="O143" s="2" t="s">
        <v>89</v>
      </c>
      <c r="P143" s="22">
        <v>745.58867577323167</v>
      </c>
      <c r="Q143" s="22">
        <v>879.79463741241329</v>
      </c>
      <c r="R143" s="22">
        <v>633.75037440724691</v>
      </c>
      <c r="S143" s="23">
        <v>747.82544180055129</v>
      </c>
      <c r="T143" s="22">
        <v>633.75037440724691</v>
      </c>
      <c r="U143" s="22">
        <v>747.82544180055129</v>
      </c>
      <c r="V143" s="2" t="s">
        <v>127</v>
      </c>
      <c r="W143" s="1" t="s">
        <v>54</v>
      </c>
      <c r="X143" s="1" t="s">
        <v>54</v>
      </c>
      <c r="Y143" s="1" t="s">
        <v>55</v>
      </c>
      <c r="Z143" s="24">
        <v>42064</v>
      </c>
      <c r="AA143" s="24">
        <v>42099</v>
      </c>
      <c r="AB143" s="2" t="s">
        <v>71</v>
      </c>
      <c r="AC143" s="2" t="s">
        <v>71</v>
      </c>
      <c r="AD143" s="25" t="s">
        <v>567</v>
      </c>
      <c r="AE143" s="2" t="s">
        <v>78</v>
      </c>
      <c r="AF143" s="21">
        <v>796</v>
      </c>
      <c r="AG143" s="1" t="s">
        <v>68</v>
      </c>
      <c r="AH143" s="1">
        <v>1</v>
      </c>
      <c r="AI143" s="2">
        <v>46</v>
      </c>
      <c r="AJ143" s="2" t="s">
        <v>63</v>
      </c>
      <c r="AK143" s="24">
        <v>42119</v>
      </c>
      <c r="AL143" s="24">
        <v>42119</v>
      </c>
      <c r="AM143" s="24">
        <v>42368</v>
      </c>
      <c r="AN143" s="2">
        <v>2015</v>
      </c>
      <c r="AO143" s="26" t="s">
        <v>71</v>
      </c>
      <c r="AP143" s="26" t="s">
        <v>65</v>
      </c>
      <c r="AQ143" s="27" t="s">
        <v>71</v>
      </c>
      <c r="AR143" s="2" t="s">
        <v>59</v>
      </c>
      <c r="AS143" s="5" t="s">
        <v>642</v>
      </c>
      <c r="AT143" s="6" t="s">
        <v>643</v>
      </c>
      <c r="AU143" s="2" t="s">
        <v>93</v>
      </c>
      <c r="AV143" s="28">
        <v>42339</v>
      </c>
      <c r="AW143" s="7">
        <v>1035.2050791999998</v>
      </c>
      <c r="AX143" s="7">
        <v>922.75107919999994</v>
      </c>
      <c r="AY143" s="29">
        <v>0</v>
      </c>
      <c r="AZ143" s="8">
        <v>0.6</v>
      </c>
      <c r="BA143" s="2" t="s">
        <v>65</v>
      </c>
      <c r="BB143" s="30" t="s">
        <v>296</v>
      </c>
    </row>
    <row r="144" spans="1:54" ht="76.5">
      <c r="A144" s="21">
        <v>2</v>
      </c>
      <c r="B144" s="2" t="s">
        <v>644</v>
      </c>
      <c r="C144" s="4" t="s">
        <v>54</v>
      </c>
      <c r="D144" s="1" t="s">
        <v>564</v>
      </c>
      <c r="E144" s="2" t="s">
        <v>82</v>
      </c>
      <c r="F144" s="1" t="s">
        <v>83</v>
      </c>
      <c r="G144" s="1" t="s">
        <v>84</v>
      </c>
      <c r="H144" s="21">
        <v>843700</v>
      </c>
      <c r="I144" s="116" t="s">
        <v>645</v>
      </c>
      <c r="J144" s="3" t="s">
        <v>566</v>
      </c>
      <c r="K144" s="3" t="s">
        <v>566</v>
      </c>
      <c r="L144" s="2" t="s">
        <v>87</v>
      </c>
      <c r="M144" s="4" t="s">
        <v>77</v>
      </c>
      <c r="N144" s="2" t="s">
        <v>88</v>
      </c>
      <c r="O144" s="2" t="s">
        <v>89</v>
      </c>
      <c r="P144" s="22">
        <v>1598.5207930332404</v>
      </c>
      <c r="Q144" s="22">
        <v>1886.2545357792235</v>
      </c>
      <c r="R144" s="22">
        <v>1358.7426740782544</v>
      </c>
      <c r="S144" s="23">
        <v>1603.31635541234</v>
      </c>
      <c r="T144" s="22">
        <v>1358.7426740782544</v>
      </c>
      <c r="U144" s="22">
        <v>1603.31635541234</v>
      </c>
      <c r="V144" s="2" t="s">
        <v>127</v>
      </c>
      <c r="W144" s="1" t="s">
        <v>54</v>
      </c>
      <c r="X144" s="1" t="s">
        <v>54</v>
      </c>
      <c r="Y144" s="1" t="s">
        <v>55</v>
      </c>
      <c r="Z144" s="24">
        <v>42064</v>
      </c>
      <c r="AA144" s="24">
        <v>42099</v>
      </c>
      <c r="AB144" s="2" t="s">
        <v>71</v>
      </c>
      <c r="AC144" s="2" t="s">
        <v>71</v>
      </c>
      <c r="AD144" s="25" t="s">
        <v>567</v>
      </c>
      <c r="AE144" s="2" t="s">
        <v>78</v>
      </c>
      <c r="AF144" s="21">
        <v>796</v>
      </c>
      <c r="AG144" s="1" t="s">
        <v>68</v>
      </c>
      <c r="AH144" s="1">
        <v>1</v>
      </c>
      <c r="AI144" s="2">
        <v>46</v>
      </c>
      <c r="AJ144" s="2" t="s">
        <v>63</v>
      </c>
      <c r="AK144" s="24">
        <v>42119</v>
      </c>
      <c r="AL144" s="24">
        <v>42119</v>
      </c>
      <c r="AM144" s="24">
        <v>42368</v>
      </c>
      <c r="AN144" s="2">
        <v>2015</v>
      </c>
      <c r="AO144" s="26" t="s">
        <v>71</v>
      </c>
      <c r="AP144" s="26" t="s">
        <v>65</v>
      </c>
      <c r="AQ144" s="27" t="s">
        <v>71</v>
      </c>
      <c r="AR144" s="2" t="s">
        <v>59</v>
      </c>
      <c r="AS144" s="5" t="s">
        <v>646</v>
      </c>
      <c r="AT144" s="6" t="s">
        <v>647</v>
      </c>
      <c r="AU144" s="2" t="s">
        <v>93</v>
      </c>
      <c r="AV144" s="28">
        <v>42339</v>
      </c>
      <c r="AW144" s="7">
        <v>2223.8826340000001</v>
      </c>
      <c r="AX144" s="7">
        <v>1982.2186339999996</v>
      </c>
      <c r="AY144" s="29">
        <v>0</v>
      </c>
      <c r="AZ144" s="8">
        <v>1.3</v>
      </c>
      <c r="BA144" s="2" t="s">
        <v>65</v>
      </c>
      <c r="BB144" s="30" t="s">
        <v>296</v>
      </c>
    </row>
    <row r="145" spans="1:54" ht="76.5">
      <c r="A145" s="21">
        <v>2</v>
      </c>
      <c r="B145" s="2" t="s">
        <v>648</v>
      </c>
      <c r="C145" s="4" t="s">
        <v>54</v>
      </c>
      <c r="D145" s="1" t="s">
        <v>564</v>
      </c>
      <c r="E145" s="2" t="s">
        <v>82</v>
      </c>
      <c r="F145" s="1" t="s">
        <v>83</v>
      </c>
      <c r="G145" s="1" t="s">
        <v>84</v>
      </c>
      <c r="H145" s="21">
        <v>843701</v>
      </c>
      <c r="I145" s="116" t="s">
        <v>649</v>
      </c>
      <c r="J145" s="3" t="s">
        <v>566</v>
      </c>
      <c r="K145" s="3" t="s">
        <v>566</v>
      </c>
      <c r="L145" s="2" t="s">
        <v>87</v>
      </c>
      <c r="M145" s="4" t="s">
        <v>77</v>
      </c>
      <c r="N145" s="2" t="s">
        <v>88</v>
      </c>
      <c r="O145" s="2" t="s">
        <v>89</v>
      </c>
      <c r="P145" s="22">
        <v>1842.2158899460705</v>
      </c>
      <c r="Q145" s="22">
        <v>2173.8147501363633</v>
      </c>
      <c r="R145" s="22">
        <v>1565.8835064541599</v>
      </c>
      <c r="S145" s="23">
        <v>1847.7425376159085</v>
      </c>
      <c r="T145" s="22">
        <v>1565.8835064541599</v>
      </c>
      <c r="U145" s="22">
        <v>1847.7425376159085</v>
      </c>
      <c r="V145" s="2" t="s">
        <v>127</v>
      </c>
      <c r="W145" s="1" t="s">
        <v>54</v>
      </c>
      <c r="X145" s="1" t="s">
        <v>54</v>
      </c>
      <c r="Y145" s="1" t="s">
        <v>55</v>
      </c>
      <c r="Z145" s="24">
        <v>42064</v>
      </c>
      <c r="AA145" s="24">
        <v>42099</v>
      </c>
      <c r="AB145" s="2" t="s">
        <v>71</v>
      </c>
      <c r="AC145" s="2" t="s">
        <v>71</v>
      </c>
      <c r="AD145" s="25" t="s">
        <v>567</v>
      </c>
      <c r="AE145" s="2" t="s">
        <v>78</v>
      </c>
      <c r="AF145" s="21">
        <v>796</v>
      </c>
      <c r="AG145" s="1" t="s">
        <v>68</v>
      </c>
      <c r="AH145" s="1">
        <v>1</v>
      </c>
      <c r="AI145" s="2">
        <v>46</v>
      </c>
      <c r="AJ145" s="2" t="s">
        <v>63</v>
      </c>
      <c r="AK145" s="24">
        <v>42119</v>
      </c>
      <c r="AL145" s="24">
        <v>42119</v>
      </c>
      <c r="AM145" s="24">
        <v>42368</v>
      </c>
      <c r="AN145" s="2">
        <v>2015</v>
      </c>
      <c r="AO145" s="26" t="s">
        <v>71</v>
      </c>
      <c r="AP145" s="26" t="s">
        <v>65</v>
      </c>
      <c r="AQ145" s="27" t="s">
        <v>71</v>
      </c>
      <c r="AR145" s="2" t="s">
        <v>59</v>
      </c>
      <c r="AS145" s="5" t="s">
        <v>650</v>
      </c>
      <c r="AT145" s="6" t="s">
        <v>651</v>
      </c>
      <c r="AU145" s="2" t="s">
        <v>93</v>
      </c>
      <c r="AV145" s="28">
        <v>42339</v>
      </c>
      <c r="AW145" s="7">
        <v>2563.5066940000002</v>
      </c>
      <c r="AX145" s="7">
        <v>2285.0266940000001</v>
      </c>
      <c r="AY145" s="29">
        <v>0</v>
      </c>
      <c r="AZ145" s="8">
        <v>1.5</v>
      </c>
      <c r="BA145" s="2" t="s">
        <v>65</v>
      </c>
      <c r="BB145" s="30" t="s">
        <v>296</v>
      </c>
    </row>
    <row r="146" spans="1:54" ht="76.5">
      <c r="A146" s="21">
        <v>2</v>
      </c>
      <c r="B146" s="2" t="s">
        <v>652</v>
      </c>
      <c r="C146" s="4" t="s">
        <v>54</v>
      </c>
      <c r="D146" s="1" t="s">
        <v>564</v>
      </c>
      <c r="E146" s="2" t="s">
        <v>82</v>
      </c>
      <c r="F146" s="1" t="s">
        <v>83</v>
      </c>
      <c r="G146" s="1" t="s">
        <v>84</v>
      </c>
      <c r="H146" s="21">
        <v>843702</v>
      </c>
      <c r="I146" s="116" t="s">
        <v>653</v>
      </c>
      <c r="J146" s="3" t="s">
        <v>566</v>
      </c>
      <c r="K146" s="3" t="s">
        <v>566</v>
      </c>
      <c r="L146" s="2" t="s">
        <v>87</v>
      </c>
      <c r="M146" s="4" t="s">
        <v>77</v>
      </c>
      <c r="N146" s="2" t="s">
        <v>88</v>
      </c>
      <c r="O146" s="2" t="s">
        <v>89</v>
      </c>
      <c r="P146" s="22">
        <v>3315.0011811118934</v>
      </c>
      <c r="Q146" s="22">
        <v>3911.7013937120341</v>
      </c>
      <c r="R146" s="22">
        <v>2817.7510039451095</v>
      </c>
      <c r="S146" s="23">
        <v>3324.946184655229</v>
      </c>
      <c r="T146" s="22">
        <v>2817.7510039451095</v>
      </c>
      <c r="U146" s="22">
        <v>3324.946184655229</v>
      </c>
      <c r="V146" s="2" t="s">
        <v>127</v>
      </c>
      <c r="W146" s="1" t="s">
        <v>54</v>
      </c>
      <c r="X146" s="1" t="s">
        <v>54</v>
      </c>
      <c r="Y146" s="1" t="s">
        <v>55</v>
      </c>
      <c r="Z146" s="24">
        <v>42064</v>
      </c>
      <c r="AA146" s="24">
        <v>42099</v>
      </c>
      <c r="AB146" s="2" t="s">
        <v>71</v>
      </c>
      <c r="AC146" s="2" t="s">
        <v>71</v>
      </c>
      <c r="AD146" s="25" t="s">
        <v>567</v>
      </c>
      <c r="AE146" s="2" t="s">
        <v>78</v>
      </c>
      <c r="AF146" s="21">
        <v>796</v>
      </c>
      <c r="AG146" s="1" t="s">
        <v>68</v>
      </c>
      <c r="AH146" s="1">
        <v>1</v>
      </c>
      <c r="AI146" s="2">
        <v>46</v>
      </c>
      <c r="AJ146" s="2" t="s">
        <v>63</v>
      </c>
      <c r="AK146" s="24">
        <v>42119</v>
      </c>
      <c r="AL146" s="24">
        <v>42119</v>
      </c>
      <c r="AM146" s="24">
        <v>42368</v>
      </c>
      <c r="AN146" s="2">
        <v>2015</v>
      </c>
      <c r="AO146" s="26" t="s">
        <v>71</v>
      </c>
      <c r="AP146" s="26" t="s">
        <v>65</v>
      </c>
      <c r="AQ146" s="27" t="s">
        <v>71</v>
      </c>
      <c r="AR146" s="2" t="s">
        <v>59</v>
      </c>
      <c r="AS146" s="5" t="s">
        <v>654</v>
      </c>
      <c r="AT146" s="6" t="s">
        <v>655</v>
      </c>
      <c r="AU146" s="2" t="s">
        <v>93</v>
      </c>
      <c r="AV146" s="28">
        <v>42339</v>
      </c>
      <c r="AW146" s="7">
        <v>6090</v>
      </c>
      <c r="AX146" s="7">
        <v>5466.6449763999999</v>
      </c>
      <c r="AY146" s="29">
        <v>0</v>
      </c>
      <c r="AZ146" s="8">
        <v>3.2</v>
      </c>
      <c r="BA146" s="2" t="s">
        <v>65</v>
      </c>
      <c r="BB146" s="30" t="s">
        <v>296</v>
      </c>
    </row>
    <row r="147" spans="1:54" ht="76.5">
      <c r="A147" s="21">
        <v>2</v>
      </c>
      <c r="B147" s="2" t="s">
        <v>656</v>
      </c>
      <c r="C147" s="4" t="s">
        <v>54</v>
      </c>
      <c r="D147" s="1" t="s">
        <v>564</v>
      </c>
      <c r="E147" s="2" t="s">
        <v>82</v>
      </c>
      <c r="F147" s="1" t="s">
        <v>83</v>
      </c>
      <c r="G147" s="1" t="s">
        <v>84</v>
      </c>
      <c r="H147" s="21">
        <v>843703</v>
      </c>
      <c r="I147" s="116" t="s">
        <v>657</v>
      </c>
      <c r="J147" s="3" t="s">
        <v>566</v>
      </c>
      <c r="K147" s="3" t="s">
        <v>566</v>
      </c>
      <c r="L147" s="2" t="s">
        <v>87</v>
      </c>
      <c r="M147" s="4" t="s">
        <v>77</v>
      </c>
      <c r="N147" s="2" t="s">
        <v>88</v>
      </c>
      <c r="O147" s="2" t="s">
        <v>89</v>
      </c>
      <c r="P147" s="22">
        <v>1842.2158899460705</v>
      </c>
      <c r="Q147" s="22">
        <v>2173.8147501363633</v>
      </c>
      <c r="R147" s="22">
        <v>1565.8835064541599</v>
      </c>
      <c r="S147" s="23">
        <v>1847.7425376159085</v>
      </c>
      <c r="T147" s="22">
        <v>1565.8835064541599</v>
      </c>
      <c r="U147" s="22">
        <v>1847.7425376159085</v>
      </c>
      <c r="V147" s="2" t="s">
        <v>127</v>
      </c>
      <c r="W147" s="1" t="s">
        <v>54</v>
      </c>
      <c r="X147" s="1" t="s">
        <v>54</v>
      </c>
      <c r="Y147" s="1" t="s">
        <v>55</v>
      </c>
      <c r="Z147" s="24">
        <v>42064</v>
      </c>
      <c r="AA147" s="24">
        <v>42099</v>
      </c>
      <c r="AB147" s="2" t="s">
        <v>71</v>
      </c>
      <c r="AC147" s="2" t="s">
        <v>71</v>
      </c>
      <c r="AD147" s="25" t="s">
        <v>567</v>
      </c>
      <c r="AE147" s="2" t="s">
        <v>78</v>
      </c>
      <c r="AF147" s="21">
        <v>796</v>
      </c>
      <c r="AG147" s="1" t="s">
        <v>68</v>
      </c>
      <c r="AH147" s="1">
        <v>1</v>
      </c>
      <c r="AI147" s="2">
        <v>46</v>
      </c>
      <c r="AJ147" s="2" t="s">
        <v>63</v>
      </c>
      <c r="AK147" s="24">
        <v>42119</v>
      </c>
      <c r="AL147" s="24">
        <v>42119</v>
      </c>
      <c r="AM147" s="24">
        <v>42368</v>
      </c>
      <c r="AN147" s="2">
        <v>2015</v>
      </c>
      <c r="AO147" s="26" t="s">
        <v>71</v>
      </c>
      <c r="AP147" s="26" t="s">
        <v>65</v>
      </c>
      <c r="AQ147" s="27" t="s">
        <v>71</v>
      </c>
      <c r="AR147" s="2" t="s">
        <v>59</v>
      </c>
      <c r="AS147" s="5" t="s">
        <v>658</v>
      </c>
      <c r="AT147" s="6" t="s">
        <v>659</v>
      </c>
      <c r="AU147" s="2" t="s">
        <v>93</v>
      </c>
      <c r="AV147" s="28">
        <v>42339</v>
      </c>
      <c r="AW147" s="7">
        <v>2563.5066940000002</v>
      </c>
      <c r="AX147" s="7">
        <v>2285.0266940000001</v>
      </c>
      <c r="AY147" s="29">
        <v>0</v>
      </c>
      <c r="AZ147" s="8">
        <v>1.5</v>
      </c>
      <c r="BA147" s="2" t="s">
        <v>65</v>
      </c>
      <c r="BB147" s="30" t="s">
        <v>296</v>
      </c>
    </row>
    <row r="148" spans="1:54" ht="76.5">
      <c r="A148" s="21">
        <v>2</v>
      </c>
      <c r="B148" s="2" t="s">
        <v>660</v>
      </c>
      <c r="C148" s="4" t="s">
        <v>54</v>
      </c>
      <c r="D148" s="1" t="s">
        <v>564</v>
      </c>
      <c r="E148" s="2" t="s">
        <v>82</v>
      </c>
      <c r="F148" s="1" t="s">
        <v>83</v>
      </c>
      <c r="G148" s="1" t="s">
        <v>84</v>
      </c>
      <c r="H148" s="21">
        <v>843704</v>
      </c>
      <c r="I148" s="116" t="s">
        <v>661</v>
      </c>
      <c r="J148" s="3" t="s">
        <v>566</v>
      </c>
      <c r="K148" s="3" t="s">
        <v>566</v>
      </c>
      <c r="L148" s="2" t="s">
        <v>87</v>
      </c>
      <c r="M148" s="4" t="s">
        <v>77</v>
      </c>
      <c r="N148" s="2" t="s">
        <v>88</v>
      </c>
      <c r="O148" s="2" t="s">
        <v>89</v>
      </c>
      <c r="P148" s="22">
        <v>1336.0041390044573</v>
      </c>
      <c r="Q148" s="22">
        <v>1576.4848840252596</v>
      </c>
      <c r="R148" s="22">
        <v>1048.0319000629913</v>
      </c>
      <c r="S148" s="23">
        <v>1236.6776420743297</v>
      </c>
      <c r="T148" s="22">
        <v>1048.0319000629913</v>
      </c>
      <c r="U148" s="22">
        <v>1236.6776420743297</v>
      </c>
      <c r="V148" s="2" t="s">
        <v>127</v>
      </c>
      <c r="W148" s="1" t="s">
        <v>54</v>
      </c>
      <c r="X148" s="1" t="s">
        <v>54</v>
      </c>
      <c r="Y148" s="1" t="s">
        <v>55</v>
      </c>
      <c r="Z148" s="24">
        <v>42064</v>
      </c>
      <c r="AA148" s="24">
        <v>42099</v>
      </c>
      <c r="AB148" s="2" t="s">
        <v>71</v>
      </c>
      <c r="AC148" s="2" t="s">
        <v>71</v>
      </c>
      <c r="AD148" s="25" t="s">
        <v>567</v>
      </c>
      <c r="AE148" s="2" t="s">
        <v>78</v>
      </c>
      <c r="AF148" s="21">
        <v>796</v>
      </c>
      <c r="AG148" s="1" t="s">
        <v>68</v>
      </c>
      <c r="AH148" s="1">
        <v>1</v>
      </c>
      <c r="AI148" s="2">
        <v>46</v>
      </c>
      <c r="AJ148" s="2" t="s">
        <v>63</v>
      </c>
      <c r="AK148" s="24">
        <v>42119</v>
      </c>
      <c r="AL148" s="24">
        <v>42119</v>
      </c>
      <c r="AM148" s="24">
        <v>42368</v>
      </c>
      <c r="AN148" s="2">
        <v>2015</v>
      </c>
      <c r="AO148" s="26" t="s">
        <v>71</v>
      </c>
      <c r="AP148" s="26" t="s">
        <v>65</v>
      </c>
      <c r="AQ148" s="27" t="s">
        <v>71</v>
      </c>
      <c r="AR148" s="2" t="s">
        <v>59</v>
      </c>
      <c r="AS148" s="5" t="s">
        <v>662</v>
      </c>
      <c r="AT148" s="6" t="s">
        <v>663</v>
      </c>
      <c r="AU148" s="2" t="s">
        <v>93</v>
      </c>
      <c r="AV148" s="28">
        <v>42339</v>
      </c>
      <c r="AW148" s="7">
        <v>1714.4543319999998</v>
      </c>
      <c r="AX148" s="7">
        <v>1528.1323319999997</v>
      </c>
      <c r="AY148" s="29">
        <v>0</v>
      </c>
      <c r="AZ148" s="8">
        <v>1</v>
      </c>
      <c r="BA148" s="2" t="s">
        <v>65</v>
      </c>
      <c r="BB148" s="30" t="s">
        <v>296</v>
      </c>
    </row>
    <row r="149" spans="1:54" ht="76.5">
      <c r="A149" s="21">
        <v>2</v>
      </c>
      <c r="B149" s="2" t="s">
        <v>664</v>
      </c>
      <c r="C149" s="4" t="s">
        <v>54</v>
      </c>
      <c r="D149" s="1" t="s">
        <v>564</v>
      </c>
      <c r="E149" s="2" t="s">
        <v>82</v>
      </c>
      <c r="F149" s="1" t="s">
        <v>83</v>
      </c>
      <c r="G149" s="1" t="s">
        <v>84</v>
      </c>
      <c r="H149" s="21">
        <v>843705</v>
      </c>
      <c r="I149" s="116" t="s">
        <v>665</v>
      </c>
      <c r="J149" s="3" t="s">
        <v>566</v>
      </c>
      <c r="K149" s="3" t="s">
        <v>566</v>
      </c>
      <c r="L149" s="2" t="s">
        <v>87</v>
      </c>
      <c r="M149" s="4" t="s">
        <v>77</v>
      </c>
      <c r="N149" s="2" t="s">
        <v>88</v>
      </c>
      <c r="O149" s="2" t="s">
        <v>89</v>
      </c>
      <c r="P149" s="22">
        <v>1842.2158899460705</v>
      </c>
      <c r="Q149" s="22">
        <v>2173.8147501363633</v>
      </c>
      <c r="R149" s="22">
        <v>1565.8835064541599</v>
      </c>
      <c r="S149" s="23">
        <v>1847.7425376159085</v>
      </c>
      <c r="T149" s="22">
        <v>1565.8835064541599</v>
      </c>
      <c r="U149" s="22">
        <v>1847.7425376159085</v>
      </c>
      <c r="V149" s="2" t="s">
        <v>127</v>
      </c>
      <c r="W149" s="1" t="s">
        <v>54</v>
      </c>
      <c r="X149" s="1" t="s">
        <v>54</v>
      </c>
      <c r="Y149" s="1" t="s">
        <v>55</v>
      </c>
      <c r="Z149" s="24">
        <v>42064</v>
      </c>
      <c r="AA149" s="24">
        <v>42099</v>
      </c>
      <c r="AB149" s="2" t="s">
        <v>71</v>
      </c>
      <c r="AC149" s="2" t="s">
        <v>71</v>
      </c>
      <c r="AD149" s="25" t="s">
        <v>567</v>
      </c>
      <c r="AE149" s="2" t="s">
        <v>78</v>
      </c>
      <c r="AF149" s="21">
        <v>796</v>
      </c>
      <c r="AG149" s="1" t="s">
        <v>68</v>
      </c>
      <c r="AH149" s="1">
        <v>1</v>
      </c>
      <c r="AI149" s="2">
        <v>46</v>
      </c>
      <c r="AJ149" s="2" t="s">
        <v>63</v>
      </c>
      <c r="AK149" s="24">
        <v>42119</v>
      </c>
      <c r="AL149" s="24">
        <v>42119</v>
      </c>
      <c r="AM149" s="24">
        <v>42368</v>
      </c>
      <c r="AN149" s="2">
        <v>2015</v>
      </c>
      <c r="AO149" s="26" t="s">
        <v>71</v>
      </c>
      <c r="AP149" s="26" t="s">
        <v>65</v>
      </c>
      <c r="AQ149" s="27" t="s">
        <v>71</v>
      </c>
      <c r="AR149" s="2" t="s">
        <v>59</v>
      </c>
      <c r="AS149" s="5" t="s">
        <v>666</v>
      </c>
      <c r="AT149" s="6" t="s">
        <v>667</v>
      </c>
      <c r="AU149" s="2" t="s">
        <v>93</v>
      </c>
      <c r="AV149" s="28">
        <v>42339</v>
      </c>
      <c r="AW149" s="7">
        <v>2563.5066940000002</v>
      </c>
      <c r="AX149" s="7">
        <v>2285.0266940000001</v>
      </c>
      <c r="AY149" s="29">
        <v>0</v>
      </c>
      <c r="AZ149" s="8">
        <v>1.5</v>
      </c>
      <c r="BA149" s="2" t="s">
        <v>65</v>
      </c>
      <c r="BB149" s="30" t="s">
        <v>296</v>
      </c>
    </row>
    <row r="150" spans="1:54" ht="76.5">
      <c r="A150" s="21">
        <v>2</v>
      </c>
      <c r="B150" s="2" t="s">
        <v>668</v>
      </c>
      <c r="C150" s="4" t="s">
        <v>54</v>
      </c>
      <c r="D150" s="1" t="s">
        <v>564</v>
      </c>
      <c r="E150" s="2" t="s">
        <v>82</v>
      </c>
      <c r="F150" s="1" t="s">
        <v>83</v>
      </c>
      <c r="G150" s="1" t="s">
        <v>84</v>
      </c>
      <c r="H150" s="21">
        <v>843710</v>
      </c>
      <c r="I150" s="116" t="s">
        <v>669</v>
      </c>
      <c r="J150" s="3" t="s">
        <v>566</v>
      </c>
      <c r="K150" s="3" t="s">
        <v>566</v>
      </c>
      <c r="L150" s="2" t="s">
        <v>87</v>
      </c>
      <c r="M150" s="4" t="s">
        <v>77</v>
      </c>
      <c r="N150" s="2" t="s">
        <v>88</v>
      </c>
      <c r="O150" s="2" t="s">
        <v>89</v>
      </c>
      <c r="P150" s="22">
        <v>22031.99843733645</v>
      </c>
      <c r="Q150" s="22">
        <v>25997.758156057011</v>
      </c>
      <c r="R150" s="22">
        <v>18727.198671735983</v>
      </c>
      <c r="S150" s="23">
        <f t="shared" ref="S150:S151" si="3">R150*1.18</f>
        <v>22098.09443264846</v>
      </c>
      <c r="T150" s="22">
        <f t="shared" ref="T150:T151" si="4">R150</f>
        <v>18727.198671735983</v>
      </c>
      <c r="U150" s="22">
        <f t="shared" ref="U150:U151" si="5">S150</f>
        <v>22098.09443264846</v>
      </c>
      <c r="V150" s="2" t="s">
        <v>127</v>
      </c>
      <c r="W150" s="1" t="s">
        <v>54</v>
      </c>
      <c r="X150" s="1" t="s">
        <v>54</v>
      </c>
      <c r="Y150" s="1" t="s">
        <v>55</v>
      </c>
      <c r="Z150" s="24">
        <v>42200</v>
      </c>
      <c r="AA150" s="24">
        <v>42245</v>
      </c>
      <c r="AB150" s="2" t="s">
        <v>71</v>
      </c>
      <c r="AC150" s="2" t="s">
        <v>71</v>
      </c>
      <c r="AD150" s="25" t="s">
        <v>567</v>
      </c>
      <c r="AE150" s="2" t="s">
        <v>78</v>
      </c>
      <c r="AF150" s="21">
        <v>796</v>
      </c>
      <c r="AG150" s="1" t="s">
        <v>68</v>
      </c>
      <c r="AH150" s="1">
        <v>1</v>
      </c>
      <c r="AI150" s="2">
        <v>46</v>
      </c>
      <c r="AJ150" s="2" t="s">
        <v>63</v>
      </c>
      <c r="AK150" s="24">
        <v>42265</v>
      </c>
      <c r="AL150" s="24">
        <v>42265</v>
      </c>
      <c r="AM150" s="24">
        <v>42368</v>
      </c>
      <c r="AN150" s="2">
        <v>2015</v>
      </c>
      <c r="AO150" s="26" t="s">
        <v>71</v>
      </c>
      <c r="AP150" s="26" t="s">
        <v>65</v>
      </c>
      <c r="AQ150" s="27" t="s">
        <v>71</v>
      </c>
      <c r="AR150" s="2" t="s">
        <v>59</v>
      </c>
      <c r="AS150" s="5" t="s">
        <v>670</v>
      </c>
      <c r="AT150" s="6" t="s">
        <v>671</v>
      </c>
      <c r="AU150" s="2" t="s">
        <v>93</v>
      </c>
      <c r="AV150" s="28">
        <v>42369</v>
      </c>
      <c r="AW150" s="7">
        <v>27333.820994400001</v>
      </c>
      <c r="AX150" s="7">
        <v>24363.896213277691</v>
      </c>
      <c r="AY150" s="29">
        <v>0</v>
      </c>
      <c r="AZ150" s="8">
        <v>0</v>
      </c>
      <c r="BA150" s="2" t="s">
        <v>65</v>
      </c>
      <c r="BB150" s="30" t="s">
        <v>296</v>
      </c>
    </row>
    <row r="151" spans="1:54" ht="76.5">
      <c r="A151" s="21">
        <v>2</v>
      </c>
      <c r="B151" s="2" t="s">
        <v>672</v>
      </c>
      <c r="C151" s="4" t="s">
        <v>54</v>
      </c>
      <c r="D151" s="1" t="s">
        <v>564</v>
      </c>
      <c r="E151" s="2" t="s">
        <v>82</v>
      </c>
      <c r="F151" s="1" t="s">
        <v>83</v>
      </c>
      <c r="G151" s="1" t="s">
        <v>84</v>
      </c>
      <c r="H151" s="21">
        <v>843711</v>
      </c>
      <c r="I151" s="116" t="s">
        <v>673</v>
      </c>
      <c r="J151" s="3" t="s">
        <v>566</v>
      </c>
      <c r="K151" s="3" t="s">
        <v>566</v>
      </c>
      <c r="L151" s="2" t="s">
        <v>87</v>
      </c>
      <c r="M151" s="4" t="s">
        <v>77</v>
      </c>
      <c r="N151" s="2" t="s">
        <v>88</v>
      </c>
      <c r="O151" s="2" t="s">
        <v>89</v>
      </c>
      <c r="P151" s="22">
        <v>21839.199569257144</v>
      </c>
      <c r="Q151" s="22">
        <v>25770.255491723427</v>
      </c>
      <c r="R151" s="22">
        <f>18563.3196338686/1.154/0.85*0.775*1.209</f>
        <v>17732.048541078635</v>
      </c>
      <c r="S151" s="23">
        <f t="shared" si="3"/>
        <v>20923.817278472787</v>
      </c>
      <c r="T151" s="22">
        <f t="shared" si="4"/>
        <v>17732.048541078635</v>
      </c>
      <c r="U151" s="22">
        <f t="shared" si="5"/>
        <v>20923.817278472787</v>
      </c>
      <c r="V151" s="2" t="s">
        <v>127</v>
      </c>
      <c r="W151" s="1" t="s">
        <v>54</v>
      </c>
      <c r="X151" s="1" t="s">
        <v>54</v>
      </c>
      <c r="Y151" s="1" t="s">
        <v>55</v>
      </c>
      <c r="Z151" s="24">
        <v>42200</v>
      </c>
      <c r="AA151" s="24">
        <v>42245</v>
      </c>
      <c r="AB151" s="2" t="s">
        <v>71</v>
      </c>
      <c r="AC151" s="2" t="s">
        <v>71</v>
      </c>
      <c r="AD151" s="25" t="s">
        <v>567</v>
      </c>
      <c r="AE151" s="2" t="s">
        <v>78</v>
      </c>
      <c r="AF151" s="21">
        <v>796</v>
      </c>
      <c r="AG151" s="1" t="s">
        <v>68</v>
      </c>
      <c r="AH151" s="1">
        <v>1</v>
      </c>
      <c r="AI151" s="2">
        <v>46</v>
      </c>
      <c r="AJ151" s="2" t="s">
        <v>63</v>
      </c>
      <c r="AK151" s="24">
        <v>42265</v>
      </c>
      <c r="AL151" s="24">
        <v>42265</v>
      </c>
      <c r="AM151" s="24">
        <v>42459</v>
      </c>
      <c r="AN151" s="2" t="s">
        <v>56</v>
      </c>
      <c r="AO151" s="26" t="s">
        <v>71</v>
      </c>
      <c r="AP151" s="26" t="s">
        <v>65</v>
      </c>
      <c r="AQ151" s="27" t="s">
        <v>71</v>
      </c>
      <c r="AR151" s="2" t="s">
        <v>59</v>
      </c>
      <c r="AS151" s="5" t="s">
        <v>674</v>
      </c>
      <c r="AT151" s="6" t="s">
        <v>675</v>
      </c>
      <c r="AU151" s="2" t="s">
        <v>93</v>
      </c>
      <c r="AV151" s="28">
        <f>AM151</f>
        <v>42459</v>
      </c>
      <c r="AW151" s="7">
        <v>29769.789311799996</v>
      </c>
      <c r="AX151" s="7">
        <v>26763.747625149561</v>
      </c>
      <c r="AY151" s="29">
        <v>0.72</v>
      </c>
      <c r="AZ151" s="8">
        <v>19.100000000000001</v>
      </c>
      <c r="BA151" s="2" t="s">
        <v>65</v>
      </c>
      <c r="BB151" s="30" t="s">
        <v>296</v>
      </c>
    </row>
    <row r="152" spans="1:54" ht="76.5">
      <c r="A152" s="21">
        <v>2</v>
      </c>
      <c r="B152" s="2" t="s">
        <v>676</v>
      </c>
      <c r="C152" s="4" t="s">
        <v>54</v>
      </c>
      <c r="D152" s="1" t="s">
        <v>564</v>
      </c>
      <c r="E152" s="2" t="s">
        <v>82</v>
      </c>
      <c r="F152" s="1" t="s">
        <v>83</v>
      </c>
      <c r="G152" s="1" t="s">
        <v>84</v>
      </c>
      <c r="H152" s="21">
        <v>843713</v>
      </c>
      <c r="I152" s="116" t="s">
        <v>677</v>
      </c>
      <c r="J152" s="3" t="s">
        <v>566</v>
      </c>
      <c r="K152" s="3" t="s">
        <v>566</v>
      </c>
      <c r="L152" s="2" t="s">
        <v>87</v>
      </c>
      <c r="M152" s="4" t="s">
        <v>77</v>
      </c>
      <c r="N152" s="2" t="s">
        <v>88</v>
      </c>
      <c r="O152" s="2" t="s">
        <v>89</v>
      </c>
      <c r="P152" s="22">
        <v>14867.870968823641</v>
      </c>
      <c r="Q152" s="22">
        <v>17544.087743211894</v>
      </c>
      <c r="R152" s="22">
        <v>12637.690323500095</v>
      </c>
      <c r="S152" s="23">
        <v>14912.474581730112</v>
      </c>
      <c r="T152" s="22">
        <v>12637.690323500095</v>
      </c>
      <c r="U152" s="22">
        <v>14912.474581730112</v>
      </c>
      <c r="V152" s="2" t="s">
        <v>127</v>
      </c>
      <c r="W152" s="1" t="s">
        <v>54</v>
      </c>
      <c r="X152" s="1" t="s">
        <v>54</v>
      </c>
      <c r="Y152" s="1" t="s">
        <v>55</v>
      </c>
      <c r="Z152" s="24">
        <v>42036</v>
      </c>
      <c r="AA152" s="24">
        <v>42071</v>
      </c>
      <c r="AB152" s="2" t="s">
        <v>71</v>
      </c>
      <c r="AC152" s="2" t="s">
        <v>71</v>
      </c>
      <c r="AD152" s="25" t="s">
        <v>567</v>
      </c>
      <c r="AE152" s="2" t="s">
        <v>78</v>
      </c>
      <c r="AF152" s="21">
        <v>796</v>
      </c>
      <c r="AG152" s="1" t="s">
        <v>68</v>
      </c>
      <c r="AH152" s="1">
        <v>1</v>
      </c>
      <c r="AI152" s="2">
        <v>46</v>
      </c>
      <c r="AJ152" s="2" t="s">
        <v>63</v>
      </c>
      <c r="AK152" s="24">
        <v>42091</v>
      </c>
      <c r="AL152" s="24">
        <v>42091</v>
      </c>
      <c r="AM152" s="24">
        <v>42368</v>
      </c>
      <c r="AN152" s="2">
        <v>2015</v>
      </c>
      <c r="AO152" s="26" t="s">
        <v>71</v>
      </c>
      <c r="AP152" s="26" t="s">
        <v>65</v>
      </c>
      <c r="AQ152" s="27" t="s">
        <v>71</v>
      </c>
      <c r="AR152" s="2" t="s">
        <v>59</v>
      </c>
      <c r="AS152" s="5" t="s">
        <v>678</v>
      </c>
      <c r="AT152" s="6" t="s">
        <v>679</v>
      </c>
      <c r="AU152" s="2" t="s">
        <v>93</v>
      </c>
      <c r="AV152" s="28">
        <v>42369</v>
      </c>
      <c r="AW152" s="7">
        <v>20666.519999999997</v>
      </c>
      <c r="AX152" s="7">
        <v>18421.067626346172</v>
      </c>
      <c r="AY152" s="29">
        <v>0.25</v>
      </c>
      <c r="AZ152" s="8">
        <v>9.3000000000000007</v>
      </c>
      <c r="BA152" s="2" t="s">
        <v>65</v>
      </c>
      <c r="BB152" s="30" t="s">
        <v>296</v>
      </c>
    </row>
    <row r="153" spans="1:54" ht="76.5">
      <c r="A153" s="21">
        <v>2</v>
      </c>
      <c r="B153" s="2" t="s">
        <v>680</v>
      </c>
      <c r="C153" s="4" t="s">
        <v>54</v>
      </c>
      <c r="D153" s="1" t="s">
        <v>564</v>
      </c>
      <c r="E153" s="2" t="s">
        <v>82</v>
      </c>
      <c r="F153" s="1" t="s">
        <v>83</v>
      </c>
      <c r="G153" s="1" t="s">
        <v>84</v>
      </c>
      <c r="H153" s="21">
        <v>843724</v>
      </c>
      <c r="I153" s="116" t="s">
        <v>681</v>
      </c>
      <c r="J153" s="3" t="s">
        <v>566</v>
      </c>
      <c r="K153" s="3" t="s">
        <v>566</v>
      </c>
      <c r="L153" s="2" t="s">
        <v>87</v>
      </c>
      <c r="M153" s="4" t="s">
        <v>77</v>
      </c>
      <c r="N153" s="2" t="s">
        <v>88</v>
      </c>
      <c r="O153" s="2" t="s">
        <v>89</v>
      </c>
      <c r="P153" s="22">
        <v>1232.0503493741685</v>
      </c>
      <c r="Q153" s="22">
        <v>1453.8194122615187</v>
      </c>
      <c r="R153" s="22">
        <v>1047.2427969680432</v>
      </c>
      <c r="S153" s="23">
        <v>1235.7465004222909</v>
      </c>
      <c r="T153" s="22">
        <v>1047.2427969680432</v>
      </c>
      <c r="U153" s="22">
        <v>1235.7465004222909</v>
      </c>
      <c r="V153" s="2" t="s">
        <v>127</v>
      </c>
      <c r="W153" s="1" t="s">
        <v>54</v>
      </c>
      <c r="X153" s="1" t="s">
        <v>54</v>
      </c>
      <c r="Y153" s="1" t="s">
        <v>55</v>
      </c>
      <c r="Z153" s="24">
        <v>42125</v>
      </c>
      <c r="AA153" s="24">
        <v>42160</v>
      </c>
      <c r="AB153" s="2" t="s">
        <v>71</v>
      </c>
      <c r="AC153" s="2" t="s">
        <v>71</v>
      </c>
      <c r="AD153" s="25" t="s">
        <v>567</v>
      </c>
      <c r="AE153" s="2" t="s">
        <v>78</v>
      </c>
      <c r="AF153" s="21">
        <v>796</v>
      </c>
      <c r="AG153" s="1" t="s">
        <v>68</v>
      </c>
      <c r="AH153" s="1">
        <v>1</v>
      </c>
      <c r="AI153" s="2">
        <v>46</v>
      </c>
      <c r="AJ153" s="2" t="s">
        <v>63</v>
      </c>
      <c r="AK153" s="24">
        <v>42180</v>
      </c>
      <c r="AL153" s="24">
        <v>42180</v>
      </c>
      <c r="AM153" s="24">
        <v>42368</v>
      </c>
      <c r="AN153" s="2">
        <v>2015</v>
      </c>
      <c r="AO153" s="26" t="s">
        <v>71</v>
      </c>
      <c r="AP153" s="26" t="s">
        <v>65</v>
      </c>
      <c r="AQ153" s="27" t="s">
        <v>71</v>
      </c>
      <c r="AR153" s="2" t="s">
        <v>59</v>
      </c>
      <c r="AS153" s="5" t="s">
        <v>682</v>
      </c>
      <c r="AT153" s="6" t="s">
        <v>683</v>
      </c>
      <c r="AU153" s="2" t="s">
        <v>93</v>
      </c>
      <c r="AV153" s="28">
        <v>42369</v>
      </c>
      <c r="AW153" s="7">
        <v>2299.4659999999999</v>
      </c>
      <c r="AX153" s="7">
        <v>1964.40128</v>
      </c>
      <c r="AY153" s="29">
        <v>0</v>
      </c>
      <c r="AZ153" s="8">
        <v>1</v>
      </c>
      <c r="BA153" s="2" t="s">
        <v>65</v>
      </c>
      <c r="BB153" s="30" t="s">
        <v>296</v>
      </c>
    </row>
    <row r="154" spans="1:54" ht="102">
      <c r="A154" s="21">
        <v>2</v>
      </c>
      <c r="B154" s="2" t="s">
        <v>686</v>
      </c>
      <c r="C154" s="4" t="s">
        <v>54</v>
      </c>
      <c r="D154" s="1" t="s">
        <v>564</v>
      </c>
      <c r="E154" s="2" t="s">
        <v>82</v>
      </c>
      <c r="F154" s="1" t="s">
        <v>559</v>
      </c>
      <c r="G154" s="1" t="s">
        <v>560</v>
      </c>
      <c r="H154" s="21">
        <v>843692</v>
      </c>
      <c r="I154" s="116" t="s">
        <v>687</v>
      </c>
      <c r="J154" s="3" t="s">
        <v>684</v>
      </c>
      <c r="K154" s="3" t="s">
        <v>684</v>
      </c>
      <c r="L154" s="2" t="s">
        <v>87</v>
      </c>
      <c r="M154" s="4" t="s">
        <v>77</v>
      </c>
      <c r="N154" s="2" t="s">
        <v>88</v>
      </c>
      <c r="O154" s="2" t="s">
        <v>89</v>
      </c>
      <c r="P154" s="22">
        <v>3986.4895141705451</v>
      </c>
      <c r="Q154" s="22">
        <v>4704.0576267212427</v>
      </c>
      <c r="R154" s="22">
        <v>3089.5293734821726</v>
      </c>
      <c r="S154" s="23">
        <v>3645.6446607089633</v>
      </c>
      <c r="T154" s="22">
        <v>3089.5293734821726</v>
      </c>
      <c r="U154" s="22">
        <v>3645.6446607089633</v>
      </c>
      <c r="V154" s="2" t="s">
        <v>127</v>
      </c>
      <c r="W154" s="1" t="s">
        <v>54</v>
      </c>
      <c r="X154" s="1" t="s">
        <v>54</v>
      </c>
      <c r="Y154" s="1" t="s">
        <v>55</v>
      </c>
      <c r="Z154" s="24">
        <v>42036</v>
      </c>
      <c r="AA154" s="24">
        <v>42071</v>
      </c>
      <c r="AB154" s="2" t="s">
        <v>71</v>
      </c>
      <c r="AC154" s="2" t="s">
        <v>71</v>
      </c>
      <c r="AD154" s="25" t="s">
        <v>685</v>
      </c>
      <c r="AE154" s="2" t="s">
        <v>78</v>
      </c>
      <c r="AF154" s="21">
        <v>796</v>
      </c>
      <c r="AG154" s="1" t="s">
        <v>68</v>
      </c>
      <c r="AH154" s="1">
        <v>1</v>
      </c>
      <c r="AI154" s="2">
        <v>46</v>
      </c>
      <c r="AJ154" s="2" t="s">
        <v>63</v>
      </c>
      <c r="AK154" s="24">
        <v>42091</v>
      </c>
      <c r="AL154" s="24">
        <v>42091</v>
      </c>
      <c r="AM154" s="24">
        <v>42734</v>
      </c>
      <c r="AN154" s="2" t="s">
        <v>56</v>
      </c>
      <c r="AO154" s="26" t="s">
        <v>71</v>
      </c>
      <c r="AP154" s="26" t="s">
        <v>65</v>
      </c>
      <c r="AQ154" s="27" t="s">
        <v>71</v>
      </c>
      <c r="AR154" s="2" t="s">
        <v>59</v>
      </c>
      <c r="AS154" s="5" t="s">
        <v>688</v>
      </c>
      <c r="AT154" s="6" t="s">
        <v>689</v>
      </c>
      <c r="AU154" s="2" t="s">
        <v>93</v>
      </c>
      <c r="AV154" s="28">
        <v>42734</v>
      </c>
      <c r="AW154" s="7">
        <v>4261.6203624</v>
      </c>
      <c r="AX154" s="7">
        <v>3798.5789191776921</v>
      </c>
      <c r="AY154" s="29">
        <v>0</v>
      </c>
      <c r="AZ154" s="8">
        <v>2.5</v>
      </c>
      <c r="BA154" s="2" t="s">
        <v>65</v>
      </c>
      <c r="BB154" s="30" t="s">
        <v>296</v>
      </c>
    </row>
    <row r="155" spans="1:54" ht="102">
      <c r="A155" s="21">
        <v>2</v>
      </c>
      <c r="B155" s="2" t="s">
        <v>690</v>
      </c>
      <c r="C155" s="4" t="s">
        <v>54</v>
      </c>
      <c r="D155" s="1" t="s">
        <v>564</v>
      </c>
      <c r="E155" s="2" t="s">
        <v>82</v>
      </c>
      <c r="F155" s="1" t="s">
        <v>559</v>
      </c>
      <c r="G155" s="1" t="s">
        <v>560</v>
      </c>
      <c r="H155" s="21">
        <v>843693</v>
      </c>
      <c r="I155" s="116" t="s">
        <v>691</v>
      </c>
      <c r="J155" s="3" t="s">
        <v>684</v>
      </c>
      <c r="K155" s="3" t="s">
        <v>684</v>
      </c>
      <c r="L155" s="2" t="s">
        <v>87</v>
      </c>
      <c r="M155" s="4" t="s">
        <v>77</v>
      </c>
      <c r="N155" s="2" t="s">
        <v>88</v>
      </c>
      <c r="O155" s="2" t="s">
        <v>89</v>
      </c>
      <c r="P155" s="22">
        <v>1603.7583998123823</v>
      </c>
      <c r="Q155" s="22">
        <v>1892.434911778611</v>
      </c>
      <c r="R155" s="22">
        <v>1242.9127598545963</v>
      </c>
      <c r="S155" s="23">
        <v>1466.6370566284236</v>
      </c>
      <c r="T155" s="22">
        <v>1242.9127598545963</v>
      </c>
      <c r="U155" s="22">
        <v>1466.6370566284236</v>
      </c>
      <c r="V155" s="2" t="s">
        <v>127</v>
      </c>
      <c r="W155" s="1" t="s">
        <v>54</v>
      </c>
      <c r="X155" s="1" t="s">
        <v>54</v>
      </c>
      <c r="Y155" s="1" t="s">
        <v>55</v>
      </c>
      <c r="Z155" s="24">
        <v>42036</v>
      </c>
      <c r="AA155" s="24">
        <v>42071</v>
      </c>
      <c r="AB155" s="2" t="s">
        <v>71</v>
      </c>
      <c r="AC155" s="2" t="s">
        <v>71</v>
      </c>
      <c r="AD155" s="25" t="s">
        <v>685</v>
      </c>
      <c r="AE155" s="2" t="s">
        <v>78</v>
      </c>
      <c r="AF155" s="21">
        <v>796</v>
      </c>
      <c r="AG155" s="1" t="s">
        <v>68</v>
      </c>
      <c r="AH155" s="1">
        <v>1</v>
      </c>
      <c r="AI155" s="2">
        <v>46</v>
      </c>
      <c r="AJ155" s="2" t="s">
        <v>63</v>
      </c>
      <c r="AK155" s="24">
        <v>42091</v>
      </c>
      <c r="AL155" s="24">
        <v>42091</v>
      </c>
      <c r="AM155" s="24">
        <v>42734</v>
      </c>
      <c r="AN155" s="2" t="s">
        <v>56</v>
      </c>
      <c r="AO155" s="26" t="s">
        <v>71</v>
      </c>
      <c r="AP155" s="26" t="s">
        <v>65</v>
      </c>
      <c r="AQ155" s="27" t="s">
        <v>71</v>
      </c>
      <c r="AR155" s="2" t="s">
        <v>59</v>
      </c>
      <c r="AS155" s="5" t="s">
        <v>692</v>
      </c>
      <c r="AT155" s="6" t="s">
        <v>693</v>
      </c>
      <c r="AU155" s="2" t="s">
        <v>93</v>
      </c>
      <c r="AV155" s="28">
        <v>42734</v>
      </c>
      <c r="AW155" s="7">
        <v>1714.4543319999998</v>
      </c>
      <c r="AX155" s="7">
        <v>1528.1722747730769</v>
      </c>
      <c r="AY155" s="29">
        <v>0</v>
      </c>
      <c r="AZ155" s="8">
        <v>1</v>
      </c>
      <c r="BA155" s="2" t="s">
        <v>65</v>
      </c>
      <c r="BB155" s="30" t="s">
        <v>296</v>
      </c>
    </row>
    <row r="156" spans="1:54" ht="102">
      <c r="A156" s="21">
        <v>2</v>
      </c>
      <c r="B156" s="2" t="s">
        <v>694</v>
      </c>
      <c r="C156" s="4" t="s">
        <v>54</v>
      </c>
      <c r="D156" s="1" t="s">
        <v>564</v>
      </c>
      <c r="E156" s="2" t="s">
        <v>82</v>
      </c>
      <c r="F156" s="1" t="s">
        <v>559</v>
      </c>
      <c r="G156" s="1" t="s">
        <v>560</v>
      </c>
      <c r="H156" s="21">
        <v>843694</v>
      </c>
      <c r="I156" s="116" t="s">
        <v>695</v>
      </c>
      <c r="J156" s="3" t="s">
        <v>684</v>
      </c>
      <c r="K156" s="3" t="s">
        <v>684</v>
      </c>
      <c r="L156" s="2" t="s">
        <v>87</v>
      </c>
      <c r="M156" s="4" t="s">
        <v>77</v>
      </c>
      <c r="N156" s="2" t="s">
        <v>88</v>
      </c>
      <c r="O156" s="2" t="s">
        <v>89</v>
      </c>
      <c r="P156" s="22">
        <v>3827.647281453339</v>
      </c>
      <c r="Q156" s="22">
        <v>4516.6237921149395</v>
      </c>
      <c r="R156" s="22">
        <v>2966.4266431263377</v>
      </c>
      <c r="S156" s="23">
        <v>3500.3834388890782</v>
      </c>
      <c r="T156" s="22">
        <v>2966.4266431263377</v>
      </c>
      <c r="U156" s="22">
        <v>3500.3834388890782</v>
      </c>
      <c r="V156" s="2" t="s">
        <v>127</v>
      </c>
      <c r="W156" s="1" t="s">
        <v>54</v>
      </c>
      <c r="X156" s="1" t="s">
        <v>54</v>
      </c>
      <c r="Y156" s="1" t="s">
        <v>55</v>
      </c>
      <c r="Z156" s="24">
        <v>42036</v>
      </c>
      <c r="AA156" s="24">
        <v>42071</v>
      </c>
      <c r="AB156" s="2" t="s">
        <v>71</v>
      </c>
      <c r="AC156" s="2" t="s">
        <v>71</v>
      </c>
      <c r="AD156" s="25" t="s">
        <v>685</v>
      </c>
      <c r="AE156" s="2" t="s">
        <v>78</v>
      </c>
      <c r="AF156" s="21">
        <v>796</v>
      </c>
      <c r="AG156" s="1" t="s">
        <v>68</v>
      </c>
      <c r="AH156" s="1">
        <v>1</v>
      </c>
      <c r="AI156" s="2">
        <v>46</v>
      </c>
      <c r="AJ156" s="2" t="s">
        <v>63</v>
      </c>
      <c r="AK156" s="24">
        <v>42091</v>
      </c>
      <c r="AL156" s="24">
        <v>42091</v>
      </c>
      <c r="AM156" s="24">
        <v>42734</v>
      </c>
      <c r="AN156" s="2" t="s">
        <v>56</v>
      </c>
      <c r="AO156" s="26" t="s">
        <v>71</v>
      </c>
      <c r="AP156" s="26" t="s">
        <v>65</v>
      </c>
      <c r="AQ156" s="27" t="s">
        <v>71</v>
      </c>
      <c r="AR156" s="2" t="s">
        <v>59</v>
      </c>
      <c r="AS156" s="5" t="s">
        <v>696</v>
      </c>
      <c r="AT156" s="6" t="s">
        <v>697</v>
      </c>
      <c r="AU156" s="2" t="s">
        <v>93</v>
      </c>
      <c r="AV156" s="28">
        <v>42734</v>
      </c>
      <c r="AW156" s="7">
        <v>4091.8143032000007</v>
      </c>
      <c r="AX156" s="7">
        <v>3647.2229414100002</v>
      </c>
      <c r="AY156" s="29">
        <v>0</v>
      </c>
      <c r="AZ156" s="8">
        <v>2.4</v>
      </c>
      <c r="BA156" s="2" t="s">
        <v>65</v>
      </c>
      <c r="BB156" s="30" t="s">
        <v>296</v>
      </c>
    </row>
    <row r="157" spans="1:54" ht="102">
      <c r="A157" s="21">
        <v>2</v>
      </c>
      <c r="B157" s="2" t="s">
        <v>698</v>
      </c>
      <c r="C157" s="4" t="s">
        <v>54</v>
      </c>
      <c r="D157" s="1" t="s">
        <v>564</v>
      </c>
      <c r="E157" s="2" t="s">
        <v>82</v>
      </c>
      <c r="F157" s="1" t="s">
        <v>559</v>
      </c>
      <c r="G157" s="1" t="s">
        <v>560</v>
      </c>
      <c r="H157" s="21">
        <v>843695</v>
      </c>
      <c r="I157" s="116" t="s">
        <v>699</v>
      </c>
      <c r="J157" s="3" t="s">
        <v>684</v>
      </c>
      <c r="K157" s="3" t="s">
        <v>684</v>
      </c>
      <c r="L157" s="2" t="s">
        <v>87</v>
      </c>
      <c r="M157" s="4" t="s">
        <v>77</v>
      </c>
      <c r="N157" s="2" t="s">
        <v>88</v>
      </c>
      <c r="O157" s="2" t="s">
        <v>89</v>
      </c>
      <c r="P157" s="22">
        <v>809.51301875594788</v>
      </c>
      <c r="Q157" s="22">
        <v>955.2253621320184</v>
      </c>
      <c r="R157" s="22">
        <v>627.37258953585967</v>
      </c>
      <c r="S157" s="23">
        <v>740.29965565231441</v>
      </c>
      <c r="T157" s="22">
        <v>627.37258953585967</v>
      </c>
      <c r="U157" s="22">
        <v>740.29965565231441</v>
      </c>
      <c r="V157" s="2" t="s">
        <v>127</v>
      </c>
      <c r="W157" s="1" t="s">
        <v>54</v>
      </c>
      <c r="X157" s="1" t="s">
        <v>54</v>
      </c>
      <c r="Y157" s="1" t="s">
        <v>55</v>
      </c>
      <c r="Z157" s="24">
        <v>42036</v>
      </c>
      <c r="AA157" s="24">
        <v>42071</v>
      </c>
      <c r="AB157" s="2" t="s">
        <v>71</v>
      </c>
      <c r="AC157" s="2" t="s">
        <v>71</v>
      </c>
      <c r="AD157" s="25" t="s">
        <v>685</v>
      </c>
      <c r="AE157" s="2" t="s">
        <v>78</v>
      </c>
      <c r="AF157" s="21">
        <v>796</v>
      </c>
      <c r="AG157" s="1" t="s">
        <v>68</v>
      </c>
      <c r="AH157" s="1">
        <v>1</v>
      </c>
      <c r="AI157" s="2">
        <v>46</v>
      </c>
      <c r="AJ157" s="2" t="s">
        <v>63</v>
      </c>
      <c r="AK157" s="24">
        <v>42091</v>
      </c>
      <c r="AL157" s="24">
        <v>42091</v>
      </c>
      <c r="AM157" s="24">
        <v>42734</v>
      </c>
      <c r="AN157" s="2" t="s">
        <v>56</v>
      </c>
      <c r="AO157" s="26" t="s">
        <v>71</v>
      </c>
      <c r="AP157" s="26" t="s">
        <v>65</v>
      </c>
      <c r="AQ157" s="27" t="s">
        <v>71</v>
      </c>
      <c r="AR157" s="2" t="s">
        <v>59</v>
      </c>
      <c r="AS157" s="5" t="s">
        <v>700</v>
      </c>
      <c r="AT157" s="6" t="s">
        <v>701</v>
      </c>
      <c r="AU157" s="2" t="s">
        <v>93</v>
      </c>
      <c r="AV157" s="28">
        <v>42734</v>
      </c>
      <c r="AW157" s="7">
        <v>865.39912620000007</v>
      </c>
      <c r="AX157" s="7">
        <v>771.37018268019244</v>
      </c>
      <c r="AY157" s="29">
        <v>0</v>
      </c>
      <c r="AZ157" s="8">
        <v>0.5</v>
      </c>
      <c r="BA157" s="2" t="s">
        <v>65</v>
      </c>
      <c r="BB157" s="30" t="s">
        <v>296</v>
      </c>
    </row>
    <row r="158" spans="1:54" ht="102">
      <c r="A158" s="21">
        <v>2</v>
      </c>
      <c r="B158" s="2" t="s">
        <v>702</v>
      </c>
      <c r="C158" s="4" t="s">
        <v>54</v>
      </c>
      <c r="D158" s="1" t="s">
        <v>564</v>
      </c>
      <c r="E158" s="2" t="s">
        <v>82</v>
      </c>
      <c r="F158" s="1" t="s">
        <v>559</v>
      </c>
      <c r="G158" s="1" t="s">
        <v>560</v>
      </c>
      <c r="H158" s="21">
        <v>843696</v>
      </c>
      <c r="I158" s="116" t="s">
        <v>703</v>
      </c>
      <c r="J158" s="3" t="s">
        <v>684</v>
      </c>
      <c r="K158" s="3" t="s">
        <v>684</v>
      </c>
      <c r="L158" s="2" t="s">
        <v>87</v>
      </c>
      <c r="M158" s="4" t="s">
        <v>77</v>
      </c>
      <c r="N158" s="2" t="s">
        <v>88</v>
      </c>
      <c r="O158" s="2" t="s">
        <v>89</v>
      </c>
      <c r="P158" s="22">
        <v>4463.0391614561504</v>
      </c>
      <c r="Q158" s="22">
        <v>5266.386210518257</v>
      </c>
      <c r="R158" s="22">
        <v>3458.8553501285169</v>
      </c>
      <c r="S158" s="23">
        <v>4081.4493131516497</v>
      </c>
      <c r="T158" s="22">
        <v>3458.8553501285169</v>
      </c>
      <c r="U158" s="22">
        <v>4081.4493131516497</v>
      </c>
      <c r="V158" s="2" t="s">
        <v>127</v>
      </c>
      <c r="W158" s="1" t="s">
        <v>54</v>
      </c>
      <c r="X158" s="1" t="s">
        <v>54</v>
      </c>
      <c r="Y158" s="1" t="s">
        <v>55</v>
      </c>
      <c r="Z158" s="24">
        <v>42036</v>
      </c>
      <c r="AA158" s="24">
        <v>42071</v>
      </c>
      <c r="AB158" s="2" t="s">
        <v>71</v>
      </c>
      <c r="AC158" s="2" t="s">
        <v>71</v>
      </c>
      <c r="AD158" s="25" t="s">
        <v>685</v>
      </c>
      <c r="AE158" s="2" t="s">
        <v>78</v>
      </c>
      <c r="AF158" s="21">
        <v>796</v>
      </c>
      <c r="AG158" s="1" t="s">
        <v>68</v>
      </c>
      <c r="AH158" s="1">
        <v>1</v>
      </c>
      <c r="AI158" s="2">
        <v>46</v>
      </c>
      <c r="AJ158" s="2" t="s">
        <v>63</v>
      </c>
      <c r="AK158" s="24">
        <v>42091</v>
      </c>
      <c r="AL158" s="24">
        <v>42091</v>
      </c>
      <c r="AM158" s="24">
        <v>42734</v>
      </c>
      <c r="AN158" s="2" t="s">
        <v>56</v>
      </c>
      <c r="AO158" s="26" t="s">
        <v>71</v>
      </c>
      <c r="AP158" s="26" t="s">
        <v>65</v>
      </c>
      <c r="AQ158" s="27" t="s">
        <v>71</v>
      </c>
      <c r="AR158" s="2" t="s">
        <v>59</v>
      </c>
      <c r="AS158" s="5" t="s">
        <v>704</v>
      </c>
      <c r="AT158" s="6" t="s">
        <v>705</v>
      </c>
      <c r="AU158" s="2" t="s">
        <v>93</v>
      </c>
      <c r="AV158" s="28">
        <v>42734</v>
      </c>
      <c r="AW158" s="7">
        <v>4771.0575852000002</v>
      </c>
      <c r="AX158" s="7">
        <v>4252.6638283465381</v>
      </c>
      <c r="AY158" s="29">
        <v>0</v>
      </c>
      <c r="AZ158" s="8">
        <v>2.8</v>
      </c>
      <c r="BA158" s="2" t="s">
        <v>65</v>
      </c>
      <c r="BB158" s="30" t="s">
        <v>296</v>
      </c>
    </row>
    <row r="159" spans="1:54" ht="102">
      <c r="A159" s="21">
        <v>2</v>
      </c>
      <c r="B159" s="2" t="s">
        <v>706</v>
      </c>
      <c r="C159" s="4" t="s">
        <v>54</v>
      </c>
      <c r="D159" s="1" t="s">
        <v>564</v>
      </c>
      <c r="E159" s="2" t="s">
        <v>82</v>
      </c>
      <c r="F159" s="1" t="s">
        <v>559</v>
      </c>
      <c r="G159" s="1" t="s">
        <v>560</v>
      </c>
      <c r="H159" s="21">
        <v>843936</v>
      </c>
      <c r="I159" s="116" t="s">
        <v>707</v>
      </c>
      <c r="J159" s="3" t="s">
        <v>684</v>
      </c>
      <c r="K159" s="3" t="s">
        <v>684</v>
      </c>
      <c r="L159" s="2" t="s">
        <v>87</v>
      </c>
      <c r="M159" s="4" t="s">
        <v>77</v>
      </c>
      <c r="N159" s="2" t="s">
        <v>88</v>
      </c>
      <c r="O159" s="2" t="s">
        <v>89</v>
      </c>
      <c r="P159" s="22">
        <v>532.5024925224327</v>
      </c>
      <c r="Q159" s="22">
        <v>628.35294117647061</v>
      </c>
      <c r="R159" s="22">
        <v>452.62711864406782</v>
      </c>
      <c r="S159" s="23">
        <v>534.1</v>
      </c>
      <c r="T159" s="22">
        <v>452.62711864406782</v>
      </c>
      <c r="U159" s="22">
        <v>534.1</v>
      </c>
      <c r="V159" s="2" t="s">
        <v>127</v>
      </c>
      <c r="W159" s="1" t="s">
        <v>54</v>
      </c>
      <c r="X159" s="1" t="s">
        <v>54</v>
      </c>
      <c r="Y159" s="1" t="s">
        <v>55</v>
      </c>
      <c r="Z159" s="24">
        <v>42036</v>
      </c>
      <c r="AA159" s="24">
        <v>42071</v>
      </c>
      <c r="AB159" s="2" t="s">
        <v>71</v>
      </c>
      <c r="AC159" s="2" t="s">
        <v>71</v>
      </c>
      <c r="AD159" s="25" t="s">
        <v>685</v>
      </c>
      <c r="AE159" s="2" t="s">
        <v>78</v>
      </c>
      <c r="AF159" s="21">
        <v>796</v>
      </c>
      <c r="AG159" s="1" t="s">
        <v>68</v>
      </c>
      <c r="AH159" s="1">
        <v>1</v>
      </c>
      <c r="AI159" s="2">
        <v>46</v>
      </c>
      <c r="AJ159" s="2" t="s">
        <v>63</v>
      </c>
      <c r="AK159" s="24">
        <v>42091</v>
      </c>
      <c r="AL159" s="24">
        <v>42091</v>
      </c>
      <c r="AM159" s="24">
        <v>42734</v>
      </c>
      <c r="AN159" s="2" t="s">
        <v>56</v>
      </c>
      <c r="AO159" s="26" t="s">
        <v>71</v>
      </c>
      <c r="AP159" s="26" t="s">
        <v>65</v>
      </c>
      <c r="AQ159" s="27" t="s">
        <v>71</v>
      </c>
      <c r="AR159" s="2" t="s">
        <v>59</v>
      </c>
      <c r="AS159" s="5" t="s">
        <v>708</v>
      </c>
      <c r="AT159" s="6" t="s">
        <v>709</v>
      </c>
      <c r="AU159" s="2" t="s">
        <v>93</v>
      </c>
      <c r="AV159" s="28">
        <v>42734</v>
      </c>
      <c r="AW159" s="7">
        <v>637.20000000000005</v>
      </c>
      <c r="AX159" s="7">
        <v>540</v>
      </c>
      <c r="AY159" s="29">
        <v>0.16</v>
      </c>
      <c r="AZ159" s="8">
        <v>0</v>
      </c>
      <c r="BA159" s="2" t="s">
        <v>65</v>
      </c>
      <c r="BB159" s="30" t="s">
        <v>296</v>
      </c>
    </row>
    <row r="160" spans="1:54" ht="102">
      <c r="A160" s="21">
        <v>2</v>
      </c>
      <c r="B160" s="2" t="s">
        <v>710</v>
      </c>
      <c r="C160" s="4" t="s">
        <v>54</v>
      </c>
      <c r="D160" s="1" t="s">
        <v>564</v>
      </c>
      <c r="E160" s="2" t="s">
        <v>82</v>
      </c>
      <c r="F160" s="1" t="s">
        <v>559</v>
      </c>
      <c r="G160" s="1" t="s">
        <v>560</v>
      </c>
      <c r="H160" s="21">
        <v>843937</v>
      </c>
      <c r="I160" s="116" t="s">
        <v>711</v>
      </c>
      <c r="J160" s="3" t="s">
        <v>684</v>
      </c>
      <c r="K160" s="3" t="s">
        <v>684</v>
      </c>
      <c r="L160" s="2" t="s">
        <v>87</v>
      </c>
      <c r="M160" s="4" t="s">
        <v>77</v>
      </c>
      <c r="N160" s="2" t="s">
        <v>88</v>
      </c>
      <c r="O160" s="2" t="s">
        <v>89</v>
      </c>
      <c r="P160" s="22">
        <v>532.5024925224327</v>
      </c>
      <c r="Q160" s="22">
        <v>628.35294117647061</v>
      </c>
      <c r="R160" s="22">
        <v>452.62711864406782</v>
      </c>
      <c r="S160" s="23">
        <v>534.1</v>
      </c>
      <c r="T160" s="22">
        <v>452.62711864406782</v>
      </c>
      <c r="U160" s="22">
        <v>534.1</v>
      </c>
      <c r="V160" s="2" t="s">
        <v>127</v>
      </c>
      <c r="W160" s="1" t="s">
        <v>54</v>
      </c>
      <c r="X160" s="1" t="s">
        <v>54</v>
      </c>
      <c r="Y160" s="1" t="s">
        <v>55</v>
      </c>
      <c r="Z160" s="24">
        <v>42036</v>
      </c>
      <c r="AA160" s="24">
        <v>42071</v>
      </c>
      <c r="AB160" s="2" t="s">
        <v>71</v>
      </c>
      <c r="AC160" s="2" t="s">
        <v>71</v>
      </c>
      <c r="AD160" s="25" t="s">
        <v>685</v>
      </c>
      <c r="AE160" s="2" t="s">
        <v>78</v>
      </c>
      <c r="AF160" s="21">
        <v>796</v>
      </c>
      <c r="AG160" s="1" t="s">
        <v>68</v>
      </c>
      <c r="AH160" s="1">
        <v>1</v>
      </c>
      <c r="AI160" s="2">
        <v>46</v>
      </c>
      <c r="AJ160" s="2" t="s">
        <v>63</v>
      </c>
      <c r="AK160" s="24">
        <v>42091</v>
      </c>
      <c r="AL160" s="24">
        <v>42091</v>
      </c>
      <c r="AM160" s="24">
        <v>42734</v>
      </c>
      <c r="AN160" s="2" t="s">
        <v>56</v>
      </c>
      <c r="AO160" s="26" t="s">
        <v>71</v>
      </c>
      <c r="AP160" s="26" t="s">
        <v>65</v>
      </c>
      <c r="AQ160" s="27" t="s">
        <v>71</v>
      </c>
      <c r="AR160" s="2" t="s">
        <v>59</v>
      </c>
      <c r="AS160" s="5" t="s">
        <v>712</v>
      </c>
      <c r="AT160" s="6" t="s">
        <v>713</v>
      </c>
      <c r="AU160" s="2" t="s">
        <v>93</v>
      </c>
      <c r="AV160" s="28">
        <v>42734</v>
      </c>
      <c r="AW160" s="7">
        <v>637.20000000000005</v>
      </c>
      <c r="AX160" s="7">
        <v>540</v>
      </c>
      <c r="AY160" s="29">
        <v>0.16</v>
      </c>
      <c r="AZ160" s="8">
        <v>0</v>
      </c>
      <c r="BA160" s="2" t="s">
        <v>65</v>
      </c>
      <c r="BB160" s="30" t="s">
        <v>296</v>
      </c>
    </row>
    <row r="161" spans="1:54" ht="76.5">
      <c r="A161" s="21">
        <v>2</v>
      </c>
      <c r="B161" s="2" t="s">
        <v>714</v>
      </c>
      <c r="C161" s="4" t="s">
        <v>54</v>
      </c>
      <c r="D161" s="1" t="s">
        <v>73</v>
      </c>
      <c r="E161" s="2" t="s">
        <v>82</v>
      </c>
      <c r="F161" s="1" t="s">
        <v>83</v>
      </c>
      <c r="G161" s="1" t="s">
        <v>84</v>
      </c>
      <c r="H161" s="21">
        <v>836647</v>
      </c>
      <c r="I161" s="116" t="s">
        <v>715</v>
      </c>
      <c r="J161" s="3" t="s">
        <v>632</v>
      </c>
      <c r="K161" s="3" t="s">
        <v>632</v>
      </c>
      <c r="L161" s="2" t="s">
        <v>87</v>
      </c>
      <c r="M161" s="4" t="s">
        <v>77</v>
      </c>
      <c r="N161" s="2" t="s">
        <v>88</v>
      </c>
      <c r="O161" s="2" t="s">
        <v>89</v>
      </c>
      <c r="P161" s="22">
        <v>11746.32</v>
      </c>
      <c r="Q161" s="22">
        <v>13860.657599999999</v>
      </c>
      <c r="R161" s="22">
        <v>9910.1139999999996</v>
      </c>
      <c r="S161" s="23">
        <v>11693.934519999999</v>
      </c>
      <c r="T161" s="22">
        <v>9910.1139999999996</v>
      </c>
      <c r="U161" s="22">
        <v>11693.934519999999</v>
      </c>
      <c r="V161" s="2" t="s">
        <v>61</v>
      </c>
      <c r="W161" s="1" t="s">
        <v>54</v>
      </c>
      <c r="X161" s="1" t="s">
        <v>54</v>
      </c>
      <c r="Y161" s="1" t="s">
        <v>55</v>
      </c>
      <c r="Z161" s="24">
        <v>42139</v>
      </c>
      <c r="AA161" s="24">
        <v>42199</v>
      </c>
      <c r="AB161" s="2" t="s">
        <v>71</v>
      </c>
      <c r="AC161" s="2" t="s">
        <v>71</v>
      </c>
      <c r="AD161" s="25" t="s">
        <v>633</v>
      </c>
      <c r="AE161" s="2" t="s">
        <v>78</v>
      </c>
      <c r="AF161" s="21">
        <v>796</v>
      </c>
      <c r="AG161" s="1" t="s">
        <v>68</v>
      </c>
      <c r="AH161" s="1">
        <v>1</v>
      </c>
      <c r="AI161" s="2">
        <v>46</v>
      </c>
      <c r="AJ161" s="2" t="s">
        <v>63</v>
      </c>
      <c r="AK161" s="24">
        <v>42219</v>
      </c>
      <c r="AL161" s="24">
        <v>42219</v>
      </c>
      <c r="AM161" s="24">
        <v>42369</v>
      </c>
      <c r="AN161" s="2">
        <v>2015</v>
      </c>
      <c r="AO161" s="26" t="s">
        <v>71</v>
      </c>
      <c r="AP161" s="26" t="s">
        <v>65</v>
      </c>
      <c r="AQ161" s="27" t="s">
        <v>71</v>
      </c>
      <c r="AR161" s="2" t="s">
        <v>59</v>
      </c>
      <c r="AS161" s="5" t="s">
        <v>716</v>
      </c>
      <c r="AT161" s="6" t="s">
        <v>717</v>
      </c>
      <c r="AU161" s="2" t="s">
        <v>93</v>
      </c>
      <c r="AV161" s="28">
        <v>42339</v>
      </c>
      <c r="AW161" s="7">
        <v>1006162.67428038</v>
      </c>
      <c r="AX161" s="7">
        <v>679368.72153420001</v>
      </c>
      <c r="AY161" s="29">
        <v>80</v>
      </c>
      <c r="AZ161" s="8">
        <v>9.17</v>
      </c>
      <c r="BA161" s="2" t="s">
        <v>65</v>
      </c>
      <c r="BB161" s="30" t="s">
        <v>94</v>
      </c>
    </row>
    <row r="162" spans="1:54" ht="76.5">
      <c r="A162" s="21">
        <v>2</v>
      </c>
      <c r="B162" s="2" t="s">
        <v>718</v>
      </c>
      <c r="C162" s="4" t="s">
        <v>54</v>
      </c>
      <c r="D162" s="1" t="s">
        <v>73</v>
      </c>
      <c r="E162" s="2" t="s">
        <v>82</v>
      </c>
      <c r="F162" s="1" t="s">
        <v>83</v>
      </c>
      <c r="G162" s="1" t="s">
        <v>84</v>
      </c>
      <c r="H162" s="21">
        <v>836648</v>
      </c>
      <c r="I162" s="116" t="s">
        <v>719</v>
      </c>
      <c r="J162" s="3" t="s">
        <v>97</v>
      </c>
      <c r="K162" s="3" t="s">
        <v>97</v>
      </c>
      <c r="L162" s="2" t="s">
        <v>87</v>
      </c>
      <c r="M162" s="4" t="s">
        <v>77</v>
      </c>
      <c r="N162" s="2" t="s">
        <v>88</v>
      </c>
      <c r="O162" s="2" t="s">
        <v>89</v>
      </c>
      <c r="P162" s="22">
        <v>98482.479757575755</v>
      </c>
      <c r="Q162" s="22">
        <v>116209.32611393939</v>
      </c>
      <c r="R162" s="22">
        <v>71346.384759419467</v>
      </c>
      <c r="S162" s="23">
        <v>84188.734016114962</v>
      </c>
      <c r="T162" s="22">
        <v>71346.384759419467</v>
      </c>
      <c r="U162" s="22">
        <v>84188.734016114962</v>
      </c>
      <c r="V162" s="2" t="s">
        <v>61</v>
      </c>
      <c r="W162" s="1" t="s">
        <v>54</v>
      </c>
      <c r="X162" s="1" t="s">
        <v>54</v>
      </c>
      <c r="Y162" s="1" t="s">
        <v>55</v>
      </c>
      <c r="Z162" s="24">
        <v>42050</v>
      </c>
      <c r="AA162" s="24">
        <v>42110</v>
      </c>
      <c r="AB162" s="2" t="s">
        <v>71</v>
      </c>
      <c r="AC162" s="2" t="s">
        <v>71</v>
      </c>
      <c r="AD162" s="25" t="s">
        <v>98</v>
      </c>
      <c r="AE162" s="2" t="s">
        <v>78</v>
      </c>
      <c r="AF162" s="21">
        <v>796</v>
      </c>
      <c r="AG162" s="1" t="s">
        <v>68</v>
      </c>
      <c r="AH162" s="1">
        <v>1</v>
      </c>
      <c r="AI162" s="2">
        <v>46</v>
      </c>
      <c r="AJ162" s="2" t="s">
        <v>63</v>
      </c>
      <c r="AK162" s="24">
        <v>42130</v>
      </c>
      <c r="AL162" s="24">
        <v>42130</v>
      </c>
      <c r="AM162" s="24">
        <v>42369</v>
      </c>
      <c r="AN162" s="2">
        <v>2015</v>
      </c>
      <c r="AO162" s="26" t="s">
        <v>71</v>
      </c>
      <c r="AP162" s="26" t="s">
        <v>65</v>
      </c>
      <c r="AQ162" s="27" t="s">
        <v>71</v>
      </c>
      <c r="AR162" s="2" t="s">
        <v>59</v>
      </c>
      <c r="AS162" s="5" t="s">
        <v>720</v>
      </c>
      <c r="AT162" s="6" t="s">
        <v>721</v>
      </c>
      <c r="AU162" s="2" t="s">
        <v>93</v>
      </c>
      <c r="AV162" s="28">
        <v>42339</v>
      </c>
      <c r="AW162" s="7">
        <v>563929.74554000003</v>
      </c>
      <c r="AX162" s="7">
        <v>536127.65980380005</v>
      </c>
      <c r="AY162" s="29"/>
      <c r="AZ162" s="8">
        <v>86.01</v>
      </c>
      <c r="BA162" s="2" t="s">
        <v>65</v>
      </c>
      <c r="BB162" s="30" t="s">
        <v>94</v>
      </c>
    </row>
    <row r="163" spans="1:54" s="139" customFormat="1" ht="81" customHeight="1">
      <c r="A163" s="124">
        <v>2</v>
      </c>
      <c r="B163" s="123" t="s">
        <v>722</v>
      </c>
      <c r="C163" s="127" t="s">
        <v>54</v>
      </c>
      <c r="D163" s="1" t="s">
        <v>73</v>
      </c>
      <c r="E163" s="2" t="s">
        <v>82</v>
      </c>
      <c r="F163" s="1" t="s">
        <v>83</v>
      </c>
      <c r="G163" s="1" t="s">
        <v>84</v>
      </c>
      <c r="H163" s="21">
        <v>836649</v>
      </c>
      <c r="I163" s="125" t="s">
        <v>4530</v>
      </c>
      <c r="J163" s="126" t="s">
        <v>4531</v>
      </c>
      <c r="K163" s="126" t="s">
        <v>4531</v>
      </c>
      <c r="L163" s="123" t="s">
        <v>87</v>
      </c>
      <c r="M163" s="127" t="s">
        <v>77</v>
      </c>
      <c r="N163" s="123" t="s">
        <v>88</v>
      </c>
      <c r="O163" s="123" t="s">
        <v>723</v>
      </c>
      <c r="P163" s="128">
        <v>170784.47</v>
      </c>
      <c r="Q163" s="128">
        <f>P163*1.18</f>
        <v>201525.6746</v>
      </c>
      <c r="R163" s="128">
        <v>119549.13</v>
      </c>
      <c r="S163" s="128">
        <f>R163*1.18</f>
        <v>141067.97339999999</v>
      </c>
      <c r="T163" s="128">
        <v>119549.13</v>
      </c>
      <c r="U163" s="128">
        <f>T163*1.18</f>
        <v>141067.97339999999</v>
      </c>
      <c r="V163" s="123" t="s">
        <v>61</v>
      </c>
      <c r="W163" s="122" t="s">
        <v>54</v>
      </c>
      <c r="X163" s="122" t="s">
        <v>54</v>
      </c>
      <c r="Y163" s="122" t="s">
        <v>55</v>
      </c>
      <c r="Z163" s="129">
        <v>42050</v>
      </c>
      <c r="AA163" s="129">
        <f>Z163+60</f>
        <v>42110</v>
      </c>
      <c r="AB163" s="123" t="s">
        <v>71</v>
      </c>
      <c r="AC163" s="123" t="s">
        <v>71</v>
      </c>
      <c r="AD163" s="130" t="s">
        <v>4532</v>
      </c>
      <c r="AE163" s="123" t="s">
        <v>78</v>
      </c>
      <c r="AF163" s="124">
        <v>796</v>
      </c>
      <c r="AG163" s="122" t="s">
        <v>68</v>
      </c>
      <c r="AH163" s="122">
        <v>1</v>
      </c>
      <c r="AI163" s="123">
        <v>46</v>
      </c>
      <c r="AJ163" s="123" t="s">
        <v>63</v>
      </c>
      <c r="AK163" s="129">
        <f>AA163+20</f>
        <v>42130</v>
      </c>
      <c r="AL163" s="129">
        <f>AK163</f>
        <v>42130</v>
      </c>
      <c r="AM163" s="129">
        <v>43099</v>
      </c>
      <c r="AN163" s="123" t="s">
        <v>57</v>
      </c>
      <c r="AO163" s="131" t="s">
        <v>71</v>
      </c>
      <c r="AP163" s="131" t="s">
        <v>65</v>
      </c>
      <c r="AQ163" s="132" t="s">
        <v>71</v>
      </c>
      <c r="AR163" s="123" t="s">
        <v>59</v>
      </c>
      <c r="AS163" s="133" t="s">
        <v>724</v>
      </c>
      <c r="AT163" s="134" t="s">
        <v>725</v>
      </c>
      <c r="AU163" s="123" t="s">
        <v>726</v>
      </c>
      <c r="AV163" s="135">
        <v>43100</v>
      </c>
      <c r="AW163" s="136">
        <v>233709.94</v>
      </c>
      <c r="AX163" s="136">
        <v>154108.36223639999</v>
      </c>
      <c r="AY163" s="137">
        <v>12.6</v>
      </c>
      <c r="AZ163" s="138"/>
      <c r="BA163" s="123" t="s">
        <v>65</v>
      </c>
      <c r="BB163" s="122" t="s">
        <v>94</v>
      </c>
    </row>
    <row r="164" spans="1:54" ht="63.75">
      <c r="A164" s="21">
        <v>2</v>
      </c>
      <c r="B164" s="2" t="s">
        <v>727</v>
      </c>
      <c r="C164" s="4" t="s">
        <v>54</v>
      </c>
      <c r="D164" s="1" t="s">
        <v>73</v>
      </c>
      <c r="E164" s="2" t="s">
        <v>82</v>
      </c>
      <c r="F164" s="1" t="s">
        <v>83</v>
      </c>
      <c r="G164" s="1" t="s">
        <v>84</v>
      </c>
      <c r="H164" s="21">
        <v>836652</v>
      </c>
      <c r="I164" s="116" t="s">
        <v>728</v>
      </c>
      <c r="J164" s="3" t="s">
        <v>632</v>
      </c>
      <c r="K164" s="3" t="s">
        <v>632</v>
      </c>
      <c r="L164" s="2" t="s">
        <v>87</v>
      </c>
      <c r="M164" s="4" t="s">
        <v>77</v>
      </c>
      <c r="N164" s="2" t="s">
        <v>88</v>
      </c>
      <c r="O164" s="2" t="s">
        <v>89</v>
      </c>
      <c r="P164" s="22">
        <v>203033.76499999998</v>
      </c>
      <c r="Q164" s="22">
        <v>239579.84269999998</v>
      </c>
      <c r="R164" s="22">
        <v>146023.26509832399</v>
      </c>
      <c r="S164" s="23">
        <v>172307.4528160223</v>
      </c>
      <c r="T164" s="22">
        <v>146023.26509832399</v>
      </c>
      <c r="U164" s="22">
        <v>172307.4528160223</v>
      </c>
      <c r="V164" s="2" t="s">
        <v>61</v>
      </c>
      <c r="W164" s="1" t="s">
        <v>54</v>
      </c>
      <c r="X164" s="1" t="s">
        <v>54</v>
      </c>
      <c r="Y164" s="1" t="s">
        <v>55</v>
      </c>
      <c r="Z164" s="24">
        <v>42109</v>
      </c>
      <c r="AA164" s="24">
        <v>42169</v>
      </c>
      <c r="AB164" s="2" t="s">
        <v>71</v>
      </c>
      <c r="AC164" s="2" t="s">
        <v>71</v>
      </c>
      <c r="AD164" s="25" t="s">
        <v>633</v>
      </c>
      <c r="AE164" s="2" t="s">
        <v>78</v>
      </c>
      <c r="AF164" s="21">
        <v>796</v>
      </c>
      <c r="AG164" s="1" t="s">
        <v>68</v>
      </c>
      <c r="AH164" s="1">
        <v>1</v>
      </c>
      <c r="AI164" s="2">
        <v>46</v>
      </c>
      <c r="AJ164" s="2" t="s">
        <v>63</v>
      </c>
      <c r="AK164" s="24">
        <v>42189</v>
      </c>
      <c r="AL164" s="24">
        <v>42189</v>
      </c>
      <c r="AM164" s="24">
        <v>42734</v>
      </c>
      <c r="AN164" s="2" t="s">
        <v>56</v>
      </c>
      <c r="AO164" s="26" t="s">
        <v>71</v>
      </c>
      <c r="AP164" s="26" t="s">
        <v>65</v>
      </c>
      <c r="AQ164" s="27" t="s">
        <v>71</v>
      </c>
      <c r="AR164" s="2" t="s">
        <v>59</v>
      </c>
      <c r="AS164" s="5" t="s">
        <v>729</v>
      </c>
      <c r="AT164" s="6" t="s">
        <v>730</v>
      </c>
      <c r="AU164" s="2" t="s">
        <v>93</v>
      </c>
      <c r="AV164" s="28">
        <v>42705</v>
      </c>
      <c r="AW164" s="7">
        <v>1870506</v>
      </c>
      <c r="AX164" s="7">
        <v>1241741.379068</v>
      </c>
      <c r="AY164" s="29">
        <v>189</v>
      </c>
      <c r="AZ164" s="8">
        <v>1.7</v>
      </c>
      <c r="BA164" s="2" t="s">
        <v>65</v>
      </c>
      <c r="BB164" s="30" t="s">
        <v>94</v>
      </c>
    </row>
    <row r="165" spans="1:54" ht="63.75">
      <c r="A165" s="21">
        <v>2</v>
      </c>
      <c r="B165" s="2" t="s">
        <v>731</v>
      </c>
      <c r="C165" s="4" t="s">
        <v>54</v>
      </c>
      <c r="D165" s="1" t="s">
        <v>73</v>
      </c>
      <c r="E165" s="2" t="s">
        <v>82</v>
      </c>
      <c r="F165" s="1" t="s">
        <v>83</v>
      </c>
      <c r="G165" s="1" t="s">
        <v>84</v>
      </c>
      <c r="H165" s="21">
        <v>835342</v>
      </c>
      <c r="I165" s="116" t="s">
        <v>732</v>
      </c>
      <c r="J165" s="3" t="s">
        <v>632</v>
      </c>
      <c r="K165" s="3" t="s">
        <v>632</v>
      </c>
      <c r="L165" s="2" t="s">
        <v>87</v>
      </c>
      <c r="M165" s="4" t="s">
        <v>77</v>
      </c>
      <c r="N165" s="2" t="s">
        <v>88</v>
      </c>
      <c r="O165" s="2" t="s">
        <v>89</v>
      </c>
      <c r="P165" s="22">
        <v>21805.70175</v>
      </c>
      <c r="Q165" s="22">
        <v>25730.728064999999</v>
      </c>
      <c r="R165" s="22">
        <v>20533.194474607262</v>
      </c>
      <c r="S165" s="23">
        <v>24229.169480036569</v>
      </c>
      <c r="T165" s="22">
        <v>20533.194474607262</v>
      </c>
      <c r="U165" s="22">
        <v>24229.169480036569</v>
      </c>
      <c r="V165" s="2" t="s">
        <v>61</v>
      </c>
      <c r="W165" s="1" t="s">
        <v>54</v>
      </c>
      <c r="X165" s="1" t="s">
        <v>54</v>
      </c>
      <c r="Y165" s="1" t="s">
        <v>55</v>
      </c>
      <c r="Z165" s="24">
        <v>42156</v>
      </c>
      <c r="AA165" s="24">
        <v>42216</v>
      </c>
      <c r="AB165" s="2" t="s">
        <v>71</v>
      </c>
      <c r="AC165" s="2" t="s">
        <v>71</v>
      </c>
      <c r="AD165" s="25" t="s">
        <v>633</v>
      </c>
      <c r="AE165" s="2" t="s">
        <v>78</v>
      </c>
      <c r="AF165" s="21">
        <v>796</v>
      </c>
      <c r="AG165" s="1" t="s">
        <v>68</v>
      </c>
      <c r="AH165" s="1">
        <v>1</v>
      </c>
      <c r="AI165" s="2">
        <v>46</v>
      </c>
      <c r="AJ165" s="2" t="s">
        <v>63</v>
      </c>
      <c r="AK165" s="24">
        <v>42236</v>
      </c>
      <c r="AL165" s="24">
        <v>42236</v>
      </c>
      <c r="AM165" s="24">
        <v>42734</v>
      </c>
      <c r="AN165" s="2" t="s">
        <v>56</v>
      </c>
      <c r="AO165" s="26" t="s">
        <v>71</v>
      </c>
      <c r="AP165" s="26" t="s">
        <v>65</v>
      </c>
      <c r="AQ165" s="27" t="s">
        <v>71</v>
      </c>
      <c r="AR165" s="2" t="s">
        <v>59</v>
      </c>
      <c r="AS165" s="5" t="s">
        <v>733</v>
      </c>
      <c r="AT165" s="6" t="s">
        <v>734</v>
      </c>
      <c r="AU165" s="2" t="s">
        <v>93</v>
      </c>
      <c r="AV165" s="28">
        <v>42735</v>
      </c>
      <c r="AW165" s="7">
        <v>424358.39679999999</v>
      </c>
      <c r="AX165" s="7">
        <v>281265.13040000002</v>
      </c>
      <c r="AY165" s="29"/>
      <c r="AZ165" s="8">
        <v>38.880000000000003</v>
      </c>
      <c r="BA165" s="2" t="s">
        <v>65</v>
      </c>
      <c r="BB165" s="30" t="s">
        <v>94</v>
      </c>
    </row>
    <row r="166" spans="1:54" s="223" customFormat="1" ht="102" customHeight="1">
      <c r="A166" s="21">
        <v>2</v>
      </c>
      <c r="B166" s="2" t="s">
        <v>735</v>
      </c>
      <c r="C166" s="4" t="s">
        <v>54</v>
      </c>
      <c r="D166" s="1" t="s">
        <v>73</v>
      </c>
      <c r="E166" s="2" t="s">
        <v>82</v>
      </c>
      <c r="F166" s="1" t="s">
        <v>83</v>
      </c>
      <c r="G166" s="1" t="s">
        <v>84</v>
      </c>
      <c r="H166" s="21">
        <v>836655</v>
      </c>
      <c r="I166" s="116" t="s">
        <v>736</v>
      </c>
      <c r="J166" s="3" t="s">
        <v>97</v>
      </c>
      <c r="K166" s="3" t="s">
        <v>97</v>
      </c>
      <c r="L166" s="2" t="s">
        <v>87</v>
      </c>
      <c r="M166" s="4" t="s">
        <v>77</v>
      </c>
      <c r="N166" s="2" t="s">
        <v>88</v>
      </c>
      <c r="O166" s="2" t="s">
        <v>89</v>
      </c>
      <c r="P166" s="22">
        <v>62460.092759272724</v>
      </c>
      <c r="Q166" s="22">
        <v>73702.909455941815</v>
      </c>
      <c r="R166" s="22">
        <v>57064.748254338134</v>
      </c>
      <c r="S166" s="23">
        <v>67336.402940118991</v>
      </c>
      <c r="T166" s="22">
        <v>57064.748254338134</v>
      </c>
      <c r="U166" s="22">
        <v>67336.402940118991</v>
      </c>
      <c r="V166" s="2" t="s">
        <v>61</v>
      </c>
      <c r="W166" s="1" t="s">
        <v>54</v>
      </c>
      <c r="X166" s="1" t="s">
        <v>54</v>
      </c>
      <c r="Y166" s="1" t="s">
        <v>55</v>
      </c>
      <c r="Z166" s="24">
        <v>42200</v>
      </c>
      <c r="AA166" s="24">
        <v>42245</v>
      </c>
      <c r="AB166" s="2" t="s">
        <v>71</v>
      </c>
      <c r="AC166" s="2" t="s">
        <v>71</v>
      </c>
      <c r="AD166" s="25" t="s">
        <v>98</v>
      </c>
      <c r="AE166" s="2" t="s">
        <v>78</v>
      </c>
      <c r="AF166" s="21">
        <v>796</v>
      </c>
      <c r="AG166" s="1" t="s">
        <v>68</v>
      </c>
      <c r="AH166" s="1">
        <v>1</v>
      </c>
      <c r="AI166" s="2">
        <v>46</v>
      </c>
      <c r="AJ166" s="2" t="s">
        <v>63</v>
      </c>
      <c r="AK166" s="24">
        <v>42265</v>
      </c>
      <c r="AL166" s="24">
        <v>42265</v>
      </c>
      <c r="AM166" s="24">
        <v>42369</v>
      </c>
      <c r="AN166" s="2">
        <v>2015</v>
      </c>
      <c r="AO166" s="26" t="s">
        <v>71</v>
      </c>
      <c r="AP166" s="26" t="s">
        <v>65</v>
      </c>
      <c r="AQ166" s="27" t="s">
        <v>71</v>
      </c>
      <c r="AR166" s="2" t="s">
        <v>59</v>
      </c>
      <c r="AS166" s="5" t="s">
        <v>737</v>
      </c>
      <c r="AT166" s="6" t="s">
        <v>738</v>
      </c>
      <c r="AU166" s="2" t="s">
        <v>739</v>
      </c>
      <c r="AV166" s="28">
        <v>42369</v>
      </c>
      <c r="AW166" s="7">
        <v>83860</v>
      </c>
      <c r="AX166" s="7">
        <v>74041.011599999998</v>
      </c>
      <c r="AY166" s="29"/>
      <c r="AZ166" s="8"/>
      <c r="BA166" s="2" t="s">
        <v>65</v>
      </c>
      <c r="BB166" s="30" t="s">
        <v>94</v>
      </c>
    </row>
    <row r="167" spans="1:54" ht="63.75">
      <c r="A167" s="21">
        <v>2</v>
      </c>
      <c r="B167" s="2" t="s">
        <v>740</v>
      </c>
      <c r="C167" s="4" t="s">
        <v>54</v>
      </c>
      <c r="D167" s="1" t="s">
        <v>73</v>
      </c>
      <c r="E167" s="2" t="s">
        <v>82</v>
      </c>
      <c r="F167" s="1" t="s">
        <v>83</v>
      </c>
      <c r="G167" s="1" t="s">
        <v>84</v>
      </c>
      <c r="H167" s="21">
        <v>836666</v>
      </c>
      <c r="I167" s="116" t="s">
        <v>741</v>
      </c>
      <c r="J167" s="3" t="s">
        <v>97</v>
      </c>
      <c r="K167" s="3" t="s">
        <v>97</v>
      </c>
      <c r="L167" s="2" t="s">
        <v>87</v>
      </c>
      <c r="M167" s="4" t="s">
        <v>77</v>
      </c>
      <c r="N167" s="2" t="s">
        <v>88</v>
      </c>
      <c r="O167" s="2" t="s">
        <v>89</v>
      </c>
      <c r="P167" s="22">
        <v>680068.38995809993</v>
      </c>
      <c r="Q167" s="22">
        <v>802480.70015055791</v>
      </c>
      <c r="R167" s="22">
        <v>529877.49458593898</v>
      </c>
      <c r="S167" s="23">
        <v>625255.443611408</v>
      </c>
      <c r="T167" s="22">
        <v>529877.49458593898</v>
      </c>
      <c r="U167" s="22">
        <v>625255.443611408</v>
      </c>
      <c r="V167" s="2" t="s">
        <v>61</v>
      </c>
      <c r="W167" s="1" t="s">
        <v>54</v>
      </c>
      <c r="X167" s="1" t="s">
        <v>54</v>
      </c>
      <c r="Y167" s="1" t="s">
        <v>55</v>
      </c>
      <c r="Z167" s="24">
        <v>42109</v>
      </c>
      <c r="AA167" s="24">
        <v>42169</v>
      </c>
      <c r="AB167" s="2" t="s">
        <v>71</v>
      </c>
      <c r="AC167" s="2" t="s">
        <v>71</v>
      </c>
      <c r="AD167" s="25" t="s">
        <v>98</v>
      </c>
      <c r="AE167" s="2" t="s">
        <v>78</v>
      </c>
      <c r="AF167" s="21">
        <v>796</v>
      </c>
      <c r="AG167" s="1" t="s">
        <v>68</v>
      </c>
      <c r="AH167" s="1">
        <v>1</v>
      </c>
      <c r="AI167" s="2">
        <v>46</v>
      </c>
      <c r="AJ167" s="2" t="s">
        <v>63</v>
      </c>
      <c r="AK167" s="24">
        <v>42189</v>
      </c>
      <c r="AL167" s="24">
        <v>42189</v>
      </c>
      <c r="AM167" s="24">
        <v>43464</v>
      </c>
      <c r="AN167" s="2" t="s">
        <v>58</v>
      </c>
      <c r="AO167" s="26" t="s">
        <v>71</v>
      </c>
      <c r="AP167" s="26" t="s">
        <v>65</v>
      </c>
      <c r="AQ167" s="27" t="s">
        <v>71</v>
      </c>
      <c r="AR167" s="2" t="s">
        <v>59</v>
      </c>
      <c r="AS167" s="5" t="s">
        <v>742</v>
      </c>
      <c r="AT167" s="6" t="s">
        <v>743</v>
      </c>
      <c r="AU167" s="2" t="s">
        <v>93</v>
      </c>
      <c r="AV167" s="28">
        <v>43465</v>
      </c>
      <c r="AW167" s="7">
        <v>1178704.9294</v>
      </c>
      <c r="AX167" s="7">
        <v>1134632.2763082001</v>
      </c>
      <c r="AY167" s="29">
        <v>200</v>
      </c>
      <c r="AZ167" s="8"/>
      <c r="BA167" s="2" t="s">
        <v>65</v>
      </c>
      <c r="BB167" s="30" t="s">
        <v>94</v>
      </c>
    </row>
    <row r="168" spans="1:54" ht="63.75">
      <c r="A168" s="21">
        <v>2</v>
      </c>
      <c r="B168" s="2" t="s">
        <v>744</v>
      </c>
      <c r="C168" s="4" t="s">
        <v>54</v>
      </c>
      <c r="D168" s="1" t="s">
        <v>73</v>
      </c>
      <c r="E168" s="2" t="s">
        <v>82</v>
      </c>
      <c r="F168" s="1" t="s">
        <v>83</v>
      </c>
      <c r="G168" s="1" t="s">
        <v>84</v>
      </c>
      <c r="H168" s="21">
        <v>836667</v>
      </c>
      <c r="I168" s="116" t="s">
        <v>745</v>
      </c>
      <c r="J168" s="3" t="s">
        <v>746</v>
      </c>
      <c r="K168" s="3" t="s">
        <v>746</v>
      </c>
      <c r="L168" s="2" t="s">
        <v>87</v>
      </c>
      <c r="M168" s="4" t="s">
        <v>77</v>
      </c>
      <c r="N168" s="2" t="s">
        <v>88</v>
      </c>
      <c r="O168" s="2" t="s">
        <v>723</v>
      </c>
      <c r="P168" s="22">
        <v>286050.4932836885</v>
      </c>
      <c r="Q168" s="22">
        <v>337539.58207475243</v>
      </c>
      <c r="R168" s="22">
        <v>228340.10047264071</v>
      </c>
      <c r="S168" s="23">
        <v>269441.31855771603</v>
      </c>
      <c r="T168" s="22">
        <v>228340.10047264071</v>
      </c>
      <c r="U168" s="22">
        <v>269441.31855771603</v>
      </c>
      <c r="V168" s="2" t="s">
        <v>61</v>
      </c>
      <c r="W168" s="1" t="s">
        <v>54</v>
      </c>
      <c r="X168" s="1" t="s">
        <v>54</v>
      </c>
      <c r="Y168" s="1" t="s">
        <v>55</v>
      </c>
      <c r="Z168" s="24">
        <v>42287</v>
      </c>
      <c r="AA168" s="24">
        <v>42347</v>
      </c>
      <c r="AB168" s="2" t="s">
        <v>71</v>
      </c>
      <c r="AC168" s="2" t="s">
        <v>71</v>
      </c>
      <c r="AD168" s="25" t="s">
        <v>747</v>
      </c>
      <c r="AE168" s="2" t="s">
        <v>78</v>
      </c>
      <c r="AF168" s="21">
        <v>796</v>
      </c>
      <c r="AG168" s="1" t="s">
        <v>68</v>
      </c>
      <c r="AH168" s="1">
        <v>1</v>
      </c>
      <c r="AI168" s="2">
        <v>46</v>
      </c>
      <c r="AJ168" s="2" t="s">
        <v>63</v>
      </c>
      <c r="AK168" s="24">
        <v>42367</v>
      </c>
      <c r="AL168" s="24">
        <v>42367</v>
      </c>
      <c r="AM168" s="24">
        <v>43099</v>
      </c>
      <c r="AN168" s="2" t="s">
        <v>57</v>
      </c>
      <c r="AO168" s="26" t="s">
        <v>71</v>
      </c>
      <c r="AP168" s="26" t="s">
        <v>65</v>
      </c>
      <c r="AQ168" s="27" t="s">
        <v>71</v>
      </c>
      <c r="AR168" s="2" t="s">
        <v>59</v>
      </c>
      <c r="AS168" s="5" t="s">
        <v>748</v>
      </c>
      <c r="AT168" s="6" t="s">
        <v>749</v>
      </c>
      <c r="AU168" s="2" t="s">
        <v>750</v>
      </c>
      <c r="AV168" s="28">
        <v>43070</v>
      </c>
      <c r="AW168" s="7">
        <v>1040425.7768</v>
      </c>
      <c r="AX168" s="7">
        <v>411583.05800000002</v>
      </c>
      <c r="AY168" s="29"/>
      <c r="AZ168" s="8"/>
      <c r="BA168" s="2" t="s">
        <v>65</v>
      </c>
      <c r="BB168" s="30" t="s">
        <v>94</v>
      </c>
    </row>
    <row r="169" spans="1:54" ht="63.75">
      <c r="A169" s="21">
        <v>2</v>
      </c>
      <c r="B169" s="2" t="s">
        <v>751</v>
      </c>
      <c r="C169" s="4" t="s">
        <v>54</v>
      </c>
      <c r="D169" s="1" t="s">
        <v>73</v>
      </c>
      <c r="E169" s="2" t="s">
        <v>82</v>
      </c>
      <c r="F169" s="1" t="s">
        <v>83</v>
      </c>
      <c r="G169" s="1" t="s">
        <v>84</v>
      </c>
      <c r="H169" s="21">
        <v>836669</v>
      </c>
      <c r="I169" s="116" t="s">
        <v>752</v>
      </c>
      <c r="J169" s="3" t="s">
        <v>97</v>
      </c>
      <c r="K169" s="3" t="s">
        <v>97</v>
      </c>
      <c r="L169" s="2" t="s">
        <v>87</v>
      </c>
      <c r="M169" s="4" t="s">
        <v>77</v>
      </c>
      <c r="N169" s="2" t="s">
        <v>88</v>
      </c>
      <c r="O169" s="2" t="s">
        <v>89</v>
      </c>
      <c r="P169" s="22">
        <v>66037.592145333314</v>
      </c>
      <c r="Q169" s="22">
        <v>77924.35873149331</v>
      </c>
      <c r="R169" s="22">
        <v>52018.311524032797</v>
      </c>
      <c r="S169" s="23">
        <v>61381.6075983587</v>
      </c>
      <c r="T169" s="22">
        <v>52018.311524032797</v>
      </c>
      <c r="U169" s="22">
        <v>61381.6075983587</v>
      </c>
      <c r="V169" s="2" t="s">
        <v>61</v>
      </c>
      <c r="W169" s="1" t="s">
        <v>54</v>
      </c>
      <c r="X169" s="1" t="s">
        <v>54</v>
      </c>
      <c r="Y169" s="1" t="s">
        <v>55</v>
      </c>
      <c r="Z169" s="24">
        <v>42287</v>
      </c>
      <c r="AA169" s="24">
        <v>42347</v>
      </c>
      <c r="AB169" s="2" t="s">
        <v>71</v>
      </c>
      <c r="AC169" s="2" t="s">
        <v>71</v>
      </c>
      <c r="AD169" s="25" t="s">
        <v>98</v>
      </c>
      <c r="AE169" s="2" t="s">
        <v>78</v>
      </c>
      <c r="AF169" s="21">
        <v>796</v>
      </c>
      <c r="AG169" s="1" t="s">
        <v>68</v>
      </c>
      <c r="AH169" s="1">
        <v>1</v>
      </c>
      <c r="AI169" s="2">
        <v>46</v>
      </c>
      <c r="AJ169" s="2" t="s">
        <v>63</v>
      </c>
      <c r="AK169" s="24">
        <v>42367</v>
      </c>
      <c r="AL169" s="24">
        <v>42367</v>
      </c>
      <c r="AM169" s="24">
        <v>42734</v>
      </c>
      <c r="AN169" s="2" t="s">
        <v>56</v>
      </c>
      <c r="AO169" s="26" t="s">
        <v>71</v>
      </c>
      <c r="AP169" s="26" t="s">
        <v>65</v>
      </c>
      <c r="AQ169" s="27" t="s">
        <v>71</v>
      </c>
      <c r="AR169" s="2" t="s">
        <v>59</v>
      </c>
      <c r="AS169" s="5" t="s">
        <v>753</v>
      </c>
      <c r="AT169" s="6" t="s">
        <v>754</v>
      </c>
      <c r="AU169" s="2" t="s">
        <v>93</v>
      </c>
      <c r="AV169" s="28">
        <v>42735</v>
      </c>
      <c r="AW169" s="7">
        <v>593436.16000000003</v>
      </c>
      <c r="AX169" s="7">
        <v>301859.7648</v>
      </c>
      <c r="AY169" s="29"/>
      <c r="AZ169" s="8">
        <v>33.959999999999994</v>
      </c>
      <c r="BA169" s="2" t="s">
        <v>65</v>
      </c>
      <c r="BB169" s="30" t="s">
        <v>94</v>
      </c>
    </row>
    <row r="170" spans="1:54" s="139" customFormat="1" ht="81" customHeight="1">
      <c r="A170" s="21">
        <v>2</v>
      </c>
      <c r="B170" s="123" t="s">
        <v>755</v>
      </c>
      <c r="C170" s="127" t="s">
        <v>54</v>
      </c>
      <c r="D170" s="122" t="s">
        <v>73</v>
      </c>
      <c r="E170" s="123" t="s">
        <v>82</v>
      </c>
      <c r="F170" s="122" t="s">
        <v>75</v>
      </c>
      <c r="G170" s="122" t="s">
        <v>76</v>
      </c>
      <c r="H170" s="124">
        <v>836670</v>
      </c>
      <c r="I170" s="125" t="s">
        <v>756</v>
      </c>
      <c r="J170" s="126" t="s">
        <v>109</v>
      </c>
      <c r="K170" s="126" t="s">
        <v>109</v>
      </c>
      <c r="L170" s="123" t="s">
        <v>87</v>
      </c>
      <c r="M170" s="127" t="s">
        <v>77</v>
      </c>
      <c r="N170" s="123" t="s">
        <v>88</v>
      </c>
      <c r="O170" s="123" t="s">
        <v>89</v>
      </c>
      <c r="P170" s="128">
        <v>5468.9120000000003</v>
      </c>
      <c r="Q170" s="128">
        <f>P170*1.18</f>
        <v>6453.3161600000003</v>
      </c>
      <c r="R170" s="128">
        <v>4648.576</v>
      </c>
      <c r="S170" s="128">
        <f>R170*1.18</f>
        <v>5485.3196799999996</v>
      </c>
      <c r="T170" s="128">
        <v>4648.576</v>
      </c>
      <c r="U170" s="128">
        <f>T170*1.18</f>
        <v>5485.3196799999996</v>
      </c>
      <c r="V170" s="123" t="s">
        <v>69</v>
      </c>
      <c r="W170" s="122" t="s">
        <v>54</v>
      </c>
      <c r="X170" s="122" t="s">
        <v>54</v>
      </c>
      <c r="Y170" s="122" t="s">
        <v>55</v>
      </c>
      <c r="Z170" s="129">
        <v>41973</v>
      </c>
      <c r="AA170" s="129">
        <v>42008</v>
      </c>
      <c r="AB170" s="123" t="s">
        <v>71</v>
      </c>
      <c r="AC170" s="123" t="s">
        <v>71</v>
      </c>
      <c r="AD170" s="130" t="s">
        <v>111</v>
      </c>
      <c r="AE170" s="123" t="s">
        <v>78</v>
      </c>
      <c r="AF170" s="124">
        <v>796</v>
      </c>
      <c r="AG170" s="122" t="s">
        <v>68</v>
      </c>
      <c r="AH170" s="122">
        <v>1</v>
      </c>
      <c r="AI170" s="123">
        <v>46</v>
      </c>
      <c r="AJ170" s="123" t="s">
        <v>63</v>
      </c>
      <c r="AK170" s="129">
        <v>42028</v>
      </c>
      <c r="AL170" s="129">
        <v>42028</v>
      </c>
      <c r="AM170" s="129">
        <v>42124</v>
      </c>
      <c r="AN170" s="123">
        <v>2015</v>
      </c>
      <c r="AO170" s="131" t="s">
        <v>71</v>
      </c>
      <c r="AP170" s="131" t="s">
        <v>65</v>
      </c>
      <c r="AQ170" s="132" t="s">
        <v>71</v>
      </c>
      <c r="AR170" s="123" t="s">
        <v>59</v>
      </c>
      <c r="AS170" s="133" t="s">
        <v>757</v>
      </c>
      <c r="AT170" s="134" t="s">
        <v>758</v>
      </c>
      <c r="AU170" s="123" t="s">
        <v>93</v>
      </c>
      <c r="AV170" s="135">
        <v>43830</v>
      </c>
      <c r="AW170" s="136">
        <v>1021117.4486</v>
      </c>
      <c r="AX170" s="136">
        <v>1021117.4486</v>
      </c>
      <c r="AY170" s="137">
        <v>50</v>
      </c>
      <c r="AZ170" s="138"/>
      <c r="BA170" s="123" t="s">
        <v>65</v>
      </c>
      <c r="BB170" s="122" t="s">
        <v>94</v>
      </c>
    </row>
    <row r="171" spans="1:54" ht="63.75">
      <c r="A171" s="21">
        <v>2</v>
      </c>
      <c r="B171" s="2" t="s">
        <v>759</v>
      </c>
      <c r="C171" s="4" t="s">
        <v>54</v>
      </c>
      <c r="D171" s="1" t="s">
        <v>73</v>
      </c>
      <c r="E171" s="2" t="s">
        <v>82</v>
      </c>
      <c r="F171" s="1" t="s">
        <v>83</v>
      </c>
      <c r="G171" s="1" t="s">
        <v>84</v>
      </c>
      <c r="H171" s="21">
        <v>836671</v>
      </c>
      <c r="I171" s="116" t="s">
        <v>760</v>
      </c>
      <c r="J171" s="3" t="s">
        <v>97</v>
      </c>
      <c r="K171" s="3" t="s">
        <v>97</v>
      </c>
      <c r="L171" s="2" t="s">
        <v>87</v>
      </c>
      <c r="M171" s="4" t="s">
        <v>77</v>
      </c>
      <c r="N171" s="2" t="s">
        <v>88</v>
      </c>
      <c r="O171" s="2" t="s">
        <v>89</v>
      </c>
      <c r="P171" s="22">
        <v>216053.82930303027</v>
      </c>
      <c r="Q171" s="22">
        <v>254943.51857757571</v>
      </c>
      <c r="R171" s="22">
        <v>179123.76897546445</v>
      </c>
      <c r="S171" s="23">
        <v>211366.04739104805</v>
      </c>
      <c r="T171" s="22">
        <v>179123.76897546445</v>
      </c>
      <c r="U171" s="22">
        <v>211366.04739104805</v>
      </c>
      <c r="V171" s="2" t="s">
        <v>61</v>
      </c>
      <c r="W171" s="1" t="s">
        <v>54</v>
      </c>
      <c r="X171" s="1" t="s">
        <v>54</v>
      </c>
      <c r="Y171" s="1" t="s">
        <v>55</v>
      </c>
      <c r="Z171" s="24">
        <v>42170</v>
      </c>
      <c r="AA171" s="24">
        <v>42230</v>
      </c>
      <c r="AB171" s="2" t="s">
        <v>71</v>
      </c>
      <c r="AC171" s="2" t="s">
        <v>71</v>
      </c>
      <c r="AD171" s="25" t="s">
        <v>98</v>
      </c>
      <c r="AE171" s="2" t="s">
        <v>78</v>
      </c>
      <c r="AF171" s="21">
        <v>796</v>
      </c>
      <c r="AG171" s="1" t="s">
        <v>68</v>
      </c>
      <c r="AH171" s="1">
        <v>1</v>
      </c>
      <c r="AI171" s="2">
        <v>46</v>
      </c>
      <c r="AJ171" s="2" t="s">
        <v>63</v>
      </c>
      <c r="AK171" s="24">
        <v>42250</v>
      </c>
      <c r="AL171" s="24">
        <v>42250</v>
      </c>
      <c r="AM171" s="24">
        <v>43464</v>
      </c>
      <c r="AN171" s="2" t="s">
        <v>58</v>
      </c>
      <c r="AO171" s="26" t="s">
        <v>71</v>
      </c>
      <c r="AP171" s="26" t="s">
        <v>65</v>
      </c>
      <c r="AQ171" s="27" t="s">
        <v>71</v>
      </c>
      <c r="AR171" s="2" t="s">
        <v>59</v>
      </c>
      <c r="AS171" s="5" t="s">
        <v>761</v>
      </c>
      <c r="AT171" s="6" t="s">
        <v>762</v>
      </c>
      <c r="AU171" s="2" t="s">
        <v>93</v>
      </c>
      <c r="AV171" s="28">
        <v>43464</v>
      </c>
      <c r="AW171" s="7">
        <v>389360.11</v>
      </c>
      <c r="AX171" s="7">
        <v>229611.4511372</v>
      </c>
      <c r="AY171" s="29"/>
      <c r="AZ171" s="8"/>
      <c r="BA171" s="2" t="s">
        <v>65</v>
      </c>
      <c r="BB171" s="30" t="s">
        <v>94</v>
      </c>
    </row>
    <row r="172" spans="1:54" ht="63.75">
      <c r="A172" s="21">
        <v>2</v>
      </c>
      <c r="B172" s="2" t="s">
        <v>763</v>
      </c>
      <c r="C172" s="4" t="s">
        <v>54</v>
      </c>
      <c r="D172" s="1" t="s">
        <v>73</v>
      </c>
      <c r="E172" s="2" t="s">
        <v>82</v>
      </c>
      <c r="F172" s="1" t="s">
        <v>83</v>
      </c>
      <c r="G172" s="1" t="s">
        <v>84</v>
      </c>
      <c r="H172" s="21">
        <v>836656</v>
      </c>
      <c r="I172" s="116" t="s">
        <v>764</v>
      </c>
      <c r="J172" s="3" t="s">
        <v>97</v>
      </c>
      <c r="K172" s="3" t="s">
        <v>97</v>
      </c>
      <c r="L172" s="2" t="s">
        <v>87</v>
      </c>
      <c r="M172" s="4" t="s">
        <v>77</v>
      </c>
      <c r="N172" s="2" t="s">
        <v>88</v>
      </c>
      <c r="O172" s="2" t="s">
        <v>89</v>
      </c>
      <c r="P172" s="22">
        <v>49629.969235932243</v>
      </c>
      <c r="Q172" s="22">
        <v>58563.363698400048</v>
      </c>
      <c r="R172" s="22">
        <v>45000</v>
      </c>
      <c r="S172" s="23">
        <v>53100</v>
      </c>
      <c r="T172" s="22">
        <v>45000</v>
      </c>
      <c r="U172" s="22">
        <v>53100</v>
      </c>
      <c r="V172" s="2" t="s">
        <v>61</v>
      </c>
      <c r="W172" s="1" t="s">
        <v>54</v>
      </c>
      <c r="X172" s="1" t="s">
        <v>54</v>
      </c>
      <c r="Y172" s="1" t="s">
        <v>55</v>
      </c>
      <c r="Z172" s="24">
        <v>42278</v>
      </c>
      <c r="AA172" s="24">
        <v>42338</v>
      </c>
      <c r="AB172" s="2" t="s">
        <v>71</v>
      </c>
      <c r="AC172" s="2" t="s">
        <v>71</v>
      </c>
      <c r="AD172" s="25" t="s">
        <v>98</v>
      </c>
      <c r="AE172" s="2" t="s">
        <v>78</v>
      </c>
      <c r="AF172" s="21">
        <v>796</v>
      </c>
      <c r="AG172" s="1" t="s">
        <v>68</v>
      </c>
      <c r="AH172" s="1">
        <v>1</v>
      </c>
      <c r="AI172" s="2">
        <v>46</v>
      </c>
      <c r="AJ172" s="2" t="s">
        <v>63</v>
      </c>
      <c r="AK172" s="24">
        <v>42358</v>
      </c>
      <c r="AL172" s="24">
        <v>42358</v>
      </c>
      <c r="AM172" s="24">
        <v>43099</v>
      </c>
      <c r="AN172" s="2" t="s">
        <v>57</v>
      </c>
      <c r="AO172" s="26" t="s">
        <v>71</v>
      </c>
      <c r="AP172" s="26" t="s">
        <v>65</v>
      </c>
      <c r="AQ172" s="27" t="s">
        <v>71</v>
      </c>
      <c r="AR172" s="2" t="s">
        <v>59</v>
      </c>
      <c r="AS172" s="5" t="s">
        <v>765</v>
      </c>
      <c r="AT172" s="6" t="s">
        <v>766</v>
      </c>
      <c r="AU172" s="2" t="s">
        <v>93</v>
      </c>
      <c r="AV172" s="28">
        <v>43100</v>
      </c>
      <c r="AW172" s="7">
        <v>582030.84640000004</v>
      </c>
      <c r="AX172" s="7">
        <v>578901.53454400005</v>
      </c>
      <c r="AY172" s="29">
        <v>0</v>
      </c>
      <c r="AZ172" s="8">
        <v>0</v>
      </c>
      <c r="BA172" s="2" t="s">
        <v>65</v>
      </c>
      <c r="BB172" s="30" t="s">
        <v>121</v>
      </c>
    </row>
    <row r="173" spans="1:54" ht="63.75">
      <c r="A173" s="21">
        <v>2</v>
      </c>
      <c r="B173" s="2" t="s">
        <v>767</v>
      </c>
      <c r="C173" s="4" t="s">
        <v>54</v>
      </c>
      <c r="D173" s="1" t="s">
        <v>73</v>
      </c>
      <c r="E173" s="2" t="s">
        <v>82</v>
      </c>
      <c r="F173" s="1" t="s">
        <v>83</v>
      </c>
      <c r="G173" s="1" t="s">
        <v>84</v>
      </c>
      <c r="H173" s="21">
        <v>836769</v>
      </c>
      <c r="I173" s="116" t="s">
        <v>768</v>
      </c>
      <c r="J173" s="3" t="s">
        <v>97</v>
      </c>
      <c r="K173" s="3" t="s">
        <v>97</v>
      </c>
      <c r="L173" s="2" t="s">
        <v>87</v>
      </c>
      <c r="M173" s="4" t="s">
        <v>77</v>
      </c>
      <c r="N173" s="2" t="s">
        <v>88</v>
      </c>
      <c r="O173" s="2" t="s">
        <v>89</v>
      </c>
      <c r="P173" s="22">
        <v>4131.2584999999999</v>
      </c>
      <c r="Q173" s="22">
        <v>4874.8850299999995</v>
      </c>
      <c r="R173" s="22">
        <v>3209.6073694842112</v>
      </c>
      <c r="S173" s="23">
        <v>3787.3366959913692</v>
      </c>
      <c r="T173" s="22">
        <v>3209.6073694842112</v>
      </c>
      <c r="U173" s="22">
        <v>3787.3366959913692</v>
      </c>
      <c r="V173" s="2" t="s">
        <v>64</v>
      </c>
      <c r="W173" s="1" t="s">
        <v>54</v>
      </c>
      <c r="X173" s="1" t="s">
        <v>54</v>
      </c>
      <c r="Y173" s="1" t="s">
        <v>55</v>
      </c>
      <c r="Z173" s="24">
        <v>42231</v>
      </c>
      <c r="AA173" s="24">
        <v>42276</v>
      </c>
      <c r="AB173" s="2" t="s">
        <v>71</v>
      </c>
      <c r="AC173" s="2" t="s">
        <v>71</v>
      </c>
      <c r="AD173" s="25" t="s">
        <v>98</v>
      </c>
      <c r="AE173" s="2" t="s">
        <v>78</v>
      </c>
      <c r="AF173" s="21">
        <v>796</v>
      </c>
      <c r="AG173" s="1" t="s">
        <v>68</v>
      </c>
      <c r="AH173" s="1">
        <v>1</v>
      </c>
      <c r="AI173" s="2">
        <v>46</v>
      </c>
      <c r="AJ173" s="2" t="s">
        <v>63</v>
      </c>
      <c r="AK173" s="24">
        <v>42296</v>
      </c>
      <c r="AL173" s="24">
        <v>42296</v>
      </c>
      <c r="AM173" s="24">
        <v>42734</v>
      </c>
      <c r="AN173" s="2" t="s">
        <v>56</v>
      </c>
      <c r="AO173" s="26" t="s">
        <v>71</v>
      </c>
      <c r="AP173" s="26" t="s">
        <v>65</v>
      </c>
      <c r="AQ173" s="27" t="s">
        <v>71</v>
      </c>
      <c r="AR173" s="2" t="s">
        <v>59</v>
      </c>
      <c r="AS173" s="5" t="s">
        <v>769</v>
      </c>
      <c r="AT173" s="6" t="s">
        <v>770</v>
      </c>
      <c r="AU173" s="2" t="s">
        <v>93</v>
      </c>
      <c r="AV173" s="28">
        <v>42735</v>
      </c>
      <c r="AW173" s="7">
        <v>5169.0273843248342</v>
      </c>
      <c r="AX173" s="7">
        <v>4393.6732766761088</v>
      </c>
      <c r="AY173" s="29"/>
      <c r="AZ173" s="8">
        <v>0</v>
      </c>
      <c r="BA173" s="2" t="s">
        <v>65</v>
      </c>
      <c r="BB173" s="30" t="s">
        <v>121</v>
      </c>
    </row>
    <row r="174" spans="1:54" s="223" customFormat="1" ht="76.5">
      <c r="A174" s="21">
        <v>2</v>
      </c>
      <c r="B174" s="2" t="s">
        <v>771</v>
      </c>
      <c r="C174" s="4" t="s">
        <v>54</v>
      </c>
      <c r="D174" s="1" t="s">
        <v>73</v>
      </c>
      <c r="E174" s="2" t="s">
        <v>82</v>
      </c>
      <c r="F174" s="1" t="s">
        <v>83</v>
      </c>
      <c r="G174" s="1" t="s">
        <v>84</v>
      </c>
      <c r="H174" s="21">
        <v>835076</v>
      </c>
      <c r="I174" s="116" t="s">
        <v>772</v>
      </c>
      <c r="J174" s="3" t="s">
        <v>97</v>
      </c>
      <c r="K174" s="3" t="s">
        <v>97</v>
      </c>
      <c r="L174" s="2" t="s">
        <v>87</v>
      </c>
      <c r="M174" s="4" t="s">
        <v>77</v>
      </c>
      <c r="N174" s="2" t="s">
        <v>88</v>
      </c>
      <c r="O174" s="2" t="s">
        <v>89</v>
      </c>
      <c r="P174" s="22">
        <f>5078.821035*0.85</f>
        <v>4316.9978797499998</v>
      </c>
      <c r="Q174" s="22">
        <f>P174*1.18</f>
        <v>5094.0574981049995</v>
      </c>
      <c r="R174" s="22">
        <f>4104.22598515616*0.85</f>
        <v>3488.5920873827363</v>
      </c>
      <c r="S174" s="23">
        <f>R174*1.18</f>
        <v>4116.5386631116289</v>
      </c>
      <c r="T174" s="22">
        <f>4104.22598515616*0.85</f>
        <v>3488.5920873827363</v>
      </c>
      <c r="U174" s="23">
        <f>T174*1.18</f>
        <v>4116.5386631116289</v>
      </c>
      <c r="V174" s="2" t="s">
        <v>127</v>
      </c>
      <c r="W174" s="1" t="s">
        <v>54</v>
      </c>
      <c r="X174" s="1" t="s">
        <v>54</v>
      </c>
      <c r="Y174" s="1" t="s">
        <v>55</v>
      </c>
      <c r="Z174" s="24">
        <v>42078</v>
      </c>
      <c r="AA174" s="24">
        <v>42113</v>
      </c>
      <c r="AB174" s="2" t="s">
        <v>71</v>
      </c>
      <c r="AC174" s="2" t="s">
        <v>71</v>
      </c>
      <c r="AD174" s="25" t="s">
        <v>98</v>
      </c>
      <c r="AE174" s="2" t="s">
        <v>78</v>
      </c>
      <c r="AF174" s="21">
        <v>796</v>
      </c>
      <c r="AG174" s="1" t="s">
        <v>68</v>
      </c>
      <c r="AH174" s="1">
        <v>1</v>
      </c>
      <c r="AI174" s="2">
        <v>46</v>
      </c>
      <c r="AJ174" s="2" t="s">
        <v>63</v>
      </c>
      <c r="AK174" s="24">
        <v>42133</v>
      </c>
      <c r="AL174" s="24">
        <v>42133</v>
      </c>
      <c r="AM174" s="24">
        <v>42369</v>
      </c>
      <c r="AN174" s="2">
        <v>2015</v>
      </c>
      <c r="AO174" s="26" t="s">
        <v>71</v>
      </c>
      <c r="AP174" s="26" t="s">
        <v>65</v>
      </c>
      <c r="AQ174" s="27" t="s">
        <v>71</v>
      </c>
      <c r="AR174" s="2" t="s">
        <v>59</v>
      </c>
      <c r="AS174" s="5" t="s">
        <v>773</v>
      </c>
      <c r="AT174" s="6" t="s">
        <v>774</v>
      </c>
      <c r="AU174" s="2" t="s">
        <v>93</v>
      </c>
      <c r="AV174" s="28">
        <v>42369</v>
      </c>
      <c r="AW174" s="7">
        <v>6000</v>
      </c>
      <c r="AX174" s="7">
        <v>5212.4160585480004</v>
      </c>
      <c r="AY174" s="29">
        <v>0</v>
      </c>
      <c r="AZ174" s="8">
        <v>0</v>
      </c>
      <c r="BA174" s="2" t="s">
        <v>65</v>
      </c>
      <c r="BB174" s="30" t="s">
        <v>296</v>
      </c>
    </row>
    <row r="175" spans="1:54" ht="89.25">
      <c r="A175" s="21">
        <v>1</v>
      </c>
      <c r="B175" s="2" t="s">
        <v>775</v>
      </c>
      <c r="C175" s="4" t="s">
        <v>54</v>
      </c>
      <c r="D175" s="1" t="s">
        <v>73</v>
      </c>
      <c r="E175" s="2" t="s">
        <v>82</v>
      </c>
      <c r="F175" s="1" t="s">
        <v>83</v>
      </c>
      <c r="G175" s="1" t="s">
        <v>84</v>
      </c>
      <c r="H175" s="21">
        <v>834969</v>
      </c>
      <c r="I175" s="116" t="s">
        <v>776</v>
      </c>
      <c r="J175" s="3" t="s">
        <v>97</v>
      </c>
      <c r="K175" s="3" t="s">
        <v>97</v>
      </c>
      <c r="L175" s="2" t="s">
        <v>777</v>
      </c>
      <c r="M175" s="4" t="s">
        <v>77</v>
      </c>
      <c r="N175" s="2" t="s">
        <v>88</v>
      </c>
      <c r="O175" s="2" t="s">
        <v>89</v>
      </c>
      <c r="P175" s="22">
        <v>94536.97</v>
      </c>
      <c r="Q175" s="22">
        <v>111553.6246</v>
      </c>
      <c r="R175" s="22">
        <v>76526.109514627533</v>
      </c>
      <c r="S175" s="23">
        <v>90300.809227260484</v>
      </c>
      <c r="T175" s="22">
        <v>76526.109514627533</v>
      </c>
      <c r="U175" s="22">
        <v>90300.809227260484</v>
      </c>
      <c r="V175" s="2" t="s">
        <v>127</v>
      </c>
      <c r="W175" s="1" t="s">
        <v>54</v>
      </c>
      <c r="X175" s="1" t="s">
        <v>54</v>
      </c>
      <c r="Y175" s="1" t="s">
        <v>55</v>
      </c>
      <c r="Z175" s="24">
        <v>42078</v>
      </c>
      <c r="AA175" s="24">
        <v>42113</v>
      </c>
      <c r="AB175" s="2" t="s">
        <v>71</v>
      </c>
      <c r="AC175" s="2" t="s">
        <v>71</v>
      </c>
      <c r="AD175" s="25" t="s">
        <v>98</v>
      </c>
      <c r="AE175" s="2" t="s">
        <v>78</v>
      </c>
      <c r="AF175" s="21">
        <v>796</v>
      </c>
      <c r="AG175" s="1" t="s">
        <v>68</v>
      </c>
      <c r="AH175" s="1">
        <v>1</v>
      </c>
      <c r="AI175" s="2">
        <v>46</v>
      </c>
      <c r="AJ175" s="2" t="s">
        <v>63</v>
      </c>
      <c r="AK175" s="24">
        <v>42133</v>
      </c>
      <c r="AL175" s="24">
        <v>42133</v>
      </c>
      <c r="AM175" s="24">
        <v>42734</v>
      </c>
      <c r="AN175" s="2" t="s">
        <v>56</v>
      </c>
      <c r="AO175" s="26" t="s">
        <v>71</v>
      </c>
      <c r="AP175" s="26" t="s">
        <v>65</v>
      </c>
      <c r="AQ175" s="27" t="s">
        <v>71</v>
      </c>
      <c r="AR175" s="2" t="s">
        <v>59</v>
      </c>
      <c r="AS175" s="5" t="s">
        <v>778</v>
      </c>
      <c r="AT175" s="6" t="s">
        <v>779</v>
      </c>
      <c r="AU175" s="2" t="s">
        <v>93</v>
      </c>
      <c r="AV175" s="28">
        <v>42735</v>
      </c>
      <c r="AW175" s="7">
        <v>124839.19691378159</v>
      </c>
      <c r="AX175" s="7">
        <v>119221.433052661</v>
      </c>
      <c r="AY175" s="29">
        <v>0</v>
      </c>
      <c r="AZ175" s="8">
        <v>9</v>
      </c>
      <c r="BA175" s="2" t="s">
        <v>74</v>
      </c>
      <c r="BB175" s="30" t="s">
        <v>131</v>
      </c>
    </row>
    <row r="176" spans="1:54" s="223" customFormat="1" ht="102" customHeight="1">
      <c r="A176" s="21">
        <v>1</v>
      </c>
      <c r="B176" s="2" t="s">
        <v>780</v>
      </c>
      <c r="C176" s="4" t="s">
        <v>54</v>
      </c>
      <c r="D176" s="1" t="s">
        <v>73</v>
      </c>
      <c r="E176" s="2" t="s">
        <v>82</v>
      </c>
      <c r="F176" s="1" t="s">
        <v>83</v>
      </c>
      <c r="G176" s="1" t="s">
        <v>84</v>
      </c>
      <c r="H176" s="21">
        <v>836657</v>
      </c>
      <c r="I176" s="116" t="s">
        <v>781</v>
      </c>
      <c r="J176" s="3" t="s">
        <v>97</v>
      </c>
      <c r="K176" s="3" t="s">
        <v>97</v>
      </c>
      <c r="L176" s="2" t="s">
        <v>281</v>
      </c>
      <c r="M176" s="4" t="s">
        <v>77</v>
      </c>
      <c r="N176" s="2" t="s">
        <v>88</v>
      </c>
      <c r="O176" s="2" t="s">
        <v>89</v>
      </c>
      <c r="P176" s="22">
        <v>56466.580850000006</v>
      </c>
      <c r="Q176" s="22">
        <v>66630.565403000001</v>
      </c>
      <c r="R176" s="22">
        <v>48182.461680488101</v>
      </c>
      <c r="S176" s="23">
        <v>56855.304782975953</v>
      </c>
      <c r="T176" s="22">
        <v>48182.461680488101</v>
      </c>
      <c r="U176" s="22">
        <v>56855.304782975953</v>
      </c>
      <c r="V176" s="2" t="s">
        <v>69</v>
      </c>
      <c r="W176" s="1" t="s">
        <v>54</v>
      </c>
      <c r="X176" s="1" t="s">
        <v>54</v>
      </c>
      <c r="Y176" s="1" t="s">
        <v>55</v>
      </c>
      <c r="Z176" s="24">
        <v>42156</v>
      </c>
      <c r="AA176" s="24">
        <v>42191</v>
      </c>
      <c r="AB176" s="2" t="s">
        <v>71</v>
      </c>
      <c r="AC176" s="2" t="s">
        <v>71</v>
      </c>
      <c r="AD176" s="25" t="s">
        <v>98</v>
      </c>
      <c r="AE176" s="2" t="s">
        <v>78</v>
      </c>
      <c r="AF176" s="21">
        <v>796</v>
      </c>
      <c r="AG176" s="1" t="s">
        <v>68</v>
      </c>
      <c r="AH176" s="1">
        <v>1</v>
      </c>
      <c r="AI176" s="2">
        <v>46</v>
      </c>
      <c r="AJ176" s="2" t="s">
        <v>63</v>
      </c>
      <c r="AK176" s="24">
        <v>42211</v>
      </c>
      <c r="AL176" s="24">
        <v>42211</v>
      </c>
      <c r="AM176" s="24">
        <v>42734</v>
      </c>
      <c r="AN176" s="2" t="s">
        <v>56</v>
      </c>
      <c r="AO176" s="26" t="s">
        <v>71</v>
      </c>
      <c r="AP176" s="26" t="s">
        <v>65</v>
      </c>
      <c r="AQ176" s="27" t="s">
        <v>71</v>
      </c>
      <c r="AR176" s="2" t="s">
        <v>59</v>
      </c>
      <c r="AS176" s="5" t="s">
        <v>782</v>
      </c>
      <c r="AT176" s="6" t="s">
        <v>783</v>
      </c>
      <c r="AU176" s="2" t="s">
        <v>93</v>
      </c>
      <c r="AV176" s="28">
        <v>42735</v>
      </c>
      <c r="AW176" s="7">
        <v>82293.813599999994</v>
      </c>
      <c r="AX176" s="7">
        <v>82293.813599999994</v>
      </c>
      <c r="AY176" s="29"/>
      <c r="AZ176" s="8">
        <v>9.1999999999999993</v>
      </c>
      <c r="BA176" s="2" t="s">
        <v>74</v>
      </c>
      <c r="BB176" s="30" t="s">
        <v>131</v>
      </c>
    </row>
    <row r="177" spans="1:54" s="223" customFormat="1" ht="102">
      <c r="A177" s="21">
        <v>1</v>
      </c>
      <c r="B177" s="2" t="s">
        <v>784</v>
      </c>
      <c r="C177" s="4" t="s">
        <v>54</v>
      </c>
      <c r="D177" s="1" t="s">
        <v>73</v>
      </c>
      <c r="E177" s="2" t="s">
        <v>82</v>
      </c>
      <c r="F177" s="1" t="s">
        <v>83</v>
      </c>
      <c r="G177" s="1" t="s">
        <v>84</v>
      </c>
      <c r="H177" s="21">
        <v>836658</v>
      </c>
      <c r="I177" s="116" t="s">
        <v>785</v>
      </c>
      <c r="J177" s="3" t="s">
        <v>97</v>
      </c>
      <c r="K177" s="3" t="s">
        <v>97</v>
      </c>
      <c r="L177" s="2" t="s">
        <v>87</v>
      </c>
      <c r="M177" s="4" t="s">
        <v>77</v>
      </c>
      <c r="N177" s="2" t="s">
        <v>88</v>
      </c>
      <c r="O177" s="2" t="s">
        <v>89</v>
      </c>
      <c r="P177" s="22">
        <f>77057.36447*0.75</f>
        <v>57793.0233525</v>
      </c>
      <c r="Q177" s="22">
        <f>P177*1.18</f>
        <v>68195.767555949991</v>
      </c>
      <c r="R177" s="22">
        <f>49498.0989693922*0.75</f>
        <v>37123.574227044155</v>
      </c>
      <c r="S177" s="23">
        <f>R177*1.18</f>
        <v>43805.817587912097</v>
      </c>
      <c r="T177" s="22">
        <f>49498.0989693922*0.75</f>
        <v>37123.574227044155</v>
      </c>
      <c r="U177" s="23">
        <f>T177*1.18</f>
        <v>43805.817587912097</v>
      </c>
      <c r="V177" s="2" t="s">
        <v>69</v>
      </c>
      <c r="W177" s="1" t="s">
        <v>54</v>
      </c>
      <c r="X177" s="1" t="s">
        <v>54</v>
      </c>
      <c r="Y177" s="1" t="s">
        <v>55</v>
      </c>
      <c r="Z177" s="24">
        <v>42095</v>
      </c>
      <c r="AA177" s="24">
        <v>42130</v>
      </c>
      <c r="AB177" s="2" t="s">
        <v>71</v>
      </c>
      <c r="AC177" s="2" t="s">
        <v>71</v>
      </c>
      <c r="AD177" s="25" t="s">
        <v>98</v>
      </c>
      <c r="AE177" s="2" t="s">
        <v>78</v>
      </c>
      <c r="AF177" s="21">
        <v>796</v>
      </c>
      <c r="AG177" s="1" t="s">
        <v>68</v>
      </c>
      <c r="AH177" s="1">
        <v>1</v>
      </c>
      <c r="AI177" s="2">
        <v>46</v>
      </c>
      <c r="AJ177" s="2" t="s">
        <v>63</v>
      </c>
      <c r="AK177" s="24">
        <v>42150</v>
      </c>
      <c r="AL177" s="24">
        <v>42150</v>
      </c>
      <c r="AM177" s="24">
        <v>42734</v>
      </c>
      <c r="AN177" s="2" t="s">
        <v>56</v>
      </c>
      <c r="AO177" s="26" t="s">
        <v>71</v>
      </c>
      <c r="AP177" s="26" t="s">
        <v>65</v>
      </c>
      <c r="AQ177" s="27" t="s">
        <v>71</v>
      </c>
      <c r="AR177" s="2" t="s">
        <v>59</v>
      </c>
      <c r="AS177" s="5" t="s">
        <v>786</v>
      </c>
      <c r="AT177" s="6" t="s">
        <v>787</v>
      </c>
      <c r="AU177" s="2" t="s">
        <v>93</v>
      </c>
      <c r="AV177" s="28">
        <v>42735</v>
      </c>
      <c r="AW177" s="7">
        <v>94839.189474600003</v>
      </c>
      <c r="AX177" s="7">
        <v>66880.591024599998</v>
      </c>
      <c r="AY177" s="29">
        <v>7.6400000000000006</v>
      </c>
      <c r="AZ177" s="8">
        <v>0.61</v>
      </c>
      <c r="BA177" s="2" t="s">
        <v>74</v>
      </c>
      <c r="BB177" s="30" t="s">
        <v>131</v>
      </c>
    </row>
    <row r="178" spans="1:54" ht="76.5">
      <c r="A178" s="21">
        <v>1</v>
      </c>
      <c r="B178" s="2" t="s">
        <v>788</v>
      </c>
      <c r="C178" s="4" t="s">
        <v>54</v>
      </c>
      <c r="D178" s="1" t="s">
        <v>73</v>
      </c>
      <c r="E178" s="2" t="s">
        <v>82</v>
      </c>
      <c r="F178" s="1" t="s">
        <v>83</v>
      </c>
      <c r="G178" s="1" t="s">
        <v>84</v>
      </c>
      <c r="H178" s="21">
        <v>836659</v>
      </c>
      <c r="I178" s="116" t="s">
        <v>789</v>
      </c>
      <c r="J178" s="3" t="s">
        <v>97</v>
      </c>
      <c r="K178" s="3" t="s">
        <v>97</v>
      </c>
      <c r="L178" s="2" t="s">
        <v>87</v>
      </c>
      <c r="M178" s="4" t="s">
        <v>77</v>
      </c>
      <c r="N178" s="2" t="s">
        <v>88</v>
      </c>
      <c r="O178" s="2" t="s">
        <v>89</v>
      </c>
      <c r="P178" s="22">
        <v>69356.69</v>
      </c>
      <c r="Q178" s="22">
        <v>81840.894199999995</v>
      </c>
      <c r="R178" s="22">
        <v>46473.215143484864</v>
      </c>
      <c r="S178" s="23">
        <v>54838.393869312138</v>
      </c>
      <c r="T178" s="22">
        <v>46473.215143484864</v>
      </c>
      <c r="U178" s="22">
        <v>54838.393869312138</v>
      </c>
      <c r="V178" s="2" t="s">
        <v>127</v>
      </c>
      <c r="W178" s="1" t="s">
        <v>54</v>
      </c>
      <c r="X178" s="1" t="s">
        <v>54</v>
      </c>
      <c r="Y178" s="1" t="s">
        <v>55</v>
      </c>
      <c r="Z178" s="24">
        <v>42063</v>
      </c>
      <c r="AA178" s="24">
        <v>42098</v>
      </c>
      <c r="AB178" s="2" t="s">
        <v>71</v>
      </c>
      <c r="AC178" s="2" t="s">
        <v>71</v>
      </c>
      <c r="AD178" s="25" t="s">
        <v>98</v>
      </c>
      <c r="AE178" s="2" t="s">
        <v>78</v>
      </c>
      <c r="AF178" s="21">
        <v>796</v>
      </c>
      <c r="AG178" s="1" t="s">
        <v>68</v>
      </c>
      <c r="AH178" s="1">
        <v>1</v>
      </c>
      <c r="AI178" s="2">
        <v>46</v>
      </c>
      <c r="AJ178" s="2" t="s">
        <v>63</v>
      </c>
      <c r="AK178" s="24">
        <v>42118</v>
      </c>
      <c r="AL178" s="24">
        <v>42118</v>
      </c>
      <c r="AM178" s="24">
        <v>42734</v>
      </c>
      <c r="AN178" s="2" t="s">
        <v>56</v>
      </c>
      <c r="AO178" s="26" t="s">
        <v>71</v>
      </c>
      <c r="AP178" s="26" t="s">
        <v>65</v>
      </c>
      <c r="AQ178" s="27" t="s">
        <v>71</v>
      </c>
      <c r="AR178" s="2" t="s">
        <v>59</v>
      </c>
      <c r="AS178" s="5" t="s">
        <v>790</v>
      </c>
      <c r="AT178" s="6" t="s">
        <v>791</v>
      </c>
      <c r="AU178" s="2" t="s">
        <v>93</v>
      </c>
      <c r="AV178" s="28">
        <v>42706</v>
      </c>
      <c r="AW178" s="7">
        <v>92539.290933799988</v>
      </c>
      <c r="AX178" s="7">
        <v>59319.730498999998</v>
      </c>
      <c r="AY178" s="29"/>
      <c r="AZ178" s="8">
        <v>7</v>
      </c>
      <c r="BA178" s="2" t="s">
        <v>74</v>
      </c>
      <c r="BB178" s="30" t="s">
        <v>131</v>
      </c>
    </row>
    <row r="179" spans="1:54" s="223" customFormat="1" ht="102">
      <c r="A179" s="21">
        <v>1</v>
      </c>
      <c r="B179" s="2" t="s">
        <v>792</v>
      </c>
      <c r="C179" s="4" t="s">
        <v>54</v>
      </c>
      <c r="D179" s="1" t="s">
        <v>73</v>
      </c>
      <c r="E179" s="2" t="s">
        <v>82</v>
      </c>
      <c r="F179" s="1" t="s">
        <v>83</v>
      </c>
      <c r="G179" s="1" t="s">
        <v>84</v>
      </c>
      <c r="H179" s="21">
        <v>836662</v>
      </c>
      <c r="I179" s="116" t="s">
        <v>793</v>
      </c>
      <c r="J179" s="3" t="s">
        <v>97</v>
      </c>
      <c r="K179" s="3" t="s">
        <v>97</v>
      </c>
      <c r="L179" s="2" t="s">
        <v>87</v>
      </c>
      <c r="M179" s="4" t="s">
        <v>77</v>
      </c>
      <c r="N179" s="2" t="s">
        <v>88</v>
      </c>
      <c r="O179" s="2" t="s">
        <v>89</v>
      </c>
      <c r="P179" s="22">
        <f>76655.0380623755*0.98</f>
        <v>75121.937301127997</v>
      </c>
      <c r="Q179" s="22">
        <f>P179*1.18</f>
        <v>88643.886015331038</v>
      </c>
      <c r="R179" s="22">
        <f>69870.5722597402*0.98</f>
        <v>68473.160814545394</v>
      </c>
      <c r="S179" s="23">
        <f>R179*1.18</f>
        <v>80798.329761163564</v>
      </c>
      <c r="T179" s="22">
        <f>69870.5722597402*0.98</f>
        <v>68473.160814545394</v>
      </c>
      <c r="U179" s="23">
        <f>T179*1.18</f>
        <v>80798.329761163564</v>
      </c>
      <c r="V179" s="2" t="s">
        <v>69</v>
      </c>
      <c r="W179" s="1" t="s">
        <v>54</v>
      </c>
      <c r="X179" s="1" t="s">
        <v>54</v>
      </c>
      <c r="Y179" s="1" t="s">
        <v>55</v>
      </c>
      <c r="Z179" s="24">
        <v>42139</v>
      </c>
      <c r="AA179" s="24">
        <v>42174</v>
      </c>
      <c r="AB179" s="2" t="s">
        <v>71</v>
      </c>
      <c r="AC179" s="2" t="s">
        <v>71</v>
      </c>
      <c r="AD179" s="25" t="s">
        <v>98</v>
      </c>
      <c r="AE179" s="2" t="s">
        <v>78</v>
      </c>
      <c r="AF179" s="21">
        <v>796</v>
      </c>
      <c r="AG179" s="1" t="s">
        <v>68</v>
      </c>
      <c r="AH179" s="1">
        <v>1</v>
      </c>
      <c r="AI179" s="2">
        <v>46</v>
      </c>
      <c r="AJ179" s="2" t="s">
        <v>63</v>
      </c>
      <c r="AK179" s="24">
        <v>42194</v>
      </c>
      <c r="AL179" s="24">
        <v>42194</v>
      </c>
      <c r="AM179" s="24">
        <v>42734</v>
      </c>
      <c r="AN179" s="2" t="s">
        <v>56</v>
      </c>
      <c r="AO179" s="26" t="s">
        <v>71</v>
      </c>
      <c r="AP179" s="26" t="s">
        <v>65</v>
      </c>
      <c r="AQ179" s="27" t="s">
        <v>71</v>
      </c>
      <c r="AR179" s="2" t="s">
        <v>59</v>
      </c>
      <c r="AS179" s="5" t="s">
        <v>794</v>
      </c>
      <c r="AT179" s="6" t="s">
        <v>795</v>
      </c>
      <c r="AU179" s="2" t="s">
        <v>93</v>
      </c>
      <c r="AV179" s="28">
        <v>42735</v>
      </c>
      <c r="AW179" s="7">
        <v>108560.31837579999</v>
      </c>
      <c r="AX179" s="7">
        <v>105650.4399216</v>
      </c>
      <c r="AY179" s="29">
        <v>2.5</v>
      </c>
      <c r="AZ179" s="8">
        <v>10</v>
      </c>
      <c r="BA179" s="2" t="s">
        <v>796</v>
      </c>
      <c r="BB179" s="30" t="s">
        <v>131</v>
      </c>
    </row>
    <row r="180" spans="1:54" s="223" customFormat="1" ht="102" customHeight="1">
      <c r="A180" s="21">
        <v>1</v>
      </c>
      <c r="B180" s="2" t="s">
        <v>797</v>
      </c>
      <c r="C180" s="4" t="s">
        <v>54</v>
      </c>
      <c r="D180" s="1" t="s">
        <v>73</v>
      </c>
      <c r="E180" s="2" t="s">
        <v>82</v>
      </c>
      <c r="F180" s="1" t="s">
        <v>83</v>
      </c>
      <c r="G180" s="1" t="s">
        <v>84</v>
      </c>
      <c r="H180" s="21">
        <v>836663</v>
      </c>
      <c r="I180" s="116" t="s">
        <v>798</v>
      </c>
      <c r="J180" s="3" t="s">
        <v>97</v>
      </c>
      <c r="K180" s="3" t="s">
        <v>97</v>
      </c>
      <c r="L180" s="2" t="s">
        <v>281</v>
      </c>
      <c r="M180" s="4" t="s">
        <v>77</v>
      </c>
      <c r="N180" s="2" t="s">
        <v>88</v>
      </c>
      <c r="O180" s="2" t="s">
        <v>89</v>
      </c>
      <c r="P180" s="22">
        <v>62905.842800000006</v>
      </c>
      <c r="Q180" s="22">
        <v>74228.894503999996</v>
      </c>
      <c r="R180" s="22">
        <v>48022.160501377381</v>
      </c>
      <c r="S180" s="23">
        <v>56666.149391625309</v>
      </c>
      <c r="T180" s="22">
        <v>48022.160501377381</v>
      </c>
      <c r="U180" s="22">
        <v>56666.149391625309</v>
      </c>
      <c r="V180" s="2" t="s">
        <v>69</v>
      </c>
      <c r="W180" s="1" t="s">
        <v>54</v>
      </c>
      <c r="X180" s="1" t="s">
        <v>54</v>
      </c>
      <c r="Y180" s="1" t="s">
        <v>55</v>
      </c>
      <c r="Z180" s="24">
        <v>42200</v>
      </c>
      <c r="AA180" s="24">
        <v>42235</v>
      </c>
      <c r="AB180" s="2" t="s">
        <v>71</v>
      </c>
      <c r="AC180" s="2" t="s">
        <v>71</v>
      </c>
      <c r="AD180" s="25" t="s">
        <v>98</v>
      </c>
      <c r="AE180" s="2" t="s">
        <v>78</v>
      </c>
      <c r="AF180" s="21">
        <v>796</v>
      </c>
      <c r="AG180" s="1" t="s">
        <v>68</v>
      </c>
      <c r="AH180" s="1">
        <v>1</v>
      </c>
      <c r="AI180" s="2">
        <v>46</v>
      </c>
      <c r="AJ180" s="2" t="s">
        <v>63</v>
      </c>
      <c r="AK180" s="24">
        <v>42255</v>
      </c>
      <c r="AL180" s="24">
        <v>42255</v>
      </c>
      <c r="AM180" s="24">
        <v>42441</v>
      </c>
      <c r="AN180" s="2" t="s">
        <v>56</v>
      </c>
      <c r="AO180" s="26" t="s">
        <v>71</v>
      </c>
      <c r="AP180" s="26" t="s">
        <v>65</v>
      </c>
      <c r="AQ180" s="27" t="s">
        <v>71</v>
      </c>
      <c r="AR180" s="2" t="s">
        <v>59</v>
      </c>
      <c r="AS180" s="5" t="s">
        <v>799</v>
      </c>
      <c r="AT180" s="6" t="s">
        <v>800</v>
      </c>
      <c r="AU180" s="2" t="s">
        <v>93</v>
      </c>
      <c r="AV180" s="28">
        <v>42441</v>
      </c>
      <c r="AW180" s="7">
        <v>66885.139865599995</v>
      </c>
      <c r="AX180" s="7">
        <v>66885.139865599995</v>
      </c>
      <c r="AY180" s="29"/>
      <c r="AZ180" s="8">
        <v>7.5</v>
      </c>
      <c r="BA180" s="2" t="s">
        <v>796</v>
      </c>
      <c r="BB180" s="30" t="s">
        <v>131</v>
      </c>
    </row>
    <row r="181" spans="1:54" ht="127.5">
      <c r="A181" s="21">
        <v>1</v>
      </c>
      <c r="B181" s="2" t="s">
        <v>801</v>
      </c>
      <c r="C181" s="4" t="s">
        <v>54</v>
      </c>
      <c r="D181" s="1" t="s">
        <v>73</v>
      </c>
      <c r="E181" s="2" t="s">
        <v>82</v>
      </c>
      <c r="F181" s="1" t="s">
        <v>559</v>
      </c>
      <c r="G181" s="1" t="s">
        <v>560</v>
      </c>
      <c r="H181" s="21">
        <v>836664</v>
      </c>
      <c r="I181" s="116" t="s">
        <v>802</v>
      </c>
      <c r="J181" s="3" t="s">
        <v>803</v>
      </c>
      <c r="K181" s="3" t="s">
        <v>803</v>
      </c>
      <c r="L181" s="2" t="s">
        <v>281</v>
      </c>
      <c r="M181" s="4" t="s">
        <v>77</v>
      </c>
      <c r="N181" s="2" t="s">
        <v>88</v>
      </c>
      <c r="O181" s="2" t="s">
        <v>89</v>
      </c>
      <c r="P181" s="22">
        <v>38016.175052229817</v>
      </c>
      <c r="Q181" s="22">
        <v>44859.086561631178</v>
      </c>
      <c r="R181" s="22">
        <v>29781.517937208286</v>
      </c>
      <c r="S181" s="23">
        <v>35142.191165905773</v>
      </c>
      <c r="T181" s="22">
        <v>29781.517937208286</v>
      </c>
      <c r="U181" s="22">
        <v>35142.191165905773</v>
      </c>
      <c r="V181" s="2" t="s">
        <v>69</v>
      </c>
      <c r="W181" s="1" t="s">
        <v>54</v>
      </c>
      <c r="X181" s="1" t="s">
        <v>54</v>
      </c>
      <c r="Y181" s="1" t="s">
        <v>55</v>
      </c>
      <c r="Z181" s="24">
        <v>42050</v>
      </c>
      <c r="AA181" s="24">
        <v>42085</v>
      </c>
      <c r="AB181" s="2" t="s">
        <v>71</v>
      </c>
      <c r="AC181" s="2" t="s">
        <v>71</v>
      </c>
      <c r="AD181" s="25" t="s">
        <v>804</v>
      </c>
      <c r="AE181" s="2" t="s">
        <v>78</v>
      </c>
      <c r="AF181" s="21">
        <v>796</v>
      </c>
      <c r="AG181" s="1" t="s">
        <v>68</v>
      </c>
      <c r="AH181" s="1">
        <v>1</v>
      </c>
      <c r="AI181" s="2">
        <v>46</v>
      </c>
      <c r="AJ181" s="2" t="s">
        <v>63</v>
      </c>
      <c r="AK181" s="24">
        <v>42105</v>
      </c>
      <c r="AL181" s="24">
        <v>42105</v>
      </c>
      <c r="AM181" s="24">
        <v>42460</v>
      </c>
      <c r="AN181" s="2" t="s">
        <v>56</v>
      </c>
      <c r="AO181" s="26" t="s">
        <v>71</v>
      </c>
      <c r="AP181" s="26" t="s">
        <v>65</v>
      </c>
      <c r="AQ181" s="27" t="s">
        <v>71</v>
      </c>
      <c r="AR181" s="2" t="s">
        <v>59</v>
      </c>
      <c r="AS181" s="5" t="s">
        <v>805</v>
      </c>
      <c r="AT181" s="6" t="s">
        <v>806</v>
      </c>
      <c r="AU181" s="2" t="s">
        <v>93</v>
      </c>
      <c r="AV181" s="28">
        <v>42460</v>
      </c>
      <c r="AW181" s="7">
        <v>40539.113815999997</v>
      </c>
      <c r="AX181" s="7">
        <v>37604.506842003299</v>
      </c>
      <c r="AY181" s="29"/>
      <c r="AZ181" s="8">
        <v>16.36</v>
      </c>
      <c r="BA181" s="2" t="s">
        <v>796</v>
      </c>
      <c r="BB181" s="30" t="s">
        <v>131</v>
      </c>
    </row>
    <row r="182" spans="1:54" s="223" customFormat="1" ht="102" customHeight="1">
      <c r="A182" s="21">
        <v>1</v>
      </c>
      <c r="B182" s="2" t="s">
        <v>807</v>
      </c>
      <c r="C182" s="4" t="s">
        <v>54</v>
      </c>
      <c r="D182" s="1" t="s">
        <v>73</v>
      </c>
      <c r="E182" s="2" t="s">
        <v>82</v>
      </c>
      <c r="F182" s="1" t="s">
        <v>83</v>
      </c>
      <c r="G182" s="1" t="s">
        <v>84</v>
      </c>
      <c r="H182" s="21">
        <v>836665</v>
      </c>
      <c r="I182" s="116" t="s">
        <v>808</v>
      </c>
      <c r="J182" s="3" t="s">
        <v>97</v>
      </c>
      <c r="K182" s="3" t="s">
        <v>97</v>
      </c>
      <c r="L182" s="2" t="s">
        <v>281</v>
      </c>
      <c r="M182" s="4" t="s">
        <v>77</v>
      </c>
      <c r="N182" s="2" t="s">
        <v>88</v>
      </c>
      <c r="O182" s="2" t="s">
        <v>89</v>
      </c>
      <c r="P182" s="22">
        <v>104756.90007741937</v>
      </c>
      <c r="Q182" s="22">
        <v>123613.14209135485</v>
      </c>
      <c r="R182" s="22">
        <v>81186.597560000009</v>
      </c>
      <c r="S182" s="23">
        <v>95800.185120800001</v>
      </c>
      <c r="T182" s="22">
        <v>81186.597560000009</v>
      </c>
      <c r="U182" s="22">
        <v>95800.185120800001</v>
      </c>
      <c r="V182" s="2" t="s">
        <v>69</v>
      </c>
      <c r="W182" s="1" t="s">
        <v>54</v>
      </c>
      <c r="X182" s="1" t="s">
        <v>54</v>
      </c>
      <c r="Y182" s="1" t="s">
        <v>55</v>
      </c>
      <c r="Z182" s="24">
        <v>42170</v>
      </c>
      <c r="AA182" s="24">
        <v>42205</v>
      </c>
      <c r="AB182" s="2" t="s">
        <v>71</v>
      </c>
      <c r="AC182" s="2" t="s">
        <v>71</v>
      </c>
      <c r="AD182" s="25" t="s">
        <v>98</v>
      </c>
      <c r="AE182" s="2" t="s">
        <v>78</v>
      </c>
      <c r="AF182" s="21">
        <v>796</v>
      </c>
      <c r="AG182" s="1" t="s">
        <v>68</v>
      </c>
      <c r="AH182" s="1">
        <v>1</v>
      </c>
      <c r="AI182" s="2">
        <v>46</v>
      </c>
      <c r="AJ182" s="2" t="s">
        <v>63</v>
      </c>
      <c r="AK182" s="24">
        <v>42225</v>
      </c>
      <c r="AL182" s="24">
        <v>42225</v>
      </c>
      <c r="AM182" s="24">
        <v>42576</v>
      </c>
      <c r="AN182" s="2" t="s">
        <v>56</v>
      </c>
      <c r="AO182" s="26" t="s">
        <v>71</v>
      </c>
      <c r="AP182" s="26" t="s">
        <v>65</v>
      </c>
      <c r="AQ182" s="27" t="s">
        <v>71</v>
      </c>
      <c r="AR182" s="2" t="s">
        <v>59</v>
      </c>
      <c r="AS182" s="5" t="s">
        <v>809</v>
      </c>
      <c r="AT182" s="6" t="s">
        <v>810</v>
      </c>
      <c r="AU182" s="2" t="s">
        <v>93</v>
      </c>
      <c r="AV182" s="28">
        <v>42576</v>
      </c>
      <c r="AW182" s="7">
        <v>156276.00258064555</v>
      </c>
      <c r="AX182" s="7">
        <v>121113.90199999999</v>
      </c>
      <c r="AY182" s="29"/>
      <c r="AZ182" s="8"/>
      <c r="BA182" s="2" t="s">
        <v>796</v>
      </c>
      <c r="BB182" s="30" t="s">
        <v>131</v>
      </c>
    </row>
    <row r="183" spans="1:54" ht="102">
      <c r="A183" s="21">
        <v>2</v>
      </c>
      <c r="B183" s="2" t="s">
        <v>814</v>
      </c>
      <c r="C183" s="4" t="s">
        <v>54</v>
      </c>
      <c r="D183" s="1" t="s">
        <v>73</v>
      </c>
      <c r="E183" s="2" t="s">
        <v>82</v>
      </c>
      <c r="F183" s="1" t="s">
        <v>559</v>
      </c>
      <c r="G183" s="1" t="s">
        <v>560</v>
      </c>
      <c r="H183" s="21">
        <v>835872</v>
      </c>
      <c r="I183" s="116" t="s">
        <v>815</v>
      </c>
      <c r="J183" s="3" t="s">
        <v>803</v>
      </c>
      <c r="K183" s="3" t="s">
        <v>803</v>
      </c>
      <c r="L183" s="2" t="s">
        <v>87</v>
      </c>
      <c r="M183" s="4" t="s">
        <v>77</v>
      </c>
      <c r="N183" s="2" t="s">
        <v>88</v>
      </c>
      <c r="O183" s="2" t="s">
        <v>89</v>
      </c>
      <c r="P183" s="22">
        <v>1066.5409999999999</v>
      </c>
      <c r="Q183" s="22">
        <v>1258.5183799999998</v>
      </c>
      <c r="R183" s="22">
        <v>751.46171606889959</v>
      </c>
      <c r="S183" s="23">
        <v>886.72482496130147</v>
      </c>
      <c r="T183" s="22">
        <v>751.46171606889959</v>
      </c>
      <c r="U183" s="22">
        <v>886.72482496130147</v>
      </c>
      <c r="V183" s="2" t="s">
        <v>127</v>
      </c>
      <c r="W183" s="1" t="s">
        <v>54</v>
      </c>
      <c r="X183" s="1" t="s">
        <v>54</v>
      </c>
      <c r="Y183" s="1" t="s">
        <v>55</v>
      </c>
      <c r="Z183" s="24">
        <v>42034</v>
      </c>
      <c r="AA183" s="24">
        <v>42069</v>
      </c>
      <c r="AB183" s="2" t="s">
        <v>71</v>
      </c>
      <c r="AC183" s="2" t="s">
        <v>71</v>
      </c>
      <c r="AD183" s="25" t="s">
        <v>804</v>
      </c>
      <c r="AE183" s="2" t="s">
        <v>78</v>
      </c>
      <c r="AF183" s="21">
        <v>796</v>
      </c>
      <c r="AG183" s="1" t="s">
        <v>68</v>
      </c>
      <c r="AH183" s="1">
        <v>1</v>
      </c>
      <c r="AI183" s="2">
        <v>46</v>
      </c>
      <c r="AJ183" s="2" t="s">
        <v>63</v>
      </c>
      <c r="AK183" s="24">
        <v>42089</v>
      </c>
      <c r="AL183" s="24">
        <v>42089</v>
      </c>
      <c r="AM183" s="24">
        <v>42368</v>
      </c>
      <c r="AN183" s="2">
        <v>2015</v>
      </c>
      <c r="AO183" s="26" t="s">
        <v>71</v>
      </c>
      <c r="AP183" s="26" t="s">
        <v>65</v>
      </c>
      <c r="AQ183" s="27" t="s">
        <v>71</v>
      </c>
      <c r="AR183" s="2" t="s">
        <v>59</v>
      </c>
      <c r="AS183" s="5" t="s">
        <v>816</v>
      </c>
      <c r="AT183" s="6" t="s">
        <v>817</v>
      </c>
      <c r="AU183" s="2" t="s">
        <v>93</v>
      </c>
      <c r="AV183" s="28">
        <v>42369</v>
      </c>
      <c r="AW183" s="7">
        <v>1292.6017856578742</v>
      </c>
      <c r="AX183" s="7">
        <v>904.82124996051175</v>
      </c>
      <c r="AY183" s="29"/>
      <c r="AZ183" s="8">
        <v>0.4</v>
      </c>
      <c r="BA183" s="2" t="s">
        <v>65</v>
      </c>
      <c r="BB183" s="30" t="s">
        <v>811</v>
      </c>
    </row>
    <row r="184" spans="1:54" s="200" customFormat="1" ht="102">
      <c r="A184" s="182">
        <v>2</v>
      </c>
      <c r="B184" s="183" t="s">
        <v>818</v>
      </c>
      <c r="C184" s="184" t="s">
        <v>54</v>
      </c>
      <c r="D184" s="185" t="s">
        <v>73</v>
      </c>
      <c r="E184" s="183" t="s">
        <v>82</v>
      </c>
      <c r="F184" s="185" t="s">
        <v>559</v>
      </c>
      <c r="G184" s="185" t="s">
        <v>560</v>
      </c>
      <c r="H184" s="182">
        <v>835880</v>
      </c>
      <c r="I184" s="186" t="s">
        <v>828</v>
      </c>
      <c r="J184" s="187" t="s">
        <v>803</v>
      </c>
      <c r="K184" s="187" t="s">
        <v>803</v>
      </c>
      <c r="L184" s="183" t="s">
        <v>87</v>
      </c>
      <c r="M184" s="184" t="s">
        <v>77</v>
      </c>
      <c r="N184" s="183" t="s">
        <v>88</v>
      </c>
      <c r="O184" s="183" t="s">
        <v>89</v>
      </c>
      <c r="P184" s="188">
        <f>SUM(P185:P186)</f>
        <v>2426.3809999999999</v>
      </c>
      <c r="Q184" s="188">
        <f t="shared" ref="Q184:U184" si="6">SUM(Q185:Q186)</f>
        <v>2863.1295799999998</v>
      </c>
      <c r="R184" s="188">
        <f t="shared" si="6"/>
        <v>1709.5754040567469</v>
      </c>
      <c r="S184" s="188">
        <f t="shared" si="6"/>
        <v>2017.2989767869612</v>
      </c>
      <c r="T184" s="188">
        <f t="shared" si="6"/>
        <v>1709.5754040567469</v>
      </c>
      <c r="U184" s="188">
        <f t="shared" si="6"/>
        <v>2017.2989767869612</v>
      </c>
      <c r="V184" s="183" t="s">
        <v>127</v>
      </c>
      <c r="W184" s="185" t="s">
        <v>54</v>
      </c>
      <c r="X184" s="185" t="s">
        <v>54</v>
      </c>
      <c r="Y184" s="185" t="s">
        <v>55</v>
      </c>
      <c r="Z184" s="189">
        <v>42034</v>
      </c>
      <c r="AA184" s="189">
        <v>42069</v>
      </c>
      <c r="AB184" s="183" t="s">
        <v>71</v>
      </c>
      <c r="AC184" s="183" t="s">
        <v>71</v>
      </c>
      <c r="AD184" s="190" t="s">
        <v>804</v>
      </c>
      <c r="AE184" s="183" t="s">
        <v>78</v>
      </c>
      <c r="AF184" s="182">
        <v>796</v>
      </c>
      <c r="AG184" s="185" t="s">
        <v>68</v>
      </c>
      <c r="AH184" s="185">
        <v>1</v>
      </c>
      <c r="AI184" s="183">
        <v>46</v>
      </c>
      <c r="AJ184" s="183" t="s">
        <v>63</v>
      </c>
      <c r="AK184" s="189">
        <v>42089</v>
      </c>
      <c r="AL184" s="189">
        <v>42089</v>
      </c>
      <c r="AM184" s="189">
        <v>42368</v>
      </c>
      <c r="AN184" s="183">
        <v>2015</v>
      </c>
      <c r="AO184" s="191" t="s">
        <v>71</v>
      </c>
      <c r="AP184" s="191" t="s">
        <v>65</v>
      </c>
      <c r="AQ184" s="192" t="s">
        <v>71</v>
      </c>
      <c r="AR184" s="183" t="s">
        <v>59</v>
      </c>
      <c r="AS184" s="193" t="s">
        <v>812</v>
      </c>
      <c r="AT184" s="194" t="s">
        <v>812</v>
      </c>
      <c r="AU184" s="183" t="s">
        <v>812</v>
      </c>
      <c r="AV184" s="195" t="s">
        <v>812</v>
      </c>
      <c r="AW184" s="196" t="s">
        <v>812</v>
      </c>
      <c r="AX184" s="196" t="s">
        <v>812</v>
      </c>
      <c r="AY184" s="197" t="s">
        <v>812</v>
      </c>
      <c r="AZ184" s="198" t="s">
        <v>812</v>
      </c>
      <c r="BA184" s="183" t="s">
        <v>65</v>
      </c>
      <c r="BB184" s="199" t="s">
        <v>813</v>
      </c>
    </row>
    <row r="185" spans="1:54" s="220" customFormat="1" ht="102">
      <c r="A185" s="202">
        <v>2</v>
      </c>
      <c r="B185" s="203" t="s">
        <v>820</v>
      </c>
      <c r="C185" s="204" t="s">
        <v>819</v>
      </c>
      <c r="D185" s="205" t="s">
        <v>73</v>
      </c>
      <c r="E185" s="203" t="s">
        <v>82</v>
      </c>
      <c r="F185" s="205" t="s">
        <v>559</v>
      </c>
      <c r="G185" s="205" t="s">
        <v>560</v>
      </c>
      <c r="H185" s="202">
        <v>835883</v>
      </c>
      <c r="I185" s="206" t="s">
        <v>821</v>
      </c>
      <c r="J185" s="207" t="s">
        <v>803</v>
      </c>
      <c r="K185" s="207" t="s">
        <v>803</v>
      </c>
      <c r="L185" s="203" t="s">
        <v>87</v>
      </c>
      <c r="M185" s="204" t="s">
        <v>77</v>
      </c>
      <c r="N185" s="203" t="s">
        <v>88</v>
      </c>
      <c r="O185" s="203" t="s">
        <v>89</v>
      </c>
      <c r="P185" s="208">
        <v>1306.5129999999999</v>
      </c>
      <c r="Q185" s="208">
        <v>1541.6853399999998</v>
      </c>
      <c r="R185" s="208">
        <v>920.54060218440236</v>
      </c>
      <c r="S185" s="209">
        <v>1086.2379105775947</v>
      </c>
      <c r="T185" s="208">
        <v>920.54060218440236</v>
      </c>
      <c r="U185" s="208">
        <v>1086.2379105775947</v>
      </c>
      <c r="V185" s="203" t="s">
        <v>127</v>
      </c>
      <c r="W185" s="205" t="s">
        <v>54</v>
      </c>
      <c r="X185" s="205" t="s">
        <v>54</v>
      </c>
      <c r="Y185" s="205" t="s">
        <v>55</v>
      </c>
      <c r="Z185" s="210">
        <v>42034</v>
      </c>
      <c r="AA185" s="210">
        <v>42069</v>
      </c>
      <c r="AB185" s="2" t="s">
        <v>71</v>
      </c>
      <c r="AC185" s="2" t="s">
        <v>71</v>
      </c>
      <c r="AD185" s="25" t="s">
        <v>804</v>
      </c>
      <c r="AE185" s="2" t="s">
        <v>78</v>
      </c>
      <c r="AF185" s="21">
        <v>796</v>
      </c>
      <c r="AG185" s="1" t="s">
        <v>68</v>
      </c>
      <c r="AH185" s="1">
        <v>1</v>
      </c>
      <c r="AI185" s="2">
        <v>46</v>
      </c>
      <c r="AJ185" s="2" t="s">
        <v>63</v>
      </c>
      <c r="AK185" s="210">
        <v>42089</v>
      </c>
      <c r="AL185" s="210">
        <v>42089</v>
      </c>
      <c r="AM185" s="210">
        <v>42368</v>
      </c>
      <c r="AN185" s="203">
        <v>2015</v>
      </c>
      <c r="AO185" s="211" t="s">
        <v>71</v>
      </c>
      <c r="AP185" s="211" t="s">
        <v>65</v>
      </c>
      <c r="AQ185" s="212" t="s">
        <v>71</v>
      </c>
      <c r="AR185" s="203" t="s">
        <v>59</v>
      </c>
      <c r="AS185" s="213" t="s">
        <v>822</v>
      </c>
      <c r="AT185" s="214" t="s">
        <v>823</v>
      </c>
      <c r="AU185" s="203" t="s">
        <v>93</v>
      </c>
      <c r="AV185" s="215">
        <v>42369</v>
      </c>
      <c r="AW185" s="216">
        <v>1583.4371874308963</v>
      </c>
      <c r="AX185" s="216">
        <v>1108.4060312016272</v>
      </c>
      <c r="AY185" s="217"/>
      <c r="AZ185" s="218">
        <v>0.49</v>
      </c>
      <c r="BA185" s="203" t="s">
        <v>65</v>
      </c>
      <c r="BB185" s="219" t="s">
        <v>811</v>
      </c>
    </row>
    <row r="186" spans="1:54" s="220" customFormat="1" ht="102">
      <c r="A186" s="202">
        <v>2</v>
      </c>
      <c r="B186" s="203" t="s">
        <v>824</v>
      </c>
      <c r="C186" s="204" t="s">
        <v>819</v>
      </c>
      <c r="D186" s="205" t="s">
        <v>73</v>
      </c>
      <c r="E186" s="203" t="s">
        <v>82</v>
      </c>
      <c r="F186" s="205" t="s">
        <v>559</v>
      </c>
      <c r="G186" s="205" t="s">
        <v>560</v>
      </c>
      <c r="H186" s="202">
        <v>835884</v>
      </c>
      <c r="I186" s="206" t="s">
        <v>825</v>
      </c>
      <c r="J186" s="207" t="s">
        <v>803</v>
      </c>
      <c r="K186" s="207" t="s">
        <v>803</v>
      </c>
      <c r="L186" s="203" t="s">
        <v>87</v>
      </c>
      <c r="M186" s="204" t="s">
        <v>77</v>
      </c>
      <c r="N186" s="203" t="s">
        <v>88</v>
      </c>
      <c r="O186" s="203" t="s">
        <v>89</v>
      </c>
      <c r="P186" s="208">
        <v>1119.8679999999999</v>
      </c>
      <c r="Q186" s="208">
        <v>1321.4442399999998</v>
      </c>
      <c r="R186" s="208">
        <v>789.03480187234459</v>
      </c>
      <c r="S186" s="209">
        <v>931.06106620936657</v>
      </c>
      <c r="T186" s="208">
        <v>789.03480187234459</v>
      </c>
      <c r="U186" s="208">
        <v>931.06106620936657</v>
      </c>
      <c r="V186" s="203" t="s">
        <v>127</v>
      </c>
      <c r="W186" s="205" t="s">
        <v>54</v>
      </c>
      <c r="X186" s="205" t="s">
        <v>54</v>
      </c>
      <c r="Y186" s="205" t="s">
        <v>55</v>
      </c>
      <c r="Z186" s="210">
        <v>42034</v>
      </c>
      <c r="AA186" s="210">
        <v>42069</v>
      </c>
      <c r="AB186" s="2" t="s">
        <v>71</v>
      </c>
      <c r="AC186" s="2" t="s">
        <v>71</v>
      </c>
      <c r="AD186" s="25" t="s">
        <v>804</v>
      </c>
      <c r="AE186" s="2" t="s">
        <v>78</v>
      </c>
      <c r="AF186" s="21">
        <v>796</v>
      </c>
      <c r="AG186" s="1" t="s">
        <v>68</v>
      </c>
      <c r="AH186" s="1">
        <v>1</v>
      </c>
      <c r="AI186" s="2">
        <v>46</v>
      </c>
      <c r="AJ186" s="2" t="s">
        <v>63</v>
      </c>
      <c r="AK186" s="210">
        <v>42089</v>
      </c>
      <c r="AL186" s="210">
        <v>42089</v>
      </c>
      <c r="AM186" s="210">
        <v>42368</v>
      </c>
      <c r="AN186" s="203">
        <v>2015</v>
      </c>
      <c r="AO186" s="211" t="s">
        <v>71</v>
      </c>
      <c r="AP186" s="211" t="s">
        <v>65</v>
      </c>
      <c r="AQ186" s="212" t="s">
        <v>71</v>
      </c>
      <c r="AR186" s="203" t="s">
        <v>59</v>
      </c>
      <c r="AS186" s="213" t="s">
        <v>826</v>
      </c>
      <c r="AT186" s="214" t="s">
        <v>827</v>
      </c>
      <c r="AU186" s="203" t="s">
        <v>93</v>
      </c>
      <c r="AV186" s="215">
        <v>42369</v>
      </c>
      <c r="AW186" s="216">
        <v>1357.231874940768</v>
      </c>
      <c r="AX186" s="216">
        <v>950.06231245853735</v>
      </c>
      <c r="AY186" s="217"/>
      <c r="AZ186" s="218">
        <v>0.42</v>
      </c>
      <c r="BA186" s="203" t="s">
        <v>65</v>
      </c>
      <c r="BB186" s="219" t="s">
        <v>811</v>
      </c>
    </row>
    <row r="187" spans="1:54" ht="102">
      <c r="A187" s="21">
        <v>2</v>
      </c>
      <c r="B187" s="2" t="s">
        <v>829</v>
      </c>
      <c r="C187" s="127" t="s">
        <v>54</v>
      </c>
      <c r="D187" s="1" t="s">
        <v>73</v>
      </c>
      <c r="E187" s="2" t="s">
        <v>82</v>
      </c>
      <c r="F187" s="1" t="s">
        <v>559</v>
      </c>
      <c r="G187" s="1" t="s">
        <v>560</v>
      </c>
      <c r="H187" s="21">
        <v>835887</v>
      </c>
      <c r="I187" s="116" t="s">
        <v>830</v>
      </c>
      <c r="J187" s="3" t="s">
        <v>803</v>
      </c>
      <c r="K187" s="3" t="s">
        <v>803</v>
      </c>
      <c r="L187" s="2" t="s">
        <v>87</v>
      </c>
      <c r="M187" s="4" t="s">
        <v>77</v>
      </c>
      <c r="N187" s="2" t="s">
        <v>88</v>
      </c>
      <c r="O187" s="2" t="s">
        <v>89</v>
      </c>
      <c r="P187" s="22">
        <v>1279.8499999999999</v>
      </c>
      <c r="Q187" s="22">
        <v>1510.2229999999997</v>
      </c>
      <c r="R187" s="22">
        <v>901.75405928267924</v>
      </c>
      <c r="S187" s="23">
        <v>1064.0697899535614</v>
      </c>
      <c r="T187" s="22">
        <v>901.75405928267924</v>
      </c>
      <c r="U187" s="22">
        <v>1064.0697899535614</v>
      </c>
      <c r="V187" s="2" t="s">
        <v>127</v>
      </c>
      <c r="W187" s="1" t="s">
        <v>54</v>
      </c>
      <c r="X187" s="1" t="s">
        <v>54</v>
      </c>
      <c r="Y187" s="1" t="s">
        <v>55</v>
      </c>
      <c r="Z187" s="24">
        <v>42034</v>
      </c>
      <c r="AA187" s="24">
        <v>42069</v>
      </c>
      <c r="AB187" s="2" t="s">
        <v>71</v>
      </c>
      <c r="AC187" s="2" t="s">
        <v>71</v>
      </c>
      <c r="AD187" s="25" t="s">
        <v>804</v>
      </c>
      <c r="AE187" s="2" t="s">
        <v>78</v>
      </c>
      <c r="AF187" s="21">
        <v>796</v>
      </c>
      <c r="AG187" s="1" t="s">
        <v>68</v>
      </c>
      <c r="AH187" s="1">
        <v>1</v>
      </c>
      <c r="AI187" s="2">
        <v>46</v>
      </c>
      <c r="AJ187" s="2" t="s">
        <v>63</v>
      </c>
      <c r="AK187" s="24">
        <v>42089</v>
      </c>
      <c r="AL187" s="24">
        <v>42089</v>
      </c>
      <c r="AM187" s="24">
        <v>42368</v>
      </c>
      <c r="AN187" s="2">
        <v>2015</v>
      </c>
      <c r="AO187" s="26" t="s">
        <v>71</v>
      </c>
      <c r="AP187" s="26" t="s">
        <v>65</v>
      </c>
      <c r="AQ187" s="27" t="s">
        <v>71</v>
      </c>
      <c r="AR187" s="2" t="s">
        <v>59</v>
      </c>
      <c r="AS187" s="5" t="s">
        <v>831</v>
      </c>
      <c r="AT187" s="6" t="s">
        <v>832</v>
      </c>
      <c r="AU187" s="2" t="s">
        <v>93</v>
      </c>
      <c r="AV187" s="28">
        <v>42369</v>
      </c>
      <c r="AW187" s="7">
        <v>1551.1221427894486</v>
      </c>
      <c r="AX187" s="7">
        <v>1085.7854999526137</v>
      </c>
      <c r="AY187" s="29"/>
      <c r="AZ187" s="8">
        <v>0.48</v>
      </c>
      <c r="BA187" s="2" t="s">
        <v>65</v>
      </c>
      <c r="BB187" s="30" t="s">
        <v>811</v>
      </c>
    </row>
    <row r="188" spans="1:54" s="200" customFormat="1" ht="102">
      <c r="A188" s="182">
        <v>2</v>
      </c>
      <c r="B188" s="183" t="s">
        <v>833</v>
      </c>
      <c r="C188" s="184" t="s">
        <v>54</v>
      </c>
      <c r="D188" s="185" t="s">
        <v>73</v>
      </c>
      <c r="E188" s="183" t="s">
        <v>82</v>
      </c>
      <c r="F188" s="185" t="s">
        <v>559</v>
      </c>
      <c r="G188" s="185" t="s">
        <v>560</v>
      </c>
      <c r="H188" s="182">
        <v>835966</v>
      </c>
      <c r="I188" s="186" t="s">
        <v>4808</v>
      </c>
      <c r="J188" s="187" t="s">
        <v>803</v>
      </c>
      <c r="K188" s="187" t="s">
        <v>803</v>
      </c>
      <c r="L188" s="183" t="s">
        <v>87</v>
      </c>
      <c r="M188" s="184" t="s">
        <v>77</v>
      </c>
      <c r="N188" s="183" t="s">
        <v>88</v>
      </c>
      <c r="O188" s="183" t="s">
        <v>89</v>
      </c>
      <c r="P188" s="188">
        <f>SUM(P189:P190)</f>
        <v>2133.0829999999996</v>
      </c>
      <c r="Q188" s="188">
        <f t="shared" ref="Q188:U188" si="7">SUM(Q189:Q190)</f>
        <v>2517.0379399999997</v>
      </c>
      <c r="R188" s="188">
        <f t="shared" si="7"/>
        <v>1502.9234321377985</v>
      </c>
      <c r="S188" s="188">
        <f t="shared" si="7"/>
        <v>1773.4496499226022</v>
      </c>
      <c r="T188" s="188">
        <f t="shared" si="7"/>
        <v>1502.9234321377985</v>
      </c>
      <c r="U188" s="188">
        <f t="shared" si="7"/>
        <v>1773.4496499226022</v>
      </c>
      <c r="V188" s="183" t="s">
        <v>127</v>
      </c>
      <c r="W188" s="185" t="s">
        <v>54</v>
      </c>
      <c r="X188" s="185" t="s">
        <v>54</v>
      </c>
      <c r="Y188" s="185" t="s">
        <v>55</v>
      </c>
      <c r="Z188" s="189">
        <v>42034</v>
      </c>
      <c r="AA188" s="189">
        <v>42069</v>
      </c>
      <c r="AB188" s="183" t="s">
        <v>71</v>
      </c>
      <c r="AC188" s="183" t="s">
        <v>71</v>
      </c>
      <c r="AD188" s="190" t="s">
        <v>804</v>
      </c>
      <c r="AE188" s="183" t="s">
        <v>78</v>
      </c>
      <c r="AF188" s="182">
        <v>796</v>
      </c>
      <c r="AG188" s="185" t="s">
        <v>68</v>
      </c>
      <c r="AH188" s="185">
        <v>1</v>
      </c>
      <c r="AI188" s="183">
        <v>46</v>
      </c>
      <c r="AJ188" s="183" t="s">
        <v>63</v>
      </c>
      <c r="AK188" s="189">
        <v>42089</v>
      </c>
      <c r="AL188" s="189">
        <v>42089</v>
      </c>
      <c r="AM188" s="189">
        <v>42368</v>
      </c>
      <c r="AN188" s="183">
        <v>2015</v>
      </c>
      <c r="AO188" s="191" t="s">
        <v>71</v>
      </c>
      <c r="AP188" s="191" t="s">
        <v>65</v>
      </c>
      <c r="AQ188" s="192" t="s">
        <v>71</v>
      </c>
      <c r="AR188" s="183" t="s">
        <v>59</v>
      </c>
      <c r="AS188" s="193" t="s">
        <v>812</v>
      </c>
      <c r="AT188" s="194" t="s">
        <v>812</v>
      </c>
      <c r="AU188" s="183" t="s">
        <v>812</v>
      </c>
      <c r="AV188" s="195" t="s">
        <v>812</v>
      </c>
      <c r="AW188" s="196" t="s">
        <v>812</v>
      </c>
      <c r="AX188" s="196" t="s">
        <v>812</v>
      </c>
      <c r="AY188" s="197" t="s">
        <v>812</v>
      </c>
      <c r="AZ188" s="198" t="s">
        <v>812</v>
      </c>
      <c r="BA188" s="183" t="s">
        <v>65</v>
      </c>
      <c r="BB188" s="199" t="s">
        <v>813</v>
      </c>
    </row>
    <row r="189" spans="1:54" s="220" customFormat="1" ht="102">
      <c r="A189" s="202">
        <v>2</v>
      </c>
      <c r="B189" s="203" t="s">
        <v>835</v>
      </c>
      <c r="C189" s="204" t="s">
        <v>834</v>
      </c>
      <c r="D189" s="205" t="s">
        <v>73</v>
      </c>
      <c r="E189" s="203" t="s">
        <v>82</v>
      </c>
      <c r="F189" s="205" t="s">
        <v>559</v>
      </c>
      <c r="G189" s="205" t="s">
        <v>560</v>
      </c>
      <c r="H189" s="202">
        <v>835969</v>
      </c>
      <c r="I189" s="206" t="s">
        <v>836</v>
      </c>
      <c r="J189" s="207" t="s">
        <v>803</v>
      </c>
      <c r="K189" s="207" t="s">
        <v>803</v>
      </c>
      <c r="L189" s="203" t="s">
        <v>87</v>
      </c>
      <c r="M189" s="204" t="s">
        <v>77</v>
      </c>
      <c r="N189" s="203" t="s">
        <v>88</v>
      </c>
      <c r="O189" s="203" t="s">
        <v>89</v>
      </c>
      <c r="P189" s="208">
        <v>1333.1769999999999</v>
      </c>
      <c r="Q189" s="208">
        <v>1573.1488599999998</v>
      </c>
      <c r="R189" s="208">
        <v>939.32714508612401</v>
      </c>
      <c r="S189" s="209">
        <v>1108.4060312016263</v>
      </c>
      <c r="T189" s="208">
        <v>939.32714508612401</v>
      </c>
      <c r="U189" s="208">
        <v>1108.4060312016263</v>
      </c>
      <c r="V189" s="203" t="s">
        <v>127</v>
      </c>
      <c r="W189" s="205" t="s">
        <v>54</v>
      </c>
      <c r="X189" s="205" t="s">
        <v>54</v>
      </c>
      <c r="Y189" s="205" t="s">
        <v>55</v>
      </c>
      <c r="Z189" s="210">
        <v>42034</v>
      </c>
      <c r="AA189" s="210">
        <v>42069</v>
      </c>
      <c r="AB189" s="2" t="s">
        <v>71</v>
      </c>
      <c r="AC189" s="2" t="s">
        <v>71</v>
      </c>
      <c r="AD189" s="25" t="s">
        <v>804</v>
      </c>
      <c r="AE189" s="2" t="s">
        <v>78</v>
      </c>
      <c r="AF189" s="21">
        <v>796</v>
      </c>
      <c r="AG189" s="1" t="s">
        <v>68</v>
      </c>
      <c r="AH189" s="1">
        <v>1</v>
      </c>
      <c r="AI189" s="2">
        <v>46</v>
      </c>
      <c r="AJ189" s="2" t="s">
        <v>63</v>
      </c>
      <c r="AK189" s="210">
        <v>42089</v>
      </c>
      <c r="AL189" s="210">
        <v>42089</v>
      </c>
      <c r="AM189" s="210">
        <v>42368</v>
      </c>
      <c r="AN189" s="203">
        <v>2015</v>
      </c>
      <c r="AO189" s="211" t="s">
        <v>71</v>
      </c>
      <c r="AP189" s="211" t="s">
        <v>65</v>
      </c>
      <c r="AQ189" s="212" t="s">
        <v>71</v>
      </c>
      <c r="AR189" s="203" t="s">
        <v>59</v>
      </c>
      <c r="AS189" s="213" t="s">
        <v>837</v>
      </c>
      <c r="AT189" s="214" t="s">
        <v>838</v>
      </c>
      <c r="AU189" s="203" t="s">
        <v>93</v>
      </c>
      <c r="AV189" s="215">
        <v>42369</v>
      </c>
      <c r="AW189" s="216">
        <v>1615.7522320723424</v>
      </c>
      <c r="AX189" s="216">
        <v>1131.0265624506392</v>
      </c>
      <c r="AY189" s="217"/>
      <c r="AZ189" s="218">
        <v>0.5</v>
      </c>
      <c r="BA189" s="203" t="s">
        <v>65</v>
      </c>
      <c r="BB189" s="219" t="s">
        <v>811</v>
      </c>
    </row>
    <row r="190" spans="1:54" s="220" customFormat="1" ht="102">
      <c r="A190" s="202">
        <v>2</v>
      </c>
      <c r="B190" s="203" t="s">
        <v>839</v>
      </c>
      <c r="C190" s="204" t="s">
        <v>834</v>
      </c>
      <c r="D190" s="205" t="s">
        <v>73</v>
      </c>
      <c r="E190" s="203" t="s">
        <v>82</v>
      </c>
      <c r="F190" s="205" t="s">
        <v>559</v>
      </c>
      <c r="G190" s="205" t="s">
        <v>560</v>
      </c>
      <c r="H190" s="202">
        <v>835970</v>
      </c>
      <c r="I190" s="206" t="s">
        <v>840</v>
      </c>
      <c r="J190" s="207" t="s">
        <v>803</v>
      </c>
      <c r="K190" s="207" t="s">
        <v>803</v>
      </c>
      <c r="L190" s="203" t="s">
        <v>87</v>
      </c>
      <c r="M190" s="204" t="s">
        <v>77</v>
      </c>
      <c r="N190" s="203" t="s">
        <v>88</v>
      </c>
      <c r="O190" s="203" t="s">
        <v>89</v>
      </c>
      <c r="P190" s="208">
        <v>799.90599999999995</v>
      </c>
      <c r="Q190" s="208">
        <v>943.88907999999992</v>
      </c>
      <c r="R190" s="208">
        <v>563.59628705167449</v>
      </c>
      <c r="S190" s="209">
        <v>665.04361872097593</v>
      </c>
      <c r="T190" s="208">
        <v>563.59628705167449</v>
      </c>
      <c r="U190" s="208">
        <v>665.04361872097593</v>
      </c>
      <c r="V190" s="203" t="s">
        <v>127</v>
      </c>
      <c r="W190" s="205" t="s">
        <v>54</v>
      </c>
      <c r="X190" s="205" t="s">
        <v>54</v>
      </c>
      <c r="Y190" s="205" t="s">
        <v>55</v>
      </c>
      <c r="Z190" s="210">
        <v>42034</v>
      </c>
      <c r="AA190" s="210">
        <v>42069</v>
      </c>
      <c r="AB190" s="2" t="s">
        <v>71</v>
      </c>
      <c r="AC190" s="2" t="s">
        <v>71</v>
      </c>
      <c r="AD190" s="25" t="s">
        <v>804</v>
      </c>
      <c r="AE190" s="2" t="s">
        <v>78</v>
      </c>
      <c r="AF190" s="21">
        <v>796</v>
      </c>
      <c r="AG190" s="1" t="s">
        <v>68</v>
      </c>
      <c r="AH190" s="1">
        <v>1</v>
      </c>
      <c r="AI190" s="2">
        <v>46</v>
      </c>
      <c r="AJ190" s="2" t="s">
        <v>63</v>
      </c>
      <c r="AK190" s="210">
        <v>42089</v>
      </c>
      <c r="AL190" s="210">
        <v>42089</v>
      </c>
      <c r="AM190" s="210">
        <v>42368</v>
      </c>
      <c r="AN190" s="203">
        <v>2015</v>
      </c>
      <c r="AO190" s="211" t="s">
        <v>71</v>
      </c>
      <c r="AP190" s="211" t="s">
        <v>65</v>
      </c>
      <c r="AQ190" s="212" t="s">
        <v>71</v>
      </c>
      <c r="AR190" s="203" t="s">
        <v>59</v>
      </c>
      <c r="AS190" s="213" t="s">
        <v>841</v>
      </c>
      <c r="AT190" s="214" t="s">
        <v>842</v>
      </c>
      <c r="AU190" s="203" t="s">
        <v>93</v>
      </c>
      <c r="AV190" s="215">
        <v>42369</v>
      </c>
      <c r="AW190" s="216">
        <v>969.4513392434053</v>
      </c>
      <c r="AX190" s="216">
        <v>678.61593747038364</v>
      </c>
      <c r="AY190" s="217"/>
      <c r="AZ190" s="218">
        <v>0.3</v>
      </c>
      <c r="BA190" s="203" t="s">
        <v>65</v>
      </c>
      <c r="BB190" s="219" t="s">
        <v>811</v>
      </c>
    </row>
    <row r="191" spans="1:54" ht="102">
      <c r="A191" s="21">
        <v>2</v>
      </c>
      <c r="B191" s="2" t="s">
        <v>843</v>
      </c>
      <c r="C191" s="127" t="s">
        <v>54</v>
      </c>
      <c r="D191" s="1" t="s">
        <v>73</v>
      </c>
      <c r="E191" s="2" t="s">
        <v>82</v>
      </c>
      <c r="F191" s="1" t="s">
        <v>559</v>
      </c>
      <c r="G191" s="1" t="s">
        <v>560</v>
      </c>
      <c r="H191" s="21">
        <v>835977</v>
      </c>
      <c r="I191" s="116" t="s">
        <v>844</v>
      </c>
      <c r="J191" s="3" t="s">
        <v>803</v>
      </c>
      <c r="K191" s="3" t="s">
        <v>803</v>
      </c>
      <c r="L191" s="2" t="s">
        <v>87</v>
      </c>
      <c r="M191" s="4" t="s">
        <v>77</v>
      </c>
      <c r="N191" s="2" t="s">
        <v>88</v>
      </c>
      <c r="O191" s="2" t="s">
        <v>89</v>
      </c>
      <c r="P191" s="22">
        <v>799.90599999999995</v>
      </c>
      <c r="Q191" s="22">
        <v>943.88907999999992</v>
      </c>
      <c r="R191" s="22">
        <v>563.59628705167449</v>
      </c>
      <c r="S191" s="23">
        <v>665.04361872097593</v>
      </c>
      <c r="T191" s="22">
        <v>563.59628705167449</v>
      </c>
      <c r="U191" s="22">
        <v>665.04361872097593</v>
      </c>
      <c r="V191" s="2" t="s">
        <v>127</v>
      </c>
      <c r="W191" s="1" t="s">
        <v>54</v>
      </c>
      <c r="X191" s="1" t="s">
        <v>54</v>
      </c>
      <c r="Y191" s="1" t="s">
        <v>55</v>
      </c>
      <c r="Z191" s="24">
        <v>42034</v>
      </c>
      <c r="AA191" s="24">
        <v>42069</v>
      </c>
      <c r="AB191" s="2" t="s">
        <v>71</v>
      </c>
      <c r="AC191" s="2" t="s">
        <v>71</v>
      </c>
      <c r="AD191" s="25" t="s">
        <v>804</v>
      </c>
      <c r="AE191" s="2" t="s">
        <v>78</v>
      </c>
      <c r="AF191" s="21">
        <v>796</v>
      </c>
      <c r="AG191" s="1" t="s">
        <v>68</v>
      </c>
      <c r="AH191" s="1">
        <v>1</v>
      </c>
      <c r="AI191" s="2">
        <v>46</v>
      </c>
      <c r="AJ191" s="2" t="s">
        <v>63</v>
      </c>
      <c r="AK191" s="24">
        <v>42089</v>
      </c>
      <c r="AL191" s="24">
        <v>42089</v>
      </c>
      <c r="AM191" s="24">
        <v>42368</v>
      </c>
      <c r="AN191" s="2">
        <v>2015</v>
      </c>
      <c r="AO191" s="26" t="s">
        <v>71</v>
      </c>
      <c r="AP191" s="26" t="s">
        <v>65</v>
      </c>
      <c r="AQ191" s="27" t="s">
        <v>71</v>
      </c>
      <c r="AR191" s="2" t="s">
        <v>59</v>
      </c>
      <c r="AS191" s="5" t="s">
        <v>845</v>
      </c>
      <c r="AT191" s="6" t="s">
        <v>846</v>
      </c>
      <c r="AU191" s="2" t="s">
        <v>93</v>
      </c>
      <c r="AV191" s="28">
        <v>42369</v>
      </c>
      <c r="AW191" s="7">
        <v>969.4513392434053</v>
      </c>
      <c r="AX191" s="7">
        <v>678.61593747038364</v>
      </c>
      <c r="AY191" s="29"/>
      <c r="AZ191" s="8">
        <v>0.3</v>
      </c>
      <c r="BA191" s="2" t="s">
        <v>65</v>
      </c>
      <c r="BB191" s="30" t="s">
        <v>811</v>
      </c>
    </row>
    <row r="192" spans="1:54" s="200" customFormat="1" ht="102">
      <c r="A192" s="182">
        <v>2</v>
      </c>
      <c r="B192" s="183" t="s">
        <v>847</v>
      </c>
      <c r="C192" s="184" t="s">
        <v>54</v>
      </c>
      <c r="D192" s="185" t="s">
        <v>73</v>
      </c>
      <c r="E192" s="183" t="s">
        <v>82</v>
      </c>
      <c r="F192" s="185" t="s">
        <v>559</v>
      </c>
      <c r="G192" s="185" t="s">
        <v>560</v>
      </c>
      <c r="H192" s="182">
        <v>835952</v>
      </c>
      <c r="I192" s="186" t="s">
        <v>861</v>
      </c>
      <c r="J192" s="187" t="s">
        <v>803</v>
      </c>
      <c r="K192" s="187" t="s">
        <v>803</v>
      </c>
      <c r="L192" s="183" t="s">
        <v>87</v>
      </c>
      <c r="M192" s="184" t="s">
        <v>77</v>
      </c>
      <c r="N192" s="183" t="s">
        <v>88</v>
      </c>
      <c r="O192" s="183" t="s">
        <v>89</v>
      </c>
      <c r="P192" s="188">
        <f>SUM(P193:P195)</f>
        <v>3119.6329999999998</v>
      </c>
      <c r="Q192" s="188">
        <f t="shared" ref="Q192:U192" si="8">SUM(Q193:Q195)</f>
        <v>3681.1669399999996</v>
      </c>
      <c r="R192" s="188">
        <f t="shared" si="8"/>
        <v>2198.0255195015316</v>
      </c>
      <c r="S192" s="188">
        <f t="shared" si="8"/>
        <v>2593.6701130118067</v>
      </c>
      <c r="T192" s="188">
        <f t="shared" si="8"/>
        <v>2198.0255195015316</v>
      </c>
      <c r="U192" s="188">
        <f t="shared" si="8"/>
        <v>2593.6701130118067</v>
      </c>
      <c r="V192" s="183" t="s">
        <v>127</v>
      </c>
      <c r="W192" s="185" t="s">
        <v>54</v>
      </c>
      <c r="X192" s="185" t="s">
        <v>54</v>
      </c>
      <c r="Y192" s="185" t="s">
        <v>55</v>
      </c>
      <c r="Z192" s="189">
        <v>42034</v>
      </c>
      <c r="AA192" s="189">
        <v>42069</v>
      </c>
      <c r="AB192" s="183" t="s">
        <v>71</v>
      </c>
      <c r="AC192" s="183" t="s">
        <v>71</v>
      </c>
      <c r="AD192" s="190" t="s">
        <v>804</v>
      </c>
      <c r="AE192" s="183" t="s">
        <v>78</v>
      </c>
      <c r="AF192" s="182">
        <v>796</v>
      </c>
      <c r="AG192" s="185" t="s">
        <v>68</v>
      </c>
      <c r="AH192" s="185">
        <v>1</v>
      </c>
      <c r="AI192" s="183">
        <v>46</v>
      </c>
      <c r="AJ192" s="183" t="s">
        <v>63</v>
      </c>
      <c r="AK192" s="189">
        <v>42089</v>
      </c>
      <c r="AL192" s="189">
        <v>42089</v>
      </c>
      <c r="AM192" s="189">
        <v>42368</v>
      </c>
      <c r="AN192" s="183">
        <v>2015</v>
      </c>
      <c r="AO192" s="191" t="s">
        <v>71</v>
      </c>
      <c r="AP192" s="191" t="s">
        <v>65</v>
      </c>
      <c r="AQ192" s="192" t="s">
        <v>71</v>
      </c>
      <c r="AR192" s="183" t="s">
        <v>59</v>
      </c>
      <c r="AS192" s="193" t="s">
        <v>812</v>
      </c>
      <c r="AT192" s="194" t="s">
        <v>812</v>
      </c>
      <c r="AU192" s="183" t="s">
        <v>812</v>
      </c>
      <c r="AV192" s="195" t="s">
        <v>812</v>
      </c>
      <c r="AW192" s="196" t="s">
        <v>812</v>
      </c>
      <c r="AX192" s="196" t="s">
        <v>812</v>
      </c>
      <c r="AY192" s="197" t="s">
        <v>812</v>
      </c>
      <c r="AZ192" s="198" t="s">
        <v>812</v>
      </c>
      <c r="BA192" s="183" t="s">
        <v>65</v>
      </c>
      <c r="BB192" s="199" t="s">
        <v>813</v>
      </c>
    </row>
    <row r="193" spans="1:54" s="220" customFormat="1" ht="102">
      <c r="A193" s="202">
        <v>2</v>
      </c>
      <c r="B193" s="203" t="s">
        <v>848</v>
      </c>
      <c r="C193" s="204" t="s">
        <v>849</v>
      </c>
      <c r="D193" s="205" t="s">
        <v>73</v>
      </c>
      <c r="E193" s="203" t="s">
        <v>82</v>
      </c>
      <c r="F193" s="205" t="s">
        <v>559</v>
      </c>
      <c r="G193" s="205" t="s">
        <v>560</v>
      </c>
      <c r="H193" s="202">
        <v>835953</v>
      </c>
      <c r="I193" s="206" t="s">
        <v>850</v>
      </c>
      <c r="J193" s="207" t="s">
        <v>803</v>
      </c>
      <c r="K193" s="207" t="s">
        <v>803</v>
      </c>
      <c r="L193" s="203" t="s">
        <v>87</v>
      </c>
      <c r="M193" s="204" t="s">
        <v>77</v>
      </c>
      <c r="N193" s="203" t="s">
        <v>88</v>
      </c>
      <c r="O193" s="203" t="s">
        <v>89</v>
      </c>
      <c r="P193" s="208">
        <v>1093.2049999999999</v>
      </c>
      <c r="Q193" s="208">
        <v>1289.9818999999998</v>
      </c>
      <c r="R193" s="208">
        <v>770.24825897062203</v>
      </c>
      <c r="S193" s="209">
        <v>908.89294558533391</v>
      </c>
      <c r="T193" s="208">
        <v>770.24825897062203</v>
      </c>
      <c r="U193" s="208">
        <v>908.89294558533391</v>
      </c>
      <c r="V193" s="203" t="s">
        <v>127</v>
      </c>
      <c r="W193" s="205" t="s">
        <v>54</v>
      </c>
      <c r="X193" s="205" t="s">
        <v>54</v>
      </c>
      <c r="Y193" s="205" t="s">
        <v>55</v>
      </c>
      <c r="Z193" s="210">
        <v>42034</v>
      </c>
      <c r="AA193" s="210">
        <v>42069</v>
      </c>
      <c r="AB193" s="2" t="s">
        <v>71</v>
      </c>
      <c r="AC193" s="2" t="s">
        <v>71</v>
      </c>
      <c r="AD193" s="25" t="s">
        <v>804</v>
      </c>
      <c r="AE193" s="2" t="s">
        <v>78</v>
      </c>
      <c r="AF193" s="21">
        <v>796</v>
      </c>
      <c r="AG193" s="1" t="s">
        <v>68</v>
      </c>
      <c r="AH193" s="1">
        <v>1</v>
      </c>
      <c r="AI193" s="2">
        <v>46</v>
      </c>
      <c r="AJ193" s="2" t="s">
        <v>63</v>
      </c>
      <c r="AK193" s="210">
        <v>42089</v>
      </c>
      <c r="AL193" s="210">
        <v>42089</v>
      </c>
      <c r="AM193" s="210">
        <v>42368</v>
      </c>
      <c r="AN193" s="203">
        <v>2015</v>
      </c>
      <c r="AO193" s="211" t="s">
        <v>71</v>
      </c>
      <c r="AP193" s="211" t="s">
        <v>65</v>
      </c>
      <c r="AQ193" s="212" t="s">
        <v>71</v>
      </c>
      <c r="AR193" s="203" t="s">
        <v>59</v>
      </c>
      <c r="AS193" s="213" t="s">
        <v>851</v>
      </c>
      <c r="AT193" s="214" t="s">
        <v>852</v>
      </c>
      <c r="AU193" s="203" t="s">
        <v>93</v>
      </c>
      <c r="AV193" s="215">
        <v>42369</v>
      </c>
      <c r="AW193" s="216">
        <v>1324.9168302993207</v>
      </c>
      <c r="AX193" s="216">
        <v>927.44178120952438</v>
      </c>
      <c r="AY193" s="217"/>
      <c r="AZ193" s="218">
        <v>0.41</v>
      </c>
      <c r="BA193" s="203" t="s">
        <v>65</v>
      </c>
      <c r="BB193" s="219" t="s">
        <v>811</v>
      </c>
    </row>
    <row r="194" spans="1:54" s="220" customFormat="1" ht="102">
      <c r="A194" s="202">
        <v>2</v>
      </c>
      <c r="B194" s="203" t="s">
        <v>853</v>
      </c>
      <c r="C194" s="204" t="s">
        <v>849</v>
      </c>
      <c r="D194" s="205" t="s">
        <v>73</v>
      </c>
      <c r="E194" s="203" t="s">
        <v>82</v>
      </c>
      <c r="F194" s="205" t="s">
        <v>559</v>
      </c>
      <c r="G194" s="205" t="s">
        <v>560</v>
      </c>
      <c r="H194" s="202">
        <v>835956</v>
      </c>
      <c r="I194" s="206" t="s">
        <v>854</v>
      </c>
      <c r="J194" s="207" t="s">
        <v>803</v>
      </c>
      <c r="K194" s="207" t="s">
        <v>803</v>
      </c>
      <c r="L194" s="203" t="s">
        <v>87</v>
      </c>
      <c r="M194" s="204" t="s">
        <v>77</v>
      </c>
      <c r="N194" s="203" t="s">
        <v>88</v>
      </c>
      <c r="O194" s="203" t="s">
        <v>89</v>
      </c>
      <c r="P194" s="208">
        <v>533.27</v>
      </c>
      <c r="Q194" s="208">
        <v>629.2586</v>
      </c>
      <c r="R194" s="208">
        <v>375.7308580344498</v>
      </c>
      <c r="S194" s="209">
        <v>443.36241248065073</v>
      </c>
      <c r="T194" s="208">
        <v>375.7308580344498</v>
      </c>
      <c r="U194" s="208">
        <v>443.36241248065073</v>
      </c>
      <c r="V194" s="203" t="s">
        <v>127</v>
      </c>
      <c r="W194" s="205" t="s">
        <v>54</v>
      </c>
      <c r="X194" s="205" t="s">
        <v>54</v>
      </c>
      <c r="Y194" s="205" t="s">
        <v>55</v>
      </c>
      <c r="Z194" s="210">
        <v>42034</v>
      </c>
      <c r="AA194" s="210">
        <v>42069</v>
      </c>
      <c r="AB194" s="2" t="s">
        <v>71</v>
      </c>
      <c r="AC194" s="2" t="s">
        <v>71</v>
      </c>
      <c r="AD194" s="25" t="s">
        <v>804</v>
      </c>
      <c r="AE194" s="2" t="s">
        <v>78</v>
      </c>
      <c r="AF194" s="21">
        <v>796</v>
      </c>
      <c r="AG194" s="1" t="s">
        <v>68</v>
      </c>
      <c r="AH194" s="1">
        <v>1</v>
      </c>
      <c r="AI194" s="2">
        <v>46</v>
      </c>
      <c r="AJ194" s="2" t="s">
        <v>63</v>
      </c>
      <c r="AK194" s="210">
        <v>42089</v>
      </c>
      <c r="AL194" s="210">
        <v>42089</v>
      </c>
      <c r="AM194" s="210">
        <v>42368</v>
      </c>
      <c r="AN194" s="203">
        <v>2015</v>
      </c>
      <c r="AO194" s="211" t="s">
        <v>71</v>
      </c>
      <c r="AP194" s="211" t="s">
        <v>65</v>
      </c>
      <c r="AQ194" s="212" t="s">
        <v>71</v>
      </c>
      <c r="AR194" s="203" t="s">
        <v>59</v>
      </c>
      <c r="AS194" s="213" t="s">
        <v>855</v>
      </c>
      <c r="AT194" s="214" t="s">
        <v>856</v>
      </c>
      <c r="AU194" s="203" t="s">
        <v>93</v>
      </c>
      <c r="AV194" s="215">
        <v>42369</v>
      </c>
      <c r="AW194" s="216">
        <v>646.30089282893709</v>
      </c>
      <c r="AX194" s="216">
        <v>452.41062498025588</v>
      </c>
      <c r="AY194" s="217"/>
      <c r="AZ194" s="218">
        <v>0.2</v>
      </c>
      <c r="BA194" s="203" t="s">
        <v>65</v>
      </c>
      <c r="BB194" s="219" t="s">
        <v>811</v>
      </c>
    </row>
    <row r="195" spans="1:54" s="220" customFormat="1" ht="102">
      <c r="A195" s="202">
        <v>2</v>
      </c>
      <c r="B195" s="203" t="s">
        <v>857</v>
      </c>
      <c r="C195" s="204" t="s">
        <v>849</v>
      </c>
      <c r="D195" s="205" t="s">
        <v>73</v>
      </c>
      <c r="E195" s="203" t="s">
        <v>82</v>
      </c>
      <c r="F195" s="205" t="s">
        <v>559</v>
      </c>
      <c r="G195" s="205" t="s">
        <v>560</v>
      </c>
      <c r="H195" s="202">
        <v>835958</v>
      </c>
      <c r="I195" s="206" t="s">
        <v>858</v>
      </c>
      <c r="J195" s="207" t="s">
        <v>803</v>
      </c>
      <c r="K195" s="207" t="s">
        <v>803</v>
      </c>
      <c r="L195" s="203" t="s">
        <v>87</v>
      </c>
      <c r="M195" s="204" t="s">
        <v>77</v>
      </c>
      <c r="N195" s="203" t="s">
        <v>88</v>
      </c>
      <c r="O195" s="203" t="s">
        <v>89</v>
      </c>
      <c r="P195" s="208">
        <v>1493.1579999999999</v>
      </c>
      <c r="Q195" s="208">
        <v>1761.9264399999997</v>
      </c>
      <c r="R195" s="208">
        <v>1052.0464024964595</v>
      </c>
      <c r="S195" s="209">
        <v>1241.4147549458221</v>
      </c>
      <c r="T195" s="208">
        <v>1052.0464024964595</v>
      </c>
      <c r="U195" s="208">
        <v>1241.4147549458221</v>
      </c>
      <c r="V195" s="203" t="s">
        <v>127</v>
      </c>
      <c r="W195" s="205" t="s">
        <v>54</v>
      </c>
      <c r="X195" s="205" t="s">
        <v>54</v>
      </c>
      <c r="Y195" s="205" t="s">
        <v>55</v>
      </c>
      <c r="Z195" s="210">
        <v>42034</v>
      </c>
      <c r="AA195" s="210">
        <v>42069</v>
      </c>
      <c r="AB195" s="2" t="s">
        <v>71</v>
      </c>
      <c r="AC195" s="2" t="s">
        <v>71</v>
      </c>
      <c r="AD195" s="25" t="s">
        <v>804</v>
      </c>
      <c r="AE195" s="2" t="s">
        <v>78</v>
      </c>
      <c r="AF195" s="21">
        <v>796</v>
      </c>
      <c r="AG195" s="1" t="s">
        <v>68</v>
      </c>
      <c r="AH195" s="1">
        <v>1</v>
      </c>
      <c r="AI195" s="2">
        <v>46</v>
      </c>
      <c r="AJ195" s="2" t="s">
        <v>63</v>
      </c>
      <c r="AK195" s="210">
        <v>42089</v>
      </c>
      <c r="AL195" s="210">
        <v>42089</v>
      </c>
      <c r="AM195" s="210">
        <v>42368</v>
      </c>
      <c r="AN195" s="203">
        <v>2015</v>
      </c>
      <c r="AO195" s="211" t="s">
        <v>71</v>
      </c>
      <c r="AP195" s="211" t="s">
        <v>65</v>
      </c>
      <c r="AQ195" s="212" t="s">
        <v>71</v>
      </c>
      <c r="AR195" s="203" t="s">
        <v>59</v>
      </c>
      <c r="AS195" s="213" t="s">
        <v>859</v>
      </c>
      <c r="AT195" s="214" t="s">
        <v>860</v>
      </c>
      <c r="AU195" s="203" t="s">
        <v>93</v>
      </c>
      <c r="AV195" s="215">
        <v>42369</v>
      </c>
      <c r="AW195" s="216">
        <v>1809.6424999210237</v>
      </c>
      <c r="AX195" s="216">
        <v>1266.7497499447165</v>
      </c>
      <c r="AY195" s="217"/>
      <c r="AZ195" s="218">
        <v>0.56000000000000005</v>
      </c>
      <c r="BA195" s="203" t="s">
        <v>65</v>
      </c>
      <c r="BB195" s="219" t="s">
        <v>811</v>
      </c>
    </row>
    <row r="196" spans="1:54" ht="102">
      <c r="A196" s="21">
        <v>2</v>
      </c>
      <c r="B196" s="2" t="s">
        <v>862</v>
      </c>
      <c r="C196" s="127" t="s">
        <v>54</v>
      </c>
      <c r="D196" s="1" t="s">
        <v>73</v>
      </c>
      <c r="E196" s="2" t="s">
        <v>82</v>
      </c>
      <c r="F196" s="1" t="s">
        <v>559</v>
      </c>
      <c r="G196" s="1" t="s">
        <v>560</v>
      </c>
      <c r="H196" s="21">
        <v>835962</v>
      </c>
      <c r="I196" s="116" t="s">
        <v>863</v>
      </c>
      <c r="J196" s="3" t="s">
        <v>803</v>
      </c>
      <c r="K196" s="3" t="s">
        <v>803</v>
      </c>
      <c r="L196" s="2" t="s">
        <v>87</v>
      </c>
      <c r="M196" s="4" t="s">
        <v>77</v>
      </c>
      <c r="N196" s="2" t="s">
        <v>88</v>
      </c>
      <c r="O196" s="2" t="s">
        <v>89</v>
      </c>
      <c r="P196" s="22">
        <v>1333.1769999999999</v>
      </c>
      <c r="Q196" s="22">
        <v>1573.1488599999998</v>
      </c>
      <c r="R196" s="22">
        <v>939.32714508612401</v>
      </c>
      <c r="S196" s="23">
        <v>1108.4060312016263</v>
      </c>
      <c r="T196" s="22">
        <v>939.32714508612401</v>
      </c>
      <c r="U196" s="22">
        <v>1108.4060312016263</v>
      </c>
      <c r="V196" s="2" t="s">
        <v>127</v>
      </c>
      <c r="W196" s="1" t="s">
        <v>54</v>
      </c>
      <c r="X196" s="1" t="s">
        <v>54</v>
      </c>
      <c r="Y196" s="1" t="s">
        <v>55</v>
      </c>
      <c r="Z196" s="24">
        <v>42034</v>
      </c>
      <c r="AA196" s="24">
        <v>42069</v>
      </c>
      <c r="AB196" s="2" t="s">
        <v>71</v>
      </c>
      <c r="AC196" s="2" t="s">
        <v>71</v>
      </c>
      <c r="AD196" s="25" t="s">
        <v>804</v>
      </c>
      <c r="AE196" s="2" t="s">
        <v>78</v>
      </c>
      <c r="AF196" s="21">
        <v>796</v>
      </c>
      <c r="AG196" s="1" t="s">
        <v>68</v>
      </c>
      <c r="AH196" s="1">
        <v>1</v>
      </c>
      <c r="AI196" s="2">
        <v>46</v>
      </c>
      <c r="AJ196" s="2" t="s">
        <v>63</v>
      </c>
      <c r="AK196" s="24">
        <v>42089</v>
      </c>
      <c r="AL196" s="24">
        <v>42089</v>
      </c>
      <c r="AM196" s="24">
        <v>42368</v>
      </c>
      <c r="AN196" s="2">
        <v>2015</v>
      </c>
      <c r="AO196" s="26" t="s">
        <v>71</v>
      </c>
      <c r="AP196" s="26" t="s">
        <v>65</v>
      </c>
      <c r="AQ196" s="27" t="s">
        <v>71</v>
      </c>
      <c r="AR196" s="2" t="s">
        <v>59</v>
      </c>
      <c r="AS196" s="5" t="s">
        <v>864</v>
      </c>
      <c r="AT196" s="6" t="s">
        <v>865</v>
      </c>
      <c r="AU196" s="2" t="s">
        <v>93</v>
      </c>
      <c r="AV196" s="28">
        <v>42369</v>
      </c>
      <c r="AW196" s="7">
        <v>1615.7522320723424</v>
      </c>
      <c r="AX196" s="7">
        <v>1131.0265624506392</v>
      </c>
      <c r="AY196" s="29"/>
      <c r="AZ196" s="8">
        <v>0.5</v>
      </c>
      <c r="BA196" s="2" t="s">
        <v>65</v>
      </c>
      <c r="BB196" s="30" t="s">
        <v>811</v>
      </c>
    </row>
    <row r="197" spans="1:54" s="200" customFormat="1" ht="102">
      <c r="A197" s="182">
        <v>2</v>
      </c>
      <c r="B197" s="183" t="s">
        <v>867</v>
      </c>
      <c r="C197" s="184" t="s">
        <v>54</v>
      </c>
      <c r="D197" s="185" t="s">
        <v>73</v>
      </c>
      <c r="E197" s="183" t="s">
        <v>82</v>
      </c>
      <c r="F197" s="185" t="s">
        <v>559</v>
      </c>
      <c r="G197" s="185" t="s">
        <v>560</v>
      </c>
      <c r="H197" s="182">
        <v>835894</v>
      </c>
      <c r="I197" s="186" t="s">
        <v>881</v>
      </c>
      <c r="J197" s="187" t="s">
        <v>803</v>
      </c>
      <c r="K197" s="187" t="s">
        <v>803</v>
      </c>
      <c r="L197" s="183" t="s">
        <v>87</v>
      </c>
      <c r="M197" s="184" t="s">
        <v>77</v>
      </c>
      <c r="N197" s="183" t="s">
        <v>88</v>
      </c>
      <c r="O197" s="183" t="s">
        <v>89</v>
      </c>
      <c r="P197" s="188">
        <f>SUM(P198:P199)</f>
        <v>1493.1579999999999</v>
      </c>
      <c r="Q197" s="188">
        <f t="shared" ref="Q197:U197" si="9">SUM(Q198:Q199)</f>
        <v>1761.9264399999997</v>
      </c>
      <c r="R197" s="188">
        <f t="shared" si="9"/>
        <v>1052.046402496459</v>
      </c>
      <c r="S197" s="188">
        <f t="shared" si="9"/>
        <v>1241.4147549458214</v>
      </c>
      <c r="T197" s="188">
        <f t="shared" si="9"/>
        <v>1052.046402496459</v>
      </c>
      <c r="U197" s="188">
        <f t="shared" si="9"/>
        <v>1241.4147549458214</v>
      </c>
      <c r="V197" s="183" t="s">
        <v>127</v>
      </c>
      <c r="W197" s="185" t="s">
        <v>54</v>
      </c>
      <c r="X197" s="185" t="s">
        <v>54</v>
      </c>
      <c r="Y197" s="185" t="s">
        <v>55</v>
      </c>
      <c r="Z197" s="189">
        <v>42034</v>
      </c>
      <c r="AA197" s="189">
        <v>42069</v>
      </c>
      <c r="AB197" s="183" t="s">
        <v>71</v>
      </c>
      <c r="AC197" s="183" t="s">
        <v>71</v>
      </c>
      <c r="AD197" s="190" t="s">
        <v>804</v>
      </c>
      <c r="AE197" s="183" t="s">
        <v>78</v>
      </c>
      <c r="AF197" s="182">
        <v>796</v>
      </c>
      <c r="AG197" s="185" t="s">
        <v>68</v>
      </c>
      <c r="AH197" s="185">
        <v>1</v>
      </c>
      <c r="AI197" s="183">
        <v>46</v>
      </c>
      <c r="AJ197" s="183" t="s">
        <v>63</v>
      </c>
      <c r="AK197" s="189">
        <v>42089</v>
      </c>
      <c r="AL197" s="189">
        <v>42089</v>
      </c>
      <c r="AM197" s="189">
        <v>42368</v>
      </c>
      <c r="AN197" s="183">
        <v>2015</v>
      </c>
      <c r="AO197" s="191" t="s">
        <v>71</v>
      </c>
      <c r="AP197" s="191" t="s">
        <v>65</v>
      </c>
      <c r="AQ197" s="192" t="s">
        <v>71</v>
      </c>
      <c r="AR197" s="183" t="s">
        <v>59</v>
      </c>
      <c r="AS197" s="193" t="s">
        <v>812</v>
      </c>
      <c r="AT197" s="194" t="s">
        <v>812</v>
      </c>
      <c r="AU197" s="183" t="s">
        <v>812</v>
      </c>
      <c r="AV197" s="195" t="s">
        <v>812</v>
      </c>
      <c r="AW197" s="196" t="s">
        <v>812</v>
      </c>
      <c r="AX197" s="196" t="s">
        <v>812</v>
      </c>
      <c r="AY197" s="197" t="s">
        <v>812</v>
      </c>
      <c r="AZ197" s="198" t="s">
        <v>812</v>
      </c>
      <c r="BA197" s="183" t="s">
        <v>65</v>
      </c>
      <c r="BB197" s="199" t="s">
        <v>813</v>
      </c>
    </row>
    <row r="198" spans="1:54" s="220" customFormat="1" ht="102">
      <c r="A198" s="202">
        <v>2</v>
      </c>
      <c r="B198" s="203" t="s">
        <v>869</v>
      </c>
      <c r="C198" s="204" t="s">
        <v>868</v>
      </c>
      <c r="D198" s="205" t="s">
        <v>73</v>
      </c>
      <c r="E198" s="203" t="s">
        <v>82</v>
      </c>
      <c r="F198" s="205" t="s">
        <v>559</v>
      </c>
      <c r="G198" s="205" t="s">
        <v>560</v>
      </c>
      <c r="H198" s="202">
        <v>835896</v>
      </c>
      <c r="I198" s="206" t="s">
        <v>870</v>
      </c>
      <c r="J198" s="207" t="s">
        <v>803</v>
      </c>
      <c r="K198" s="207" t="s">
        <v>803</v>
      </c>
      <c r="L198" s="203" t="s">
        <v>87</v>
      </c>
      <c r="M198" s="204" t="s">
        <v>77</v>
      </c>
      <c r="N198" s="203" t="s">
        <v>88</v>
      </c>
      <c r="O198" s="203" t="s">
        <v>89</v>
      </c>
      <c r="P198" s="208">
        <v>799.90599999999995</v>
      </c>
      <c r="Q198" s="208">
        <v>943.88907999999992</v>
      </c>
      <c r="R198" s="208">
        <v>563.59628705167427</v>
      </c>
      <c r="S198" s="209">
        <v>665.04361872097559</v>
      </c>
      <c r="T198" s="208">
        <v>563.59628705167427</v>
      </c>
      <c r="U198" s="208">
        <v>665.04361872097559</v>
      </c>
      <c r="V198" s="203" t="s">
        <v>127</v>
      </c>
      <c r="W198" s="205" t="s">
        <v>54</v>
      </c>
      <c r="X198" s="205" t="s">
        <v>54</v>
      </c>
      <c r="Y198" s="205" t="s">
        <v>55</v>
      </c>
      <c r="Z198" s="210">
        <v>42034</v>
      </c>
      <c r="AA198" s="210">
        <v>42069</v>
      </c>
      <c r="AB198" s="2" t="s">
        <v>71</v>
      </c>
      <c r="AC198" s="2" t="s">
        <v>71</v>
      </c>
      <c r="AD198" s="25" t="s">
        <v>804</v>
      </c>
      <c r="AE198" s="2" t="s">
        <v>78</v>
      </c>
      <c r="AF198" s="21">
        <v>796</v>
      </c>
      <c r="AG198" s="1" t="s">
        <v>68</v>
      </c>
      <c r="AH198" s="1">
        <v>1</v>
      </c>
      <c r="AI198" s="2">
        <v>46</v>
      </c>
      <c r="AJ198" s="2" t="s">
        <v>63</v>
      </c>
      <c r="AK198" s="210">
        <v>42089</v>
      </c>
      <c r="AL198" s="210">
        <v>42089</v>
      </c>
      <c r="AM198" s="210">
        <v>42368</v>
      </c>
      <c r="AN198" s="203">
        <v>2015</v>
      </c>
      <c r="AO198" s="211" t="s">
        <v>71</v>
      </c>
      <c r="AP198" s="211" t="s">
        <v>65</v>
      </c>
      <c r="AQ198" s="212" t="s">
        <v>71</v>
      </c>
      <c r="AR198" s="203" t="s">
        <v>59</v>
      </c>
      <c r="AS198" s="213" t="s">
        <v>871</v>
      </c>
      <c r="AT198" s="214" t="s">
        <v>872</v>
      </c>
      <c r="AU198" s="203" t="s">
        <v>93</v>
      </c>
      <c r="AV198" s="215">
        <v>42369</v>
      </c>
      <c r="AW198" s="216">
        <v>969.45133924340473</v>
      </c>
      <c r="AX198" s="216">
        <v>678.6159374703833</v>
      </c>
      <c r="AY198" s="217"/>
      <c r="AZ198" s="218">
        <v>0.3</v>
      </c>
      <c r="BA198" s="203" t="s">
        <v>65</v>
      </c>
      <c r="BB198" s="219" t="s">
        <v>811</v>
      </c>
    </row>
    <row r="199" spans="1:54" s="220" customFormat="1" ht="102">
      <c r="A199" s="202">
        <v>2</v>
      </c>
      <c r="B199" s="203" t="s">
        <v>873</v>
      </c>
      <c r="C199" s="204" t="s">
        <v>868</v>
      </c>
      <c r="D199" s="205" t="s">
        <v>73</v>
      </c>
      <c r="E199" s="203" t="s">
        <v>82</v>
      </c>
      <c r="F199" s="205" t="s">
        <v>559</v>
      </c>
      <c r="G199" s="205" t="s">
        <v>560</v>
      </c>
      <c r="H199" s="202">
        <v>835897</v>
      </c>
      <c r="I199" s="206" t="s">
        <v>874</v>
      </c>
      <c r="J199" s="207" t="s">
        <v>803</v>
      </c>
      <c r="K199" s="207" t="s">
        <v>803</v>
      </c>
      <c r="L199" s="203" t="s">
        <v>87</v>
      </c>
      <c r="M199" s="204" t="s">
        <v>77</v>
      </c>
      <c r="N199" s="203" t="s">
        <v>88</v>
      </c>
      <c r="O199" s="203" t="s">
        <v>89</v>
      </c>
      <c r="P199" s="208">
        <v>693.25199999999995</v>
      </c>
      <c r="Q199" s="208">
        <v>818.03735999999992</v>
      </c>
      <c r="R199" s="208">
        <v>488.45011544478461</v>
      </c>
      <c r="S199" s="209">
        <v>576.37113622484583</v>
      </c>
      <c r="T199" s="208">
        <v>488.45011544478461</v>
      </c>
      <c r="U199" s="208">
        <v>576.37113622484583</v>
      </c>
      <c r="V199" s="203" t="s">
        <v>127</v>
      </c>
      <c r="W199" s="205" t="s">
        <v>54</v>
      </c>
      <c r="X199" s="205" t="s">
        <v>54</v>
      </c>
      <c r="Y199" s="205" t="s">
        <v>55</v>
      </c>
      <c r="Z199" s="210">
        <v>42034</v>
      </c>
      <c r="AA199" s="210">
        <v>42069</v>
      </c>
      <c r="AB199" s="2" t="s">
        <v>71</v>
      </c>
      <c r="AC199" s="2" t="s">
        <v>71</v>
      </c>
      <c r="AD199" s="25" t="s">
        <v>804</v>
      </c>
      <c r="AE199" s="2" t="s">
        <v>78</v>
      </c>
      <c r="AF199" s="21">
        <v>796</v>
      </c>
      <c r="AG199" s="1" t="s">
        <v>68</v>
      </c>
      <c r="AH199" s="1">
        <v>1</v>
      </c>
      <c r="AI199" s="2">
        <v>46</v>
      </c>
      <c r="AJ199" s="2" t="s">
        <v>63</v>
      </c>
      <c r="AK199" s="210">
        <v>42089</v>
      </c>
      <c r="AL199" s="210">
        <v>42089</v>
      </c>
      <c r="AM199" s="210">
        <v>42368</v>
      </c>
      <c r="AN199" s="203">
        <v>2015</v>
      </c>
      <c r="AO199" s="211" t="s">
        <v>71</v>
      </c>
      <c r="AP199" s="211" t="s">
        <v>65</v>
      </c>
      <c r="AQ199" s="212" t="s">
        <v>71</v>
      </c>
      <c r="AR199" s="203" t="s">
        <v>59</v>
      </c>
      <c r="AS199" s="213" t="s">
        <v>875</v>
      </c>
      <c r="AT199" s="214" t="s">
        <v>876</v>
      </c>
      <c r="AU199" s="203" t="s">
        <v>93</v>
      </c>
      <c r="AV199" s="215">
        <v>42369</v>
      </c>
      <c r="AW199" s="216">
        <v>840.19116067761786</v>
      </c>
      <c r="AX199" s="216">
        <v>588.13381247433244</v>
      </c>
      <c r="AY199" s="217"/>
      <c r="AZ199" s="218">
        <v>0.26</v>
      </c>
      <c r="BA199" s="203" t="s">
        <v>65</v>
      </c>
      <c r="BB199" s="219" t="s">
        <v>811</v>
      </c>
    </row>
    <row r="200" spans="1:54" ht="102">
      <c r="A200" s="21">
        <v>2</v>
      </c>
      <c r="B200" s="2" t="s">
        <v>877</v>
      </c>
      <c r="C200" s="127" t="s">
        <v>54</v>
      </c>
      <c r="D200" s="1" t="s">
        <v>73</v>
      </c>
      <c r="E200" s="2" t="s">
        <v>82</v>
      </c>
      <c r="F200" s="1" t="s">
        <v>559</v>
      </c>
      <c r="G200" s="1" t="s">
        <v>560</v>
      </c>
      <c r="H200" s="21">
        <v>835904</v>
      </c>
      <c r="I200" s="116" t="s">
        <v>878</v>
      </c>
      <c r="J200" s="3" t="s">
        <v>803</v>
      </c>
      <c r="K200" s="3" t="s">
        <v>803</v>
      </c>
      <c r="L200" s="2" t="s">
        <v>87</v>
      </c>
      <c r="M200" s="4" t="s">
        <v>77</v>
      </c>
      <c r="N200" s="2" t="s">
        <v>88</v>
      </c>
      <c r="O200" s="2" t="s">
        <v>89</v>
      </c>
      <c r="P200" s="22">
        <v>1039.8779999999999</v>
      </c>
      <c r="Q200" s="22">
        <v>1227.0560399999999</v>
      </c>
      <c r="R200" s="22">
        <v>732.67517316717692</v>
      </c>
      <c r="S200" s="23">
        <v>864.55670433726868</v>
      </c>
      <c r="T200" s="22">
        <v>732.67517316717692</v>
      </c>
      <c r="U200" s="22">
        <v>864.55670433726868</v>
      </c>
      <c r="V200" s="2" t="s">
        <v>127</v>
      </c>
      <c r="W200" s="1" t="s">
        <v>54</v>
      </c>
      <c r="X200" s="1" t="s">
        <v>54</v>
      </c>
      <c r="Y200" s="1" t="s">
        <v>55</v>
      </c>
      <c r="Z200" s="24">
        <v>42034</v>
      </c>
      <c r="AA200" s="24">
        <v>42069</v>
      </c>
      <c r="AB200" s="2" t="s">
        <v>71</v>
      </c>
      <c r="AC200" s="2" t="s">
        <v>71</v>
      </c>
      <c r="AD200" s="25" t="s">
        <v>804</v>
      </c>
      <c r="AE200" s="2" t="s">
        <v>78</v>
      </c>
      <c r="AF200" s="21">
        <v>796</v>
      </c>
      <c r="AG200" s="1" t="s">
        <v>68</v>
      </c>
      <c r="AH200" s="1">
        <v>1</v>
      </c>
      <c r="AI200" s="2">
        <v>46</v>
      </c>
      <c r="AJ200" s="2" t="s">
        <v>63</v>
      </c>
      <c r="AK200" s="24">
        <v>42089</v>
      </c>
      <c r="AL200" s="24">
        <v>42089</v>
      </c>
      <c r="AM200" s="24">
        <v>42368</v>
      </c>
      <c r="AN200" s="2">
        <v>2015</v>
      </c>
      <c r="AO200" s="26" t="s">
        <v>71</v>
      </c>
      <c r="AP200" s="26" t="s">
        <v>65</v>
      </c>
      <c r="AQ200" s="27" t="s">
        <v>71</v>
      </c>
      <c r="AR200" s="2" t="s">
        <v>59</v>
      </c>
      <c r="AS200" s="5" t="s">
        <v>879</v>
      </c>
      <c r="AT200" s="6" t="s">
        <v>880</v>
      </c>
      <c r="AU200" s="2" t="s">
        <v>93</v>
      </c>
      <c r="AV200" s="28">
        <v>42369</v>
      </c>
      <c r="AW200" s="7">
        <v>1260.2867410164267</v>
      </c>
      <c r="AX200" s="7">
        <v>882.20071871149867</v>
      </c>
      <c r="AY200" s="29"/>
      <c r="AZ200" s="8">
        <v>0.39</v>
      </c>
      <c r="BA200" s="2" t="s">
        <v>65</v>
      </c>
      <c r="BB200" s="30" t="s">
        <v>811</v>
      </c>
    </row>
    <row r="201" spans="1:54" s="200" customFormat="1" ht="102">
      <c r="A201" s="182">
        <v>2</v>
      </c>
      <c r="B201" s="183" t="s">
        <v>882</v>
      </c>
      <c r="C201" s="184" t="s">
        <v>54</v>
      </c>
      <c r="D201" s="185" t="s">
        <v>73</v>
      </c>
      <c r="E201" s="183" t="s">
        <v>82</v>
      </c>
      <c r="F201" s="185" t="s">
        <v>559</v>
      </c>
      <c r="G201" s="185" t="s">
        <v>560</v>
      </c>
      <c r="H201" s="182">
        <v>835910</v>
      </c>
      <c r="I201" s="186" t="s">
        <v>866</v>
      </c>
      <c r="J201" s="187" t="s">
        <v>803</v>
      </c>
      <c r="K201" s="187" t="s">
        <v>803</v>
      </c>
      <c r="L201" s="183" t="s">
        <v>87</v>
      </c>
      <c r="M201" s="184" t="s">
        <v>77</v>
      </c>
      <c r="N201" s="183" t="s">
        <v>88</v>
      </c>
      <c r="O201" s="183" t="s">
        <v>89</v>
      </c>
      <c r="P201" s="188">
        <f>SUM(P202:P205)</f>
        <v>3679.5749999999998</v>
      </c>
      <c r="Q201" s="188">
        <f>SUM(Q202:Q205)</f>
        <v>4341.8985000000002</v>
      </c>
      <c r="R201" s="188">
        <f t="shared" ref="R201:U201" si="10">SUM(R202:R205)</f>
        <v>2592.5429204377037</v>
      </c>
      <c r="S201" s="188">
        <f t="shared" si="10"/>
        <v>3059.2006461164901</v>
      </c>
      <c r="T201" s="188">
        <f t="shared" si="10"/>
        <v>2592.5429204377037</v>
      </c>
      <c r="U201" s="188">
        <f t="shared" si="10"/>
        <v>3059.2006461164901</v>
      </c>
      <c r="V201" s="183" t="s">
        <v>127</v>
      </c>
      <c r="W201" s="185" t="s">
        <v>54</v>
      </c>
      <c r="X201" s="185" t="s">
        <v>54</v>
      </c>
      <c r="Y201" s="185" t="s">
        <v>55</v>
      </c>
      <c r="Z201" s="189">
        <v>42034</v>
      </c>
      <c r="AA201" s="189">
        <v>42069</v>
      </c>
      <c r="AB201" s="183" t="s">
        <v>71</v>
      </c>
      <c r="AC201" s="183" t="s">
        <v>71</v>
      </c>
      <c r="AD201" s="190" t="s">
        <v>804</v>
      </c>
      <c r="AE201" s="183" t="s">
        <v>78</v>
      </c>
      <c r="AF201" s="182">
        <v>796</v>
      </c>
      <c r="AG201" s="185" t="s">
        <v>68</v>
      </c>
      <c r="AH201" s="185">
        <v>1</v>
      </c>
      <c r="AI201" s="183">
        <v>46</v>
      </c>
      <c r="AJ201" s="183" t="s">
        <v>63</v>
      </c>
      <c r="AK201" s="189">
        <v>42089</v>
      </c>
      <c r="AL201" s="189">
        <v>42089</v>
      </c>
      <c r="AM201" s="189">
        <v>42368</v>
      </c>
      <c r="AN201" s="183">
        <v>2015</v>
      </c>
      <c r="AO201" s="191" t="s">
        <v>71</v>
      </c>
      <c r="AP201" s="191" t="s">
        <v>65</v>
      </c>
      <c r="AQ201" s="192" t="s">
        <v>71</v>
      </c>
      <c r="AR201" s="183" t="s">
        <v>59</v>
      </c>
      <c r="AS201" s="193" t="s">
        <v>812</v>
      </c>
      <c r="AT201" s="194" t="s">
        <v>812</v>
      </c>
      <c r="AU201" s="183" t="s">
        <v>812</v>
      </c>
      <c r="AV201" s="195" t="s">
        <v>812</v>
      </c>
      <c r="AW201" s="196" t="s">
        <v>812</v>
      </c>
      <c r="AX201" s="196" t="s">
        <v>812</v>
      </c>
      <c r="AY201" s="197" t="s">
        <v>812</v>
      </c>
      <c r="AZ201" s="198" t="s">
        <v>812</v>
      </c>
      <c r="BA201" s="183" t="s">
        <v>65</v>
      </c>
      <c r="BB201" s="199" t="s">
        <v>813</v>
      </c>
    </row>
    <row r="202" spans="1:54" s="220" customFormat="1" ht="102">
      <c r="A202" s="202">
        <v>2</v>
      </c>
      <c r="B202" s="203" t="s">
        <v>883</v>
      </c>
      <c r="C202" s="204" t="s">
        <v>884</v>
      </c>
      <c r="D202" s="205" t="s">
        <v>73</v>
      </c>
      <c r="E202" s="203" t="s">
        <v>82</v>
      </c>
      <c r="F202" s="205" t="s">
        <v>559</v>
      </c>
      <c r="G202" s="205" t="s">
        <v>560</v>
      </c>
      <c r="H202" s="202">
        <v>835911</v>
      </c>
      <c r="I202" s="206" t="s">
        <v>885</v>
      </c>
      <c r="J202" s="207" t="s">
        <v>803</v>
      </c>
      <c r="K202" s="207" t="s">
        <v>803</v>
      </c>
      <c r="L202" s="203" t="s">
        <v>87</v>
      </c>
      <c r="M202" s="204" t="s">
        <v>77</v>
      </c>
      <c r="N202" s="203" t="s">
        <v>88</v>
      </c>
      <c r="O202" s="203" t="s">
        <v>89</v>
      </c>
      <c r="P202" s="208">
        <v>1226.5250000000001</v>
      </c>
      <c r="Q202" s="208">
        <v>1447.2995000000001</v>
      </c>
      <c r="R202" s="208">
        <v>864.18097347923469</v>
      </c>
      <c r="S202" s="209">
        <v>1019.7335487054969</v>
      </c>
      <c r="T202" s="208">
        <v>864.18097347923469</v>
      </c>
      <c r="U202" s="208">
        <v>1019.7335487054969</v>
      </c>
      <c r="V202" s="203" t="s">
        <v>127</v>
      </c>
      <c r="W202" s="205" t="s">
        <v>54</v>
      </c>
      <c r="X202" s="205" t="s">
        <v>54</v>
      </c>
      <c r="Y202" s="205" t="s">
        <v>55</v>
      </c>
      <c r="Z202" s="210">
        <v>42034</v>
      </c>
      <c r="AA202" s="210">
        <v>42069</v>
      </c>
      <c r="AB202" s="2" t="s">
        <v>71</v>
      </c>
      <c r="AC202" s="2" t="s">
        <v>71</v>
      </c>
      <c r="AD202" s="25" t="s">
        <v>804</v>
      </c>
      <c r="AE202" s="2" t="s">
        <v>78</v>
      </c>
      <c r="AF202" s="21">
        <v>796</v>
      </c>
      <c r="AG202" s="1" t="s">
        <v>68</v>
      </c>
      <c r="AH202" s="1">
        <v>1</v>
      </c>
      <c r="AI202" s="2">
        <v>46</v>
      </c>
      <c r="AJ202" s="2" t="s">
        <v>63</v>
      </c>
      <c r="AK202" s="210">
        <v>42089</v>
      </c>
      <c r="AL202" s="210">
        <v>42089</v>
      </c>
      <c r="AM202" s="210">
        <v>42368</v>
      </c>
      <c r="AN202" s="203">
        <v>2015</v>
      </c>
      <c r="AO202" s="211" t="s">
        <v>71</v>
      </c>
      <c r="AP202" s="211" t="s">
        <v>65</v>
      </c>
      <c r="AQ202" s="212" t="s">
        <v>71</v>
      </c>
      <c r="AR202" s="203" t="s">
        <v>59</v>
      </c>
      <c r="AS202" s="213" t="s">
        <v>886</v>
      </c>
      <c r="AT202" s="214" t="s">
        <v>887</v>
      </c>
      <c r="AU202" s="203" t="s">
        <v>93</v>
      </c>
      <c r="AV202" s="215">
        <v>42369</v>
      </c>
      <c r="AW202" s="216">
        <v>1486.4920535065553</v>
      </c>
      <c r="AX202" s="216">
        <v>1040.5444374545887</v>
      </c>
      <c r="AY202" s="217"/>
      <c r="AZ202" s="218">
        <v>0.46</v>
      </c>
      <c r="BA202" s="203" t="s">
        <v>65</v>
      </c>
      <c r="BB202" s="219" t="s">
        <v>811</v>
      </c>
    </row>
    <row r="203" spans="1:54" s="220" customFormat="1" ht="102">
      <c r="A203" s="202">
        <v>2</v>
      </c>
      <c r="B203" s="203" t="s">
        <v>888</v>
      </c>
      <c r="C203" s="204" t="s">
        <v>884</v>
      </c>
      <c r="D203" s="205" t="s">
        <v>73</v>
      </c>
      <c r="E203" s="203" t="s">
        <v>82</v>
      </c>
      <c r="F203" s="205" t="s">
        <v>559</v>
      </c>
      <c r="G203" s="205" t="s">
        <v>560</v>
      </c>
      <c r="H203" s="202">
        <v>835913</v>
      </c>
      <c r="I203" s="206" t="s">
        <v>889</v>
      </c>
      <c r="J203" s="207" t="s">
        <v>803</v>
      </c>
      <c r="K203" s="207" t="s">
        <v>803</v>
      </c>
      <c r="L203" s="203" t="s">
        <v>87</v>
      </c>
      <c r="M203" s="204" t="s">
        <v>77</v>
      </c>
      <c r="N203" s="203" t="s">
        <v>88</v>
      </c>
      <c r="O203" s="203" t="s">
        <v>89</v>
      </c>
      <c r="P203" s="208">
        <v>533.27200000000005</v>
      </c>
      <c r="Q203" s="208">
        <v>629.26096000000007</v>
      </c>
      <c r="R203" s="208">
        <v>375.7308580344498</v>
      </c>
      <c r="S203" s="209">
        <v>443.36241248065073</v>
      </c>
      <c r="T203" s="208">
        <v>375.7308580344498</v>
      </c>
      <c r="U203" s="208">
        <v>443.36241248065073</v>
      </c>
      <c r="V203" s="203" t="s">
        <v>127</v>
      </c>
      <c r="W203" s="205" t="s">
        <v>54</v>
      </c>
      <c r="X203" s="205" t="s">
        <v>54</v>
      </c>
      <c r="Y203" s="205" t="s">
        <v>55</v>
      </c>
      <c r="Z203" s="210">
        <v>42034</v>
      </c>
      <c r="AA203" s="210">
        <v>42069</v>
      </c>
      <c r="AB203" s="2" t="s">
        <v>71</v>
      </c>
      <c r="AC203" s="2" t="s">
        <v>71</v>
      </c>
      <c r="AD203" s="25" t="s">
        <v>804</v>
      </c>
      <c r="AE203" s="2" t="s">
        <v>78</v>
      </c>
      <c r="AF203" s="21">
        <v>796</v>
      </c>
      <c r="AG203" s="1" t="s">
        <v>68</v>
      </c>
      <c r="AH203" s="1">
        <v>1</v>
      </c>
      <c r="AI203" s="2">
        <v>46</v>
      </c>
      <c r="AJ203" s="2" t="s">
        <v>63</v>
      </c>
      <c r="AK203" s="210">
        <v>42089</v>
      </c>
      <c r="AL203" s="210">
        <v>42089</v>
      </c>
      <c r="AM203" s="210">
        <v>42368</v>
      </c>
      <c r="AN203" s="203">
        <v>2015</v>
      </c>
      <c r="AO203" s="211" t="s">
        <v>71</v>
      </c>
      <c r="AP203" s="211" t="s">
        <v>65</v>
      </c>
      <c r="AQ203" s="212" t="s">
        <v>71</v>
      </c>
      <c r="AR203" s="203" t="s">
        <v>59</v>
      </c>
      <c r="AS203" s="213" t="s">
        <v>890</v>
      </c>
      <c r="AT203" s="214" t="s">
        <v>891</v>
      </c>
      <c r="AU203" s="203" t="s">
        <v>93</v>
      </c>
      <c r="AV203" s="215">
        <v>42369</v>
      </c>
      <c r="AW203" s="216">
        <v>646.30089282893709</v>
      </c>
      <c r="AX203" s="216">
        <v>452.41062498025588</v>
      </c>
      <c r="AY203" s="217"/>
      <c r="AZ203" s="218">
        <v>0.2</v>
      </c>
      <c r="BA203" s="203" t="s">
        <v>65</v>
      </c>
      <c r="BB203" s="219" t="s">
        <v>811</v>
      </c>
    </row>
    <row r="204" spans="1:54" s="220" customFormat="1" ht="102">
      <c r="A204" s="202">
        <v>2</v>
      </c>
      <c r="B204" s="203" t="s">
        <v>892</v>
      </c>
      <c r="C204" s="204" t="s">
        <v>884</v>
      </c>
      <c r="D204" s="205" t="s">
        <v>73</v>
      </c>
      <c r="E204" s="203" t="s">
        <v>82</v>
      </c>
      <c r="F204" s="205" t="s">
        <v>559</v>
      </c>
      <c r="G204" s="205" t="s">
        <v>560</v>
      </c>
      <c r="H204" s="202">
        <v>835914</v>
      </c>
      <c r="I204" s="206" t="s">
        <v>893</v>
      </c>
      <c r="J204" s="207" t="s">
        <v>803</v>
      </c>
      <c r="K204" s="207" t="s">
        <v>803</v>
      </c>
      <c r="L204" s="203" t="s">
        <v>87</v>
      </c>
      <c r="M204" s="204" t="s">
        <v>77</v>
      </c>
      <c r="N204" s="203" t="s">
        <v>88</v>
      </c>
      <c r="O204" s="203" t="s">
        <v>89</v>
      </c>
      <c r="P204" s="208">
        <v>533.27200000000005</v>
      </c>
      <c r="Q204" s="208">
        <v>629.26096000000007</v>
      </c>
      <c r="R204" s="208">
        <v>375.73085803445008</v>
      </c>
      <c r="S204" s="209">
        <v>443.36241248065107</v>
      </c>
      <c r="T204" s="208">
        <v>375.73085803445008</v>
      </c>
      <c r="U204" s="208">
        <v>443.36241248065107</v>
      </c>
      <c r="V204" s="203" t="s">
        <v>127</v>
      </c>
      <c r="W204" s="205" t="s">
        <v>54</v>
      </c>
      <c r="X204" s="205" t="s">
        <v>54</v>
      </c>
      <c r="Y204" s="205" t="s">
        <v>55</v>
      </c>
      <c r="Z204" s="210">
        <v>42034</v>
      </c>
      <c r="AA204" s="210">
        <v>42069</v>
      </c>
      <c r="AB204" s="2" t="s">
        <v>71</v>
      </c>
      <c r="AC204" s="2" t="s">
        <v>71</v>
      </c>
      <c r="AD204" s="25" t="s">
        <v>804</v>
      </c>
      <c r="AE204" s="2" t="s">
        <v>78</v>
      </c>
      <c r="AF204" s="21">
        <v>796</v>
      </c>
      <c r="AG204" s="1" t="s">
        <v>68</v>
      </c>
      <c r="AH204" s="1">
        <v>1</v>
      </c>
      <c r="AI204" s="2">
        <v>46</v>
      </c>
      <c r="AJ204" s="2" t="s">
        <v>63</v>
      </c>
      <c r="AK204" s="210">
        <v>42089</v>
      </c>
      <c r="AL204" s="210">
        <v>42089</v>
      </c>
      <c r="AM204" s="210">
        <v>42368</v>
      </c>
      <c r="AN204" s="203">
        <v>2015</v>
      </c>
      <c r="AO204" s="211" t="s">
        <v>71</v>
      </c>
      <c r="AP204" s="211" t="s">
        <v>65</v>
      </c>
      <c r="AQ204" s="212" t="s">
        <v>71</v>
      </c>
      <c r="AR204" s="203" t="s">
        <v>59</v>
      </c>
      <c r="AS204" s="213" t="s">
        <v>894</v>
      </c>
      <c r="AT204" s="214" t="s">
        <v>895</v>
      </c>
      <c r="AU204" s="203" t="s">
        <v>93</v>
      </c>
      <c r="AV204" s="215">
        <v>42369</v>
      </c>
      <c r="AW204" s="216">
        <v>646.30089282893744</v>
      </c>
      <c r="AX204" s="216">
        <v>452.41062498025622</v>
      </c>
      <c r="AY204" s="217"/>
      <c r="AZ204" s="218">
        <v>0.2</v>
      </c>
      <c r="BA204" s="203" t="s">
        <v>65</v>
      </c>
      <c r="BB204" s="219" t="s">
        <v>811</v>
      </c>
    </row>
    <row r="205" spans="1:54" s="220" customFormat="1" ht="102">
      <c r="A205" s="202">
        <v>2</v>
      </c>
      <c r="B205" s="203" t="s">
        <v>896</v>
      </c>
      <c r="C205" s="204" t="s">
        <v>884</v>
      </c>
      <c r="D205" s="205" t="s">
        <v>73</v>
      </c>
      <c r="E205" s="203" t="s">
        <v>82</v>
      </c>
      <c r="F205" s="205" t="s">
        <v>559</v>
      </c>
      <c r="G205" s="205" t="s">
        <v>560</v>
      </c>
      <c r="H205" s="202">
        <v>835915</v>
      </c>
      <c r="I205" s="206" t="s">
        <v>897</v>
      </c>
      <c r="J205" s="207" t="s">
        <v>803</v>
      </c>
      <c r="K205" s="207" t="s">
        <v>803</v>
      </c>
      <c r="L205" s="203" t="s">
        <v>87</v>
      </c>
      <c r="M205" s="204" t="s">
        <v>77</v>
      </c>
      <c r="N205" s="203" t="s">
        <v>88</v>
      </c>
      <c r="O205" s="203" t="s">
        <v>89</v>
      </c>
      <c r="P205" s="208">
        <v>1386.5060000000001</v>
      </c>
      <c r="Q205" s="208">
        <v>1636.07708</v>
      </c>
      <c r="R205" s="208">
        <v>976.90023088956923</v>
      </c>
      <c r="S205" s="209">
        <v>1152.7422724496917</v>
      </c>
      <c r="T205" s="208">
        <v>976.90023088956923</v>
      </c>
      <c r="U205" s="208">
        <v>1152.7422724496917</v>
      </c>
      <c r="V205" s="203" t="s">
        <v>127</v>
      </c>
      <c r="W205" s="205" t="s">
        <v>54</v>
      </c>
      <c r="X205" s="205" t="s">
        <v>54</v>
      </c>
      <c r="Y205" s="205" t="s">
        <v>55</v>
      </c>
      <c r="Z205" s="210">
        <v>42034</v>
      </c>
      <c r="AA205" s="210">
        <v>42069</v>
      </c>
      <c r="AB205" s="2" t="s">
        <v>71</v>
      </c>
      <c r="AC205" s="2" t="s">
        <v>71</v>
      </c>
      <c r="AD205" s="25" t="s">
        <v>804</v>
      </c>
      <c r="AE205" s="2" t="s">
        <v>78</v>
      </c>
      <c r="AF205" s="21">
        <v>796</v>
      </c>
      <c r="AG205" s="1" t="s">
        <v>68</v>
      </c>
      <c r="AH205" s="1">
        <v>1</v>
      </c>
      <c r="AI205" s="2">
        <v>46</v>
      </c>
      <c r="AJ205" s="2" t="s">
        <v>63</v>
      </c>
      <c r="AK205" s="210">
        <v>42089</v>
      </c>
      <c r="AL205" s="210">
        <v>42089</v>
      </c>
      <c r="AM205" s="210">
        <v>42368</v>
      </c>
      <c r="AN205" s="203">
        <v>2015</v>
      </c>
      <c r="AO205" s="211" t="s">
        <v>71</v>
      </c>
      <c r="AP205" s="211" t="s">
        <v>65</v>
      </c>
      <c r="AQ205" s="212" t="s">
        <v>71</v>
      </c>
      <c r="AR205" s="203" t="s">
        <v>59</v>
      </c>
      <c r="AS205" s="213" t="s">
        <v>898</v>
      </c>
      <c r="AT205" s="214" t="s">
        <v>899</v>
      </c>
      <c r="AU205" s="203" t="s">
        <v>93</v>
      </c>
      <c r="AV205" s="215">
        <v>42369</v>
      </c>
      <c r="AW205" s="216">
        <v>1680.3823213552357</v>
      </c>
      <c r="AX205" s="216">
        <v>1176.2676249486649</v>
      </c>
      <c r="AY205" s="217"/>
      <c r="AZ205" s="218">
        <v>0.52</v>
      </c>
      <c r="BA205" s="203" t="s">
        <v>65</v>
      </c>
      <c r="BB205" s="219" t="s">
        <v>811</v>
      </c>
    </row>
    <row r="206" spans="1:54" s="200" customFormat="1" ht="102">
      <c r="A206" s="182">
        <v>2</v>
      </c>
      <c r="B206" s="183" t="s">
        <v>900</v>
      </c>
      <c r="C206" s="184" t="s">
        <v>54</v>
      </c>
      <c r="D206" s="185" t="s">
        <v>73</v>
      </c>
      <c r="E206" s="183" t="s">
        <v>82</v>
      </c>
      <c r="F206" s="185" t="s">
        <v>559</v>
      </c>
      <c r="G206" s="185" t="s">
        <v>560</v>
      </c>
      <c r="H206" s="182">
        <v>835920</v>
      </c>
      <c r="I206" s="186" t="s">
        <v>910</v>
      </c>
      <c r="J206" s="187" t="s">
        <v>803</v>
      </c>
      <c r="K206" s="187" t="s">
        <v>803</v>
      </c>
      <c r="L206" s="183" t="s">
        <v>87</v>
      </c>
      <c r="M206" s="184" t="s">
        <v>77</v>
      </c>
      <c r="N206" s="183" t="s">
        <v>88</v>
      </c>
      <c r="O206" s="183" t="s">
        <v>89</v>
      </c>
      <c r="P206" s="188">
        <f>SUM(P207:P208)</f>
        <v>2159.7490000000003</v>
      </c>
      <c r="Q206" s="188">
        <f t="shared" ref="Q206:U206" si="11">SUM(Q207:Q208)</f>
        <v>2548.5038199999999</v>
      </c>
      <c r="R206" s="188">
        <f t="shared" si="11"/>
        <v>1521.7099750395214</v>
      </c>
      <c r="S206" s="188">
        <f t="shared" si="11"/>
        <v>1795.6177705466353</v>
      </c>
      <c r="T206" s="188">
        <f t="shared" si="11"/>
        <v>1521.7099750395214</v>
      </c>
      <c r="U206" s="188">
        <f t="shared" si="11"/>
        <v>1795.6177705466353</v>
      </c>
      <c r="V206" s="183" t="s">
        <v>127</v>
      </c>
      <c r="W206" s="185" t="s">
        <v>54</v>
      </c>
      <c r="X206" s="185" t="s">
        <v>54</v>
      </c>
      <c r="Y206" s="185" t="s">
        <v>55</v>
      </c>
      <c r="Z206" s="189">
        <v>42034</v>
      </c>
      <c r="AA206" s="189">
        <v>42069</v>
      </c>
      <c r="AB206" s="183" t="s">
        <v>71</v>
      </c>
      <c r="AC206" s="183" t="s">
        <v>71</v>
      </c>
      <c r="AD206" s="190" t="s">
        <v>804</v>
      </c>
      <c r="AE206" s="183" t="s">
        <v>78</v>
      </c>
      <c r="AF206" s="182">
        <v>796</v>
      </c>
      <c r="AG206" s="185" t="s">
        <v>68</v>
      </c>
      <c r="AH206" s="185">
        <v>1</v>
      </c>
      <c r="AI206" s="183">
        <v>46</v>
      </c>
      <c r="AJ206" s="183" t="s">
        <v>63</v>
      </c>
      <c r="AK206" s="189">
        <v>42089</v>
      </c>
      <c r="AL206" s="189">
        <v>42089</v>
      </c>
      <c r="AM206" s="189">
        <v>42368</v>
      </c>
      <c r="AN206" s="183">
        <v>2015</v>
      </c>
      <c r="AO206" s="191" t="s">
        <v>71</v>
      </c>
      <c r="AP206" s="191" t="s">
        <v>65</v>
      </c>
      <c r="AQ206" s="192" t="s">
        <v>71</v>
      </c>
      <c r="AR206" s="183" t="s">
        <v>59</v>
      </c>
      <c r="AS206" s="193" t="s">
        <v>812</v>
      </c>
      <c r="AT206" s="194" t="s">
        <v>812</v>
      </c>
      <c r="AU206" s="183" t="s">
        <v>812</v>
      </c>
      <c r="AV206" s="195" t="s">
        <v>812</v>
      </c>
      <c r="AW206" s="196" t="s">
        <v>812</v>
      </c>
      <c r="AX206" s="196" t="s">
        <v>812</v>
      </c>
      <c r="AY206" s="197" t="s">
        <v>812</v>
      </c>
      <c r="AZ206" s="198" t="s">
        <v>812</v>
      </c>
      <c r="BA206" s="183" t="s">
        <v>65</v>
      </c>
      <c r="BB206" s="199" t="s">
        <v>813</v>
      </c>
    </row>
    <row r="207" spans="1:54" s="220" customFormat="1" ht="102">
      <c r="A207" s="202">
        <v>2</v>
      </c>
      <c r="B207" s="203" t="s">
        <v>902</v>
      </c>
      <c r="C207" s="204" t="s">
        <v>901</v>
      </c>
      <c r="D207" s="205" t="s">
        <v>73</v>
      </c>
      <c r="E207" s="203" t="s">
        <v>82</v>
      </c>
      <c r="F207" s="205" t="s">
        <v>559</v>
      </c>
      <c r="G207" s="205" t="s">
        <v>560</v>
      </c>
      <c r="H207" s="202">
        <v>835923</v>
      </c>
      <c r="I207" s="206" t="s">
        <v>903</v>
      </c>
      <c r="J207" s="207" t="s">
        <v>803</v>
      </c>
      <c r="K207" s="207" t="s">
        <v>803</v>
      </c>
      <c r="L207" s="203" t="s">
        <v>87</v>
      </c>
      <c r="M207" s="204" t="s">
        <v>77</v>
      </c>
      <c r="N207" s="203" t="s">
        <v>88</v>
      </c>
      <c r="O207" s="203" t="s">
        <v>89</v>
      </c>
      <c r="P207" s="208">
        <v>1493.16</v>
      </c>
      <c r="Q207" s="208">
        <v>1761.9287999999999</v>
      </c>
      <c r="R207" s="208">
        <v>1052.0464024964595</v>
      </c>
      <c r="S207" s="209">
        <v>1241.4147549458221</v>
      </c>
      <c r="T207" s="208">
        <v>1052.0464024964595</v>
      </c>
      <c r="U207" s="208">
        <v>1241.4147549458221</v>
      </c>
      <c r="V207" s="203" t="s">
        <v>127</v>
      </c>
      <c r="W207" s="205" t="s">
        <v>54</v>
      </c>
      <c r="X207" s="205" t="s">
        <v>54</v>
      </c>
      <c r="Y207" s="205" t="s">
        <v>55</v>
      </c>
      <c r="Z207" s="210">
        <v>42034</v>
      </c>
      <c r="AA207" s="210">
        <v>42069</v>
      </c>
      <c r="AB207" s="2" t="s">
        <v>71</v>
      </c>
      <c r="AC207" s="2" t="s">
        <v>71</v>
      </c>
      <c r="AD207" s="25" t="s">
        <v>804</v>
      </c>
      <c r="AE207" s="2" t="s">
        <v>78</v>
      </c>
      <c r="AF207" s="21">
        <v>796</v>
      </c>
      <c r="AG207" s="1" t="s">
        <v>68</v>
      </c>
      <c r="AH207" s="1">
        <v>1</v>
      </c>
      <c r="AI207" s="2">
        <v>46</v>
      </c>
      <c r="AJ207" s="2" t="s">
        <v>63</v>
      </c>
      <c r="AK207" s="210">
        <v>42089</v>
      </c>
      <c r="AL207" s="210">
        <v>42089</v>
      </c>
      <c r="AM207" s="210">
        <v>42368</v>
      </c>
      <c r="AN207" s="203">
        <v>2015</v>
      </c>
      <c r="AO207" s="211" t="s">
        <v>71</v>
      </c>
      <c r="AP207" s="211" t="s">
        <v>65</v>
      </c>
      <c r="AQ207" s="212" t="s">
        <v>71</v>
      </c>
      <c r="AR207" s="203" t="s">
        <v>59</v>
      </c>
      <c r="AS207" s="213" t="s">
        <v>904</v>
      </c>
      <c r="AT207" s="214" t="s">
        <v>905</v>
      </c>
      <c r="AU207" s="203" t="s">
        <v>93</v>
      </c>
      <c r="AV207" s="215">
        <v>42369</v>
      </c>
      <c r="AW207" s="216">
        <v>1809.6424999210237</v>
      </c>
      <c r="AX207" s="216">
        <v>1266.7497499447165</v>
      </c>
      <c r="AY207" s="217"/>
      <c r="AZ207" s="218">
        <v>0.56000000000000005</v>
      </c>
      <c r="BA207" s="203" t="s">
        <v>65</v>
      </c>
      <c r="BB207" s="219" t="s">
        <v>811</v>
      </c>
    </row>
    <row r="208" spans="1:54" s="220" customFormat="1" ht="102">
      <c r="A208" s="202">
        <v>2</v>
      </c>
      <c r="B208" s="203" t="s">
        <v>906</v>
      </c>
      <c r="C208" s="204" t="s">
        <v>901</v>
      </c>
      <c r="D208" s="205" t="s">
        <v>73</v>
      </c>
      <c r="E208" s="203" t="s">
        <v>82</v>
      </c>
      <c r="F208" s="205" t="s">
        <v>559</v>
      </c>
      <c r="G208" s="205" t="s">
        <v>560</v>
      </c>
      <c r="H208" s="202">
        <v>835924</v>
      </c>
      <c r="I208" s="206" t="s">
        <v>907</v>
      </c>
      <c r="J208" s="207" t="s">
        <v>803</v>
      </c>
      <c r="K208" s="207" t="s">
        <v>803</v>
      </c>
      <c r="L208" s="203" t="s">
        <v>87</v>
      </c>
      <c r="M208" s="204" t="s">
        <v>77</v>
      </c>
      <c r="N208" s="203" t="s">
        <v>88</v>
      </c>
      <c r="O208" s="203" t="s">
        <v>89</v>
      </c>
      <c r="P208" s="208">
        <v>666.58900000000006</v>
      </c>
      <c r="Q208" s="208">
        <v>786.57501999999999</v>
      </c>
      <c r="R208" s="208">
        <v>469.663572543062</v>
      </c>
      <c r="S208" s="209">
        <v>554.20301560081316</v>
      </c>
      <c r="T208" s="208">
        <v>469.663572543062</v>
      </c>
      <c r="U208" s="208">
        <v>554.20301560081316</v>
      </c>
      <c r="V208" s="203" t="s">
        <v>127</v>
      </c>
      <c r="W208" s="205" t="s">
        <v>54</v>
      </c>
      <c r="X208" s="205" t="s">
        <v>54</v>
      </c>
      <c r="Y208" s="205" t="s">
        <v>55</v>
      </c>
      <c r="Z208" s="210">
        <v>42034</v>
      </c>
      <c r="AA208" s="210">
        <v>42069</v>
      </c>
      <c r="AB208" s="2" t="s">
        <v>71</v>
      </c>
      <c r="AC208" s="2" t="s">
        <v>71</v>
      </c>
      <c r="AD208" s="25" t="s">
        <v>804</v>
      </c>
      <c r="AE208" s="2" t="s">
        <v>78</v>
      </c>
      <c r="AF208" s="21">
        <v>796</v>
      </c>
      <c r="AG208" s="1" t="s">
        <v>68</v>
      </c>
      <c r="AH208" s="1">
        <v>1</v>
      </c>
      <c r="AI208" s="2">
        <v>46</v>
      </c>
      <c r="AJ208" s="2" t="s">
        <v>63</v>
      </c>
      <c r="AK208" s="210">
        <v>42089</v>
      </c>
      <c r="AL208" s="210">
        <v>42089</v>
      </c>
      <c r="AM208" s="210">
        <v>42368</v>
      </c>
      <c r="AN208" s="203">
        <v>2015</v>
      </c>
      <c r="AO208" s="211" t="s">
        <v>71</v>
      </c>
      <c r="AP208" s="211" t="s">
        <v>65</v>
      </c>
      <c r="AQ208" s="212" t="s">
        <v>71</v>
      </c>
      <c r="AR208" s="203" t="s">
        <v>59</v>
      </c>
      <c r="AS208" s="213" t="s">
        <v>908</v>
      </c>
      <c r="AT208" s="214" t="s">
        <v>909</v>
      </c>
      <c r="AU208" s="203" t="s">
        <v>93</v>
      </c>
      <c r="AV208" s="215">
        <v>42369</v>
      </c>
      <c r="AW208" s="216">
        <v>807.87611603617108</v>
      </c>
      <c r="AX208" s="216">
        <v>565.51328122531959</v>
      </c>
      <c r="AY208" s="217"/>
      <c r="AZ208" s="218">
        <v>0.25</v>
      </c>
      <c r="BA208" s="203" t="s">
        <v>65</v>
      </c>
      <c r="BB208" s="219" t="s">
        <v>811</v>
      </c>
    </row>
    <row r="209" spans="1:54" s="200" customFormat="1" ht="102">
      <c r="A209" s="182">
        <v>2</v>
      </c>
      <c r="B209" s="183" t="s">
        <v>911</v>
      </c>
      <c r="C209" s="184" t="s">
        <v>54</v>
      </c>
      <c r="D209" s="185" t="s">
        <v>73</v>
      </c>
      <c r="E209" s="183" t="s">
        <v>82</v>
      </c>
      <c r="F209" s="185" t="s">
        <v>559</v>
      </c>
      <c r="G209" s="185" t="s">
        <v>560</v>
      </c>
      <c r="H209" s="182">
        <v>835941</v>
      </c>
      <c r="I209" s="186" t="s">
        <v>4809</v>
      </c>
      <c r="J209" s="187" t="s">
        <v>803</v>
      </c>
      <c r="K209" s="187" t="s">
        <v>803</v>
      </c>
      <c r="L209" s="183" t="s">
        <v>87</v>
      </c>
      <c r="M209" s="184" t="s">
        <v>77</v>
      </c>
      <c r="N209" s="183" t="s">
        <v>88</v>
      </c>
      <c r="O209" s="183" t="s">
        <v>89</v>
      </c>
      <c r="P209" s="188">
        <f>SUM(P210:P211)</f>
        <v>2373.0590000000002</v>
      </c>
      <c r="Q209" s="188">
        <f t="shared" ref="Q209:U209" si="12">SUM(Q210:Q211)</f>
        <v>2800.2096200000001</v>
      </c>
      <c r="R209" s="188">
        <f t="shared" si="12"/>
        <v>1672.0023182533018</v>
      </c>
      <c r="S209" s="188">
        <f t="shared" si="12"/>
        <v>1972.9627355388964</v>
      </c>
      <c r="T209" s="188">
        <f t="shared" si="12"/>
        <v>1672.0023182533018</v>
      </c>
      <c r="U209" s="188">
        <f t="shared" si="12"/>
        <v>1972.9627355388964</v>
      </c>
      <c r="V209" s="183" t="s">
        <v>127</v>
      </c>
      <c r="W209" s="185" t="s">
        <v>54</v>
      </c>
      <c r="X209" s="185" t="s">
        <v>54</v>
      </c>
      <c r="Y209" s="185" t="s">
        <v>55</v>
      </c>
      <c r="Z209" s="189">
        <v>42034</v>
      </c>
      <c r="AA209" s="189">
        <v>42069</v>
      </c>
      <c r="AB209" s="183" t="s">
        <v>71</v>
      </c>
      <c r="AC209" s="183" t="s">
        <v>71</v>
      </c>
      <c r="AD209" s="190" t="s">
        <v>804</v>
      </c>
      <c r="AE209" s="183" t="s">
        <v>78</v>
      </c>
      <c r="AF209" s="182">
        <v>796</v>
      </c>
      <c r="AG209" s="185" t="s">
        <v>68</v>
      </c>
      <c r="AH209" s="185">
        <v>1</v>
      </c>
      <c r="AI209" s="183">
        <v>46</v>
      </c>
      <c r="AJ209" s="183" t="s">
        <v>63</v>
      </c>
      <c r="AK209" s="189">
        <v>42089</v>
      </c>
      <c r="AL209" s="189">
        <v>42089</v>
      </c>
      <c r="AM209" s="189">
        <v>42368</v>
      </c>
      <c r="AN209" s="183">
        <v>2015</v>
      </c>
      <c r="AO209" s="191" t="s">
        <v>71</v>
      </c>
      <c r="AP209" s="191" t="s">
        <v>65</v>
      </c>
      <c r="AQ209" s="192" t="s">
        <v>71</v>
      </c>
      <c r="AR209" s="183" t="s">
        <v>59</v>
      </c>
      <c r="AS209" s="193" t="s">
        <v>812</v>
      </c>
      <c r="AT209" s="194" t="s">
        <v>812</v>
      </c>
      <c r="AU209" s="183" t="s">
        <v>812</v>
      </c>
      <c r="AV209" s="195" t="s">
        <v>812</v>
      </c>
      <c r="AW209" s="196" t="s">
        <v>812</v>
      </c>
      <c r="AX209" s="196" t="s">
        <v>812</v>
      </c>
      <c r="AY209" s="197" t="s">
        <v>812</v>
      </c>
      <c r="AZ209" s="198" t="s">
        <v>812</v>
      </c>
      <c r="BA209" s="183" t="s">
        <v>65</v>
      </c>
      <c r="BB209" s="199" t="s">
        <v>813</v>
      </c>
    </row>
    <row r="210" spans="1:54" s="220" customFormat="1" ht="102">
      <c r="A210" s="202">
        <v>2</v>
      </c>
      <c r="B210" s="203" t="s">
        <v>913</v>
      </c>
      <c r="C210" s="204" t="s">
        <v>912</v>
      </c>
      <c r="D210" s="205" t="s">
        <v>73</v>
      </c>
      <c r="E210" s="203" t="s">
        <v>82</v>
      </c>
      <c r="F210" s="205" t="s">
        <v>559</v>
      </c>
      <c r="G210" s="205" t="s">
        <v>560</v>
      </c>
      <c r="H210" s="202">
        <v>835943</v>
      </c>
      <c r="I210" s="206" t="s">
        <v>914</v>
      </c>
      <c r="J210" s="207" t="s">
        <v>803</v>
      </c>
      <c r="K210" s="207" t="s">
        <v>803</v>
      </c>
      <c r="L210" s="203" t="s">
        <v>87</v>
      </c>
      <c r="M210" s="204" t="s">
        <v>77</v>
      </c>
      <c r="N210" s="203" t="s">
        <v>88</v>
      </c>
      <c r="O210" s="203" t="s">
        <v>89</v>
      </c>
      <c r="P210" s="208">
        <v>1466.4970000000001</v>
      </c>
      <c r="Q210" s="208">
        <v>1730.4664600000001</v>
      </c>
      <c r="R210" s="208">
        <v>1033.2598595947372</v>
      </c>
      <c r="S210" s="209">
        <v>1219.24663432179</v>
      </c>
      <c r="T210" s="208">
        <v>1033.2598595947372</v>
      </c>
      <c r="U210" s="208">
        <v>1219.24663432179</v>
      </c>
      <c r="V210" s="203" t="s">
        <v>127</v>
      </c>
      <c r="W210" s="205" t="s">
        <v>54</v>
      </c>
      <c r="X210" s="205" t="s">
        <v>54</v>
      </c>
      <c r="Y210" s="205" t="s">
        <v>55</v>
      </c>
      <c r="Z210" s="210">
        <v>42034</v>
      </c>
      <c r="AA210" s="210">
        <v>42069</v>
      </c>
      <c r="AB210" s="2" t="s">
        <v>71</v>
      </c>
      <c r="AC210" s="2" t="s">
        <v>71</v>
      </c>
      <c r="AD210" s="25" t="s">
        <v>804</v>
      </c>
      <c r="AE210" s="2" t="s">
        <v>78</v>
      </c>
      <c r="AF210" s="21">
        <v>796</v>
      </c>
      <c r="AG210" s="1" t="s">
        <v>68</v>
      </c>
      <c r="AH210" s="1">
        <v>1</v>
      </c>
      <c r="AI210" s="2">
        <v>46</v>
      </c>
      <c r="AJ210" s="2" t="s">
        <v>63</v>
      </c>
      <c r="AK210" s="210">
        <v>42089</v>
      </c>
      <c r="AL210" s="210">
        <v>42089</v>
      </c>
      <c r="AM210" s="210">
        <v>42368</v>
      </c>
      <c r="AN210" s="203">
        <v>2015</v>
      </c>
      <c r="AO210" s="211" t="s">
        <v>71</v>
      </c>
      <c r="AP210" s="211" t="s">
        <v>65</v>
      </c>
      <c r="AQ210" s="212" t="s">
        <v>71</v>
      </c>
      <c r="AR210" s="203" t="s">
        <v>59</v>
      </c>
      <c r="AS210" s="213" t="s">
        <v>915</v>
      </c>
      <c r="AT210" s="214" t="s">
        <v>916</v>
      </c>
      <c r="AU210" s="203" t="s">
        <v>93</v>
      </c>
      <c r="AV210" s="215">
        <v>42369</v>
      </c>
      <c r="AW210" s="216">
        <v>1777.3274552795772</v>
      </c>
      <c r="AX210" s="216">
        <v>1244.1292186957041</v>
      </c>
      <c r="AY210" s="217"/>
      <c r="AZ210" s="218">
        <v>0.55000000000000004</v>
      </c>
      <c r="BA210" s="203" t="s">
        <v>65</v>
      </c>
      <c r="BB210" s="219" t="s">
        <v>811</v>
      </c>
    </row>
    <row r="211" spans="1:54" s="220" customFormat="1" ht="102">
      <c r="A211" s="202">
        <v>2</v>
      </c>
      <c r="B211" s="203" t="s">
        <v>917</v>
      </c>
      <c r="C211" s="204" t="s">
        <v>912</v>
      </c>
      <c r="D211" s="205" t="s">
        <v>73</v>
      </c>
      <c r="E211" s="203" t="s">
        <v>82</v>
      </c>
      <c r="F211" s="205" t="s">
        <v>559</v>
      </c>
      <c r="G211" s="205" t="s">
        <v>560</v>
      </c>
      <c r="H211" s="202">
        <v>835944</v>
      </c>
      <c r="I211" s="206" t="s">
        <v>918</v>
      </c>
      <c r="J211" s="207" t="s">
        <v>803</v>
      </c>
      <c r="K211" s="207" t="s">
        <v>803</v>
      </c>
      <c r="L211" s="203" t="s">
        <v>87</v>
      </c>
      <c r="M211" s="204" t="s">
        <v>77</v>
      </c>
      <c r="N211" s="203" t="s">
        <v>88</v>
      </c>
      <c r="O211" s="203" t="s">
        <v>89</v>
      </c>
      <c r="P211" s="208">
        <v>906.56200000000001</v>
      </c>
      <c r="Q211" s="208">
        <v>1069.74316</v>
      </c>
      <c r="R211" s="208">
        <v>638.74245865856471</v>
      </c>
      <c r="S211" s="209">
        <v>753.71610121710637</v>
      </c>
      <c r="T211" s="208">
        <v>638.74245865856471</v>
      </c>
      <c r="U211" s="208">
        <v>753.71610121710637</v>
      </c>
      <c r="V211" s="203" t="s">
        <v>127</v>
      </c>
      <c r="W211" s="205" t="s">
        <v>54</v>
      </c>
      <c r="X211" s="205" t="s">
        <v>54</v>
      </c>
      <c r="Y211" s="205" t="s">
        <v>55</v>
      </c>
      <c r="Z211" s="210">
        <v>42034</v>
      </c>
      <c r="AA211" s="210">
        <v>42069</v>
      </c>
      <c r="AB211" s="2" t="s">
        <v>71</v>
      </c>
      <c r="AC211" s="2" t="s">
        <v>71</v>
      </c>
      <c r="AD211" s="25" t="s">
        <v>804</v>
      </c>
      <c r="AE211" s="2" t="s">
        <v>78</v>
      </c>
      <c r="AF211" s="21">
        <v>796</v>
      </c>
      <c r="AG211" s="1" t="s">
        <v>68</v>
      </c>
      <c r="AH211" s="1">
        <v>1</v>
      </c>
      <c r="AI211" s="2">
        <v>46</v>
      </c>
      <c r="AJ211" s="2" t="s">
        <v>63</v>
      </c>
      <c r="AK211" s="210">
        <v>42089</v>
      </c>
      <c r="AL211" s="210">
        <v>42089</v>
      </c>
      <c r="AM211" s="210">
        <v>42368</v>
      </c>
      <c r="AN211" s="203">
        <v>2015</v>
      </c>
      <c r="AO211" s="211" t="s">
        <v>71</v>
      </c>
      <c r="AP211" s="211" t="s">
        <v>65</v>
      </c>
      <c r="AQ211" s="212" t="s">
        <v>71</v>
      </c>
      <c r="AR211" s="203" t="s">
        <v>59</v>
      </c>
      <c r="AS211" s="213" t="s">
        <v>919</v>
      </c>
      <c r="AT211" s="214" t="s">
        <v>920</v>
      </c>
      <c r="AU211" s="203" t="s">
        <v>93</v>
      </c>
      <c r="AV211" s="215">
        <v>42369</v>
      </c>
      <c r="AW211" s="216">
        <v>1098.7115178091931</v>
      </c>
      <c r="AX211" s="216">
        <v>769.09806246643507</v>
      </c>
      <c r="AY211" s="217"/>
      <c r="AZ211" s="218">
        <v>0.34</v>
      </c>
      <c r="BA211" s="203" t="s">
        <v>65</v>
      </c>
      <c r="BB211" s="219" t="s">
        <v>811</v>
      </c>
    </row>
    <row r="212" spans="1:54" s="200" customFormat="1" ht="102">
      <c r="A212" s="182">
        <v>2</v>
      </c>
      <c r="B212" s="183" t="s">
        <v>922</v>
      </c>
      <c r="C212" s="184" t="s">
        <v>54</v>
      </c>
      <c r="D212" s="185" t="s">
        <v>73</v>
      </c>
      <c r="E212" s="183" t="s">
        <v>82</v>
      </c>
      <c r="F212" s="185" t="s">
        <v>559</v>
      </c>
      <c r="G212" s="185" t="s">
        <v>560</v>
      </c>
      <c r="H212" s="182">
        <v>836762</v>
      </c>
      <c r="I212" s="186" t="s">
        <v>923</v>
      </c>
      <c r="J212" s="187" t="s">
        <v>803</v>
      </c>
      <c r="K212" s="187" t="s">
        <v>803</v>
      </c>
      <c r="L212" s="183" t="s">
        <v>87</v>
      </c>
      <c r="M212" s="184" t="s">
        <v>77</v>
      </c>
      <c r="N212" s="183" t="s">
        <v>88</v>
      </c>
      <c r="O212" s="183" t="s">
        <v>89</v>
      </c>
      <c r="P212" s="188">
        <v>11327.979968838526</v>
      </c>
      <c r="Q212" s="188">
        <v>13367.016363229461</v>
      </c>
      <c r="R212" s="188">
        <v>6399.7527999999993</v>
      </c>
      <c r="S212" s="201">
        <v>7551.7083039999989</v>
      </c>
      <c r="T212" s="188">
        <v>6399.7527999999993</v>
      </c>
      <c r="U212" s="188">
        <v>7551.7083039999989</v>
      </c>
      <c r="V212" s="183" t="s">
        <v>127</v>
      </c>
      <c r="W212" s="185" t="s">
        <v>54</v>
      </c>
      <c r="X212" s="185" t="s">
        <v>54</v>
      </c>
      <c r="Y212" s="185" t="s">
        <v>55</v>
      </c>
      <c r="Z212" s="189">
        <v>42089</v>
      </c>
      <c r="AA212" s="189">
        <v>42124</v>
      </c>
      <c r="AB212" s="183" t="s">
        <v>71</v>
      </c>
      <c r="AC212" s="183" t="s">
        <v>71</v>
      </c>
      <c r="AD212" s="190" t="s">
        <v>804</v>
      </c>
      <c r="AE212" s="183" t="s">
        <v>78</v>
      </c>
      <c r="AF212" s="182">
        <v>796</v>
      </c>
      <c r="AG212" s="185" t="s">
        <v>68</v>
      </c>
      <c r="AH212" s="185">
        <v>1</v>
      </c>
      <c r="AI212" s="183">
        <v>46</v>
      </c>
      <c r="AJ212" s="183" t="s">
        <v>63</v>
      </c>
      <c r="AK212" s="189">
        <v>42144</v>
      </c>
      <c r="AL212" s="189">
        <v>42144</v>
      </c>
      <c r="AM212" s="189" t="s">
        <v>813</v>
      </c>
      <c r="AN212" s="183" t="s">
        <v>56</v>
      </c>
      <c r="AO212" s="191" t="s">
        <v>71</v>
      </c>
      <c r="AP212" s="191" t="s">
        <v>65</v>
      </c>
      <c r="AQ212" s="192" t="s">
        <v>71</v>
      </c>
      <c r="AR212" s="183" t="s">
        <v>59</v>
      </c>
      <c r="AS212" s="193" t="s">
        <v>812</v>
      </c>
      <c r="AT212" s="194" t="s">
        <v>812</v>
      </c>
      <c r="AU212" s="183" t="s">
        <v>812</v>
      </c>
      <c r="AV212" s="195" t="s">
        <v>812</v>
      </c>
      <c r="AW212" s="196" t="s">
        <v>812</v>
      </c>
      <c r="AX212" s="196" t="s">
        <v>812</v>
      </c>
      <c r="AY212" s="197" t="s">
        <v>812</v>
      </c>
      <c r="AZ212" s="198" t="s">
        <v>812</v>
      </c>
      <c r="BA212" s="183" t="s">
        <v>65</v>
      </c>
      <c r="BB212" s="199" t="s">
        <v>813</v>
      </c>
    </row>
    <row r="213" spans="1:54" s="220" customFormat="1" ht="102">
      <c r="A213" s="202">
        <v>2</v>
      </c>
      <c r="B213" s="203" t="s">
        <v>924</v>
      </c>
      <c r="C213" s="204" t="s">
        <v>925</v>
      </c>
      <c r="D213" s="205" t="s">
        <v>73</v>
      </c>
      <c r="E213" s="203" t="s">
        <v>82</v>
      </c>
      <c r="F213" s="205" t="s">
        <v>559</v>
      </c>
      <c r="G213" s="205" t="s">
        <v>560</v>
      </c>
      <c r="H213" s="202">
        <v>836712</v>
      </c>
      <c r="I213" s="206" t="s">
        <v>926</v>
      </c>
      <c r="J213" s="207" t="s">
        <v>803</v>
      </c>
      <c r="K213" s="207" t="s">
        <v>803</v>
      </c>
      <c r="L213" s="203" t="s">
        <v>87</v>
      </c>
      <c r="M213" s="204" t="s">
        <v>77</v>
      </c>
      <c r="N213" s="203" t="s">
        <v>88</v>
      </c>
      <c r="O213" s="203" t="s">
        <v>89</v>
      </c>
      <c r="P213" s="208">
        <v>3572.8000198300278</v>
      </c>
      <c r="Q213" s="208">
        <v>4215.9040233994328</v>
      </c>
      <c r="R213" s="208">
        <v>2674.3023999999996</v>
      </c>
      <c r="S213" s="209">
        <v>3155.6768319999992</v>
      </c>
      <c r="T213" s="208">
        <v>2674.3023999999996</v>
      </c>
      <c r="U213" s="208">
        <v>3155.6768319999992</v>
      </c>
      <c r="V213" s="203" t="s">
        <v>127</v>
      </c>
      <c r="W213" s="205" t="s">
        <v>54</v>
      </c>
      <c r="X213" s="205" t="s">
        <v>54</v>
      </c>
      <c r="Y213" s="205" t="s">
        <v>55</v>
      </c>
      <c r="Z213" s="210">
        <v>42089</v>
      </c>
      <c r="AA213" s="210">
        <v>42124</v>
      </c>
      <c r="AB213" s="2" t="s">
        <v>71</v>
      </c>
      <c r="AC213" s="2" t="s">
        <v>71</v>
      </c>
      <c r="AD213" s="25" t="s">
        <v>804</v>
      </c>
      <c r="AE213" s="2" t="s">
        <v>78</v>
      </c>
      <c r="AF213" s="21">
        <v>796</v>
      </c>
      <c r="AG213" s="1" t="s">
        <v>68</v>
      </c>
      <c r="AH213" s="1">
        <v>1</v>
      </c>
      <c r="AI213" s="2">
        <v>46</v>
      </c>
      <c r="AJ213" s="2" t="s">
        <v>63</v>
      </c>
      <c r="AK213" s="210">
        <v>42144</v>
      </c>
      <c r="AL213" s="210">
        <v>42144</v>
      </c>
      <c r="AM213" s="210">
        <v>42734</v>
      </c>
      <c r="AN213" s="203" t="s">
        <v>56</v>
      </c>
      <c r="AO213" s="211" t="s">
        <v>71</v>
      </c>
      <c r="AP213" s="211" t="s">
        <v>65</v>
      </c>
      <c r="AQ213" s="212" t="s">
        <v>71</v>
      </c>
      <c r="AR213" s="203" t="s">
        <v>59</v>
      </c>
      <c r="AS213" s="213" t="s">
        <v>927</v>
      </c>
      <c r="AT213" s="214" t="s">
        <v>928</v>
      </c>
      <c r="AU213" s="203" t="s">
        <v>93</v>
      </c>
      <c r="AV213" s="215">
        <v>42735</v>
      </c>
      <c r="AW213" s="216">
        <v>4377.8857979225677</v>
      </c>
      <c r="AX213" s="216">
        <v>3220.0783999999994</v>
      </c>
      <c r="AY213" s="217"/>
      <c r="AZ213" s="218">
        <v>2</v>
      </c>
      <c r="BA213" s="203" t="s">
        <v>65</v>
      </c>
      <c r="BB213" s="219" t="s">
        <v>811</v>
      </c>
    </row>
    <row r="214" spans="1:54" s="220" customFormat="1" ht="102">
      <c r="A214" s="202">
        <v>2</v>
      </c>
      <c r="B214" s="203" t="s">
        <v>929</v>
      </c>
      <c r="C214" s="204" t="s">
        <v>925</v>
      </c>
      <c r="D214" s="205" t="s">
        <v>73</v>
      </c>
      <c r="E214" s="203" t="s">
        <v>82</v>
      </c>
      <c r="F214" s="205" t="s">
        <v>559</v>
      </c>
      <c r="G214" s="205" t="s">
        <v>560</v>
      </c>
      <c r="H214" s="202">
        <v>836713</v>
      </c>
      <c r="I214" s="206" t="s">
        <v>930</v>
      </c>
      <c r="J214" s="207" t="s">
        <v>803</v>
      </c>
      <c r="K214" s="207" t="s">
        <v>803</v>
      </c>
      <c r="L214" s="203" t="s">
        <v>87</v>
      </c>
      <c r="M214" s="204" t="s">
        <v>77</v>
      </c>
      <c r="N214" s="203" t="s">
        <v>88</v>
      </c>
      <c r="O214" s="203" t="s">
        <v>89</v>
      </c>
      <c r="P214" s="208">
        <v>1006.3759206798866</v>
      </c>
      <c r="Q214" s="208">
        <v>1187.5235864022661</v>
      </c>
      <c r="R214" s="208">
        <v>273.41999999999996</v>
      </c>
      <c r="S214" s="209">
        <v>322.63559999999995</v>
      </c>
      <c r="T214" s="208">
        <v>273.41999999999996</v>
      </c>
      <c r="U214" s="208">
        <v>322.63559999999995</v>
      </c>
      <c r="V214" s="203" t="s">
        <v>127</v>
      </c>
      <c r="W214" s="205" t="s">
        <v>54</v>
      </c>
      <c r="X214" s="205" t="s">
        <v>54</v>
      </c>
      <c r="Y214" s="205" t="s">
        <v>55</v>
      </c>
      <c r="Z214" s="210">
        <v>42089</v>
      </c>
      <c r="AA214" s="210">
        <v>42124</v>
      </c>
      <c r="AB214" s="2" t="s">
        <v>71</v>
      </c>
      <c r="AC214" s="2" t="s">
        <v>71</v>
      </c>
      <c r="AD214" s="25" t="s">
        <v>804</v>
      </c>
      <c r="AE214" s="2" t="s">
        <v>78</v>
      </c>
      <c r="AF214" s="21">
        <v>796</v>
      </c>
      <c r="AG214" s="1" t="s">
        <v>68</v>
      </c>
      <c r="AH214" s="1">
        <v>1</v>
      </c>
      <c r="AI214" s="2">
        <v>46</v>
      </c>
      <c r="AJ214" s="2" t="s">
        <v>63</v>
      </c>
      <c r="AK214" s="210">
        <v>42144</v>
      </c>
      <c r="AL214" s="210">
        <v>42144</v>
      </c>
      <c r="AM214" s="210">
        <v>42368</v>
      </c>
      <c r="AN214" s="203">
        <v>2015</v>
      </c>
      <c r="AO214" s="211" t="s">
        <v>71</v>
      </c>
      <c r="AP214" s="211" t="s">
        <v>65</v>
      </c>
      <c r="AQ214" s="212" t="s">
        <v>71</v>
      </c>
      <c r="AR214" s="203" t="s">
        <v>59</v>
      </c>
      <c r="AS214" s="213" t="s">
        <v>931</v>
      </c>
      <c r="AT214" s="214" t="s">
        <v>932</v>
      </c>
      <c r="AU214" s="203" t="s">
        <v>93</v>
      </c>
      <c r="AV214" s="215">
        <v>42369</v>
      </c>
      <c r="AW214" s="216">
        <v>1233.1501416430594</v>
      </c>
      <c r="AX214" s="216">
        <v>329.21999999999997</v>
      </c>
      <c r="AY214" s="217"/>
      <c r="AZ214" s="218">
        <v>0.6</v>
      </c>
      <c r="BA214" s="203" t="s">
        <v>65</v>
      </c>
      <c r="BB214" s="219" t="s">
        <v>811</v>
      </c>
    </row>
    <row r="215" spans="1:54" s="220" customFormat="1" ht="102">
      <c r="A215" s="202">
        <v>2</v>
      </c>
      <c r="B215" s="203" t="s">
        <v>933</v>
      </c>
      <c r="C215" s="204" t="s">
        <v>925</v>
      </c>
      <c r="D215" s="205" t="s">
        <v>73</v>
      </c>
      <c r="E215" s="203" t="s">
        <v>82</v>
      </c>
      <c r="F215" s="205" t="s">
        <v>559</v>
      </c>
      <c r="G215" s="205" t="s">
        <v>560</v>
      </c>
      <c r="H215" s="202">
        <v>836714</v>
      </c>
      <c r="I215" s="206" t="s">
        <v>934</v>
      </c>
      <c r="J215" s="207" t="s">
        <v>803</v>
      </c>
      <c r="K215" s="207" t="s">
        <v>803</v>
      </c>
      <c r="L215" s="203" t="s">
        <v>87</v>
      </c>
      <c r="M215" s="204" t="s">
        <v>77</v>
      </c>
      <c r="N215" s="203" t="s">
        <v>88</v>
      </c>
      <c r="O215" s="203" t="s">
        <v>89</v>
      </c>
      <c r="P215" s="208">
        <v>1677.2932011331445</v>
      </c>
      <c r="Q215" s="208">
        <v>1979.2059773371104</v>
      </c>
      <c r="R215" s="208">
        <v>455.69999999999993</v>
      </c>
      <c r="S215" s="209">
        <v>537.72599999999989</v>
      </c>
      <c r="T215" s="208">
        <v>455.69999999999993</v>
      </c>
      <c r="U215" s="208">
        <v>537.72599999999989</v>
      </c>
      <c r="V215" s="203" t="s">
        <v>127</v>
      </c>
      <c r="W215" s="205" t="s">
        <v>54</v>
      </c>
      <c r="X215" s="205" t="s">
        <v>54</v>
      </c>
      <c r="Y215" s="205" t="s">
        <v>55</v>
      </c>
      <c r="Z215" s="210">
        <v>42089</v>
      </c>
      <c r="AA215" s="210">
        <v>42124</v>
      </c>
      <c r="AB215" s="2" t="s">
        <v>71</v>
      </c>
      <c r="AC215" s="2" t="s">
        <v>71</v>
      </c>
      <c r="AD215" s="25" t="s">
        <v>804</v>
      </c>
      <c r="AE215" s="2" t="s">
        <v>78</v>
      </c>
      <c r="AF215" s="21">
        <v>796</v>
      </c>
      <c r="AG215" s="1" t="s">
        <v>68</v>
      </c>
      <c r="AH215" s="1">
        <v>1</v>
      </c>
      <c r="AI215" s="2">
        <v>46</v>
      </c>
      <c r="AJ215" s="2" t="s">
        <v>63</v>
      </c>
      <c r="AK215" s="210">
        <v>42144</v>
      </c>
      <c r="AL215" s="210">
        <v>42144</v>
      </c>
      <c r="AM215" s="210">
        <v>42368</v>
      </c>
      <c r="AN215" s="203">
        <v>2015</v>
      </c>
      <c r="AO215" s="211" t="s">
        <v>71</v>
      </c>
      <c r="AP215" s="211" t="s">
        <v>65</v>
      </c>
      <c r="AQ215" s="212" t="s">
        <v>71</v>
      </c>
      <c r="AR215" s="203" t="s">
        <v>59</v>
      </c>
      <c r="AS215" s="213" t="s">
        <v>935</v>
      </c>
      <c r="AT215" s="214" t="s">
        <v>936</v>
      </c>
      <c r="AU215" s="203" t="s">
        <v>93</v>
      </c>
      <c r="AV215" s="215">
        <v>42369</v>
      </c>
      <c r="AW215" s="216">
        <v>2055.2502360717658</v>
      </c>
      <c r="AX215" s="216">
        <v>548.69999999999993</v>
      </c>
      <c r="AY215" s="217"/>
      <c r="AZ215" s="218">
        <v>1</v>
      </c>
      <c r="BA215" s="203" t="s">
        <v>65</v>
      </c>
      <c r="BB215" s="219" t="s">
        <v>811</v>
      </c>
    </row>
    <row r="216" spans="1:54" s="220" customFormat="1" ht="102">
      <c r="A216" s="202">
        <v>2</v>
      </c>
      <c r="B216" s="203" t="s">
        <v>937</v>
      </c>
      <c r="C216" s="204" t="s">
        <v>925</v>
      </c>
      <c r="D216" s="205" t="s">
        <v>73</v>
      </c>
      <c r="E216" s="203" t="s">
        <v>82</v>
      </c>
      <c r="F216" s="205" t="s">
        <v>559</v>
      </c>
      <c r="G216" s="205" t="s">
        <v>560</v>
      </c>
      <c r="H216" s="202">
        <v>836715</v>
      </c>
      <c r="I216" s="206" t="s">
        <v>938</v>
      </c>
      <c r="J216" s="207" t="s">
        <v>803</v>
      </c>
      <c r="K216" s="207" t="s">
        <v>803</v>
      </c>
      <c r="L216" s="203" t="s">
        <v>87</v>
      </c>
      <c r="M216" s="204" t="s">
        <v>77</v>
      </c>
      <c r="N216" s="203" t="s">
        <v>88</v>
      </c>
      <c r="O216" s="203" t="s">
        <v>89</v>
      </c>
      <c r="P216" s="208">
        <v>3394.2176260623223</v>
      </c>
      <c r="Q216" s="208">
        <v>4005.17679875354</v>
      </c>
      <c r="R216" s="208">
        <v>2540.6303999999996</v>
      </c>
      <c r="S216" s="209">
        <v>2997.9438719999994</v>
      </c>
      <c r="T216" s="208">
        <v>2540.6303999999996</v>
      </c>
      <c r="U216" s="208">
        <v>2997.9438719999994</v>
      </c>
      <c r="V216" s="203" t="s">
        <v>127</v>
      </c>
      <c r="W216" s="205" t="s">
        <v>54</v>
      </c>
      <c r="X216" s="205" t="s">
        <v>54</v>
      </c>
      <c r="Y216" s="205" t="s">
        <v>55</v>
      </c>
      <c r="Z216" s="210">
        <v>42089</v>
      </c>
      <c r="AA216" s="210">
        <v>42124</v>
      </c>
      <c r="AB216" s="2" t="s">
        <v>71</v>
      </c>
      <c r="AC216" s="2" t="s">
        <v>71</v>
      </c>
      <c r="AD216" s="25" t="s">
        <v>804</v>
      </c>
      <c r="AE216" s="2" t="s">
        <v>78</v>
      </c>
      <c r="AF216" s="21">
        <v>796</v>
      </c>
      <c r="AG216" s="1" t="s">
        <v>68</v>
      </c>
      <c r="AH216" s="1">
        <v>1</v>
      </c>
      <c r="AI216" s="2">
        <v>46</v>
      </c>
      <c r="AJ216" s="2" t="s">
        <v>63</v>
      </c>
      <c r="AK216" s="210">
        <v>42144</v>
      </c>
      <c r="AL216" s="210">
        <v>42144</v>
      </c>
      <c r="AM216" s="210">
        <v>42734</v>
      </c>
      <c r="AN216" s="203" t="s">
        <v>56</v>
      </c>
      <c r="AO216" s="211" t="s">
        <v>71</v>
      </c>
      <c r="AP216" s="211" t="s">
        <v>65</v>
      </c>
      <c r="AQ216" s="212" t="s">
        <v>71</v>
      </c>
      <c r="AR216" s="203" t="s">
        <v>59</v>
      </c>
      <c r="AS216" s="213" t="s">
        <v>939</v>
      </c>
      <c r="AT216" s="214" t="s">
        <v>940</v>
      </c>
      <c r="AU216" s="203" t="s">
        <v>93</v>
      </c>
      <c r="AV216" s="215">
        <v>42735</v>
      </c>
      <c r="AW216" s="216">
        <v>4159.0620963172796</v>
      </c>
      <c r="AX216" s="216">
        <v>3059.1263999999992</v>
      </c>
      <c r="AY216" s="217"/>
      <c r="AZ216" s="218">
        <v>1.9</v>
      </c>
      <c r="BA216" s="203" t="s">
        <v>65</v>
      </c>
      <c r="BB216" s="219" t="s">
        <v>811</v>
      </c>
    </row>
    <row r="217" spans="1:54" s="220" customFormat="1" ht="102">
      <c r="A217" s="202">
        <v>2</v>
      </c>
      <c r="B217" s="203" t="s">
        <v>941</v>
      </c>
      <c r="C217" s="204" t="s">
        <v>925</v>
      </c>
      <c r="D217" s="205" t="s">
        <v>73</v>
      </c>
      <c r="E217" s="203" t="s">
        <v>82</v>
      </c>
      <c r="F217" s="205" t="s">
        <v>559</v>
      </c>
      <c r="G217" s="205" t="s">
        <v>560</v>
      </c>
      <c r="H217" s="202">
        <v>836716</v>
      </c>
      <c r="I217" s="206" t="s">
        <v>942</v>
      </c>
      <c r="J217" s="207" t="s">
        <v>803</v>
      </c>
      <c r="K217" s="207" t="s">
        <v>803</v>
      </c>
      <c r="L217" s="203" t="s">
        <v>87</v>
      </c>
      <c r="M217" s="204" t="s">
        <v>77</v>
      </c>
      <c r="N217" s="203" t="s">
        <v>88</v>
      </c>
      <c r="O217" s="203" t="s">
        <v>89</v>
      </c>
      <c r="P217" s="208">
        <v>1677.2932011331445</v>
      </c>
      <c r="Q217" s="208">
        <v>1979.2059773371104</v>
      </c>
      <c r="R217" s="208">
        <v>455.69999999999993</v>
      </c>
      <c r="S217" s="209">
        <v>537.72599999999989</v>
      </c>
      <c r="T217" s="208">
        <v>455.69999999999993</v>
      </c>
      <c r="U217" s="208">
        <v>537.72599999999989</v>
      </c>
      <c r="V217" s="203" t="s">
        <v>127</v>
      </c>
      <c r="W217" s="205" t="s">
        <v>54</v>
      </c>
      <c r="X217" s="205" t="s">
        <v>54</v>
      </c>
      <c r="Y217" s="205" t="s">
        <v>55</v>
      </c>
      <c r="Z217" s="210">
        <v>42089</v>
      </c>
      <c r="AA217" s="210">
        <v>42124</v>
      </c>
      <c r="AB217" s="2" t="s">
        <v>71</v>
      </c>
      <c r="AC217" s="2" t="s">
        <v>71</v>
      </c>
      <c r="AD217" s="25" t="s">
        <v>804</v>
      </c>
      <c r="AE217" s="2" t="s">
        <v>78</v>
      </c>
      <c r="AF217" s="21">
        <v>796</v>
      </c>
      <c r="AG217" s="1" t="s">
        <v>68</v>
      </c>
      <c r="AH217" s="1">
        <v>1</v>
      </c>
      <c r="AI217" s="2">
        <v>46</v>
      </c>
      <c r="AJ217" s="2" t="s">
        <v>63</v>
      </c>
      <c r="AK217" s="210">
        <v>42144</v>
      </c>
      <c r="AL217" s="210">
        <v>42144</v>
      </c>
      <c r="AM217" s="210">
        <v>42368</v>
      </c>
      <c r="AN217" s="203">
        <v>2015</v>
      </c>
      <c r="AO217" s="211" t="s">
        <v>71</v>
      </c>
      <c r="AP217" s="211" t="s">
        <v>65</v>
      </c>
      <c r="AQ217" s="212" t="s">
        <v>71</v>
      </c>
      <c r="AR217" s="203" t="s">
        <v>59</v>
      </c>
      <c r="AS217" s="213" t="s">
        <v>943</v>
      </c>
      <c r="AT217" s="214" t="s">
        <v>944</v>
      </c>
      <c r="AU217" s="203" t="s">
        <v>93</v>
      </c>
      <c r="AV217" s="215">
        <v>42369</v>
      </c>
      <c r="AW217" s="216">
        <v>2055.2502360717658</v>
      </c>
      <c r="AX217" s="216">
        <v>548.69999999999993</v>
      </c>
      <c r="AY217" s="217"/>
      <c r="AZ217" s="218">
        <v>1</v>
      </c>
      <c r="BA217" s="203" t="s">
        <v>65</v>
      </c>
      <c r="BB217" s="219" t="s">
        <v>811</v>
      </c>
    </row>
    <row r="218" spans="1:54" s="200" customFormat="1" ht="102">
      <c r="A218" s="182">
        <v>2</v>
      </c>
      <c r="B218" s="183" t="s">
        <v>945</v>
      </c>
      <c r="C218" s="184" t="s">
        <v>54</v>
      </c>
      <c r="D218" s="185" t="s">
        <v>73</v>
      </c>
      <c r="E218" s="183" t="s">
        <v>82</v>
      </c>
      <c r="F218" s="185" t="s">
        <v>559</v>
      </c>
      <c r="G218" s="185" t="s">
        <v>560</v>
      </c>
      <c r="H218" s="182">
        <v>836763</v>
      </c>
      <c r="I218" s="186" t="s">
        <v>946</v>
      </c>
      <c r="J218" s="187" t="s">
        <v>803</v>
      </c>
      <c r="K218" s="187" t="s">
        <v>803</v>
      </c>
      <c r="L218" s="183" t="s">
        <v>87</v>
      </c>
      <c r="M218" s="184" t="s">
        <v>77</v>
      </c>
      <c r="N218" s="183" t="s">
        <v>88</v>
      </c>
      <c r="O218" s="183" t="s">
        <v>89</v>
      </c>
      <c r="P218" s="188">
        <v>11546.193586402263</v>
      </c>
      <c r="Q218" s="188">
        <v>13624.508431954673</v>
      </c>
      <c r="R218" s="188">
        <v>8162.6551999999983</v>
      </c>
      <c r="S218" s="201">
        <v>9631.9331359999978</v>
      </c>
      <c r="T218" s="188">
        <v>8162.6551999999983</v>
      </c>
      <c r="U218" s="188">
        <v>9631.9331359999978</v>
      </c>
      <c r="V218" s="183" t="s">
        <v>127</v>
      </c>
      <c r="W218" s="185" t="s">
        <v>54</v>
      </c>
      <c r="X218" s="185" t="s">
        <v>54</v>
      </c>
      <c r="Y218" s="185" t="s">
        <v>55</v>
      </c>
      <c r="Z218" s="189">
        <v>42089</v>
      </c>
      <c r="AA218" s="189">
        <v>42124</v>
      </c>
      <c r="AB218" s="183" t="s">
        <v>71</v>
      </c>
      <c r="AC218" s="183" t="s">
        <v>71</v>
      </c>
      <c r="AD218" s="190" t="s">
        <v>804</v>
      </c>
      <c r="AE218" s="183" t="s">
        <v>78</v>
      </c>
      <c r="AF218" s="182">
        <v>796</v>
      </c>
      <c r="AG218" s="185" t="s">
        <v>68</v>
      </c>
      <c r="AH218" s="185">
        <v>1</v>
      </c>
      <c r="AI218" s="183">
        <v>46</v>
      </c>
      <c r="AJ218" s="183" t="s">
        <v>63</v>
      </c>
      <c r="AK218" s="189">
        <v>42144</v>
      </c>
      <c r="AL218" s="189">
        <v>42144</v>
      </c>
      <c r="AM218" s="189" t="s">
        <v>813</v>
      </c>
      <c r="AN218" s="183" t="s">
        <v>56</v>
      </c>
      <c r="AO218" s="191" t="s">
        <v>71</v>
      </c>
      <c r="AP218" s="191" t="s">
        <v>65</v>
      </c>
      <c r="AQ218" s="192" t="s">
        <v>71</v>
      </c>
      <c r="AR218" s="183" t="s">
        <v>59</v>
      </c>
      <c r="AS218" s="193" t="s">
        <v>812</v>
      </c>
      <c r="AT218" s="194" t="s">
        <v>812</v>
      </c>
      <c r="AU218" s="183" t="s">
        <v>812</v>
      </c>
      <c r="AV218" s="195" t="s">
        <v>812</v>
      </c>
      <c r="AW218" s="196" t="s">
        <v>812</v>
      </c>
      <c r="AX218" s="196" t="s">
        <v>812</v>
      </c>
      <c r="AY218" s="197" t="s">
        <v>812</v>
      </c>
      <c r="AZ218" s="198" t="s">
        <v>812</v>
      </c>
      <c r="BA218" s="183" t="s">
        <v>65</v>
      </c>
      <c r="BB218" s="199" t="s">
        <v>813</v>
      </c>
    </row>
    <row r="219" spans="1:54" s="220" customFormat="1" ht="102">
      <c r="A219" s="202">
        <v>2</v>
      </c>
      <c r="B219" s="203" t="s">
        <v>947</v>
      </c>
      <c r="C219" s="204" t="s">
        <v>948</v>
      </c>
      <c r="D219" s="205" t="s">
        <v>73</v>
      </c>
      <c r="E219" s="203" t="s">
        <v>82</v>
      </c>
      <c r="F219" s="205" t="s">
        <v>559</v>
      </c>
      <c r="G219" s="205" t="s">
        <v>560</v>
      </c>
      <c r="H219" s="202">
        <v>836718</v>
      </c>
      <c r="I219" s="206" t="s">
        <v>949</v>
      </c>
      <c r="J219" s="207" t="s">
        <v>803</v>
      </c>
      <c r="K219" s="207" t="s">
        <v>803</v>
      </c>
      <c r="L219" s="203" t="s">
        <v>87</v>
      </c>
      <c r="M219" s="204" t="s">
        <v>77</v>
      </c>
      <c r="N219" s="203" t="s">
        <v>88</v>
      </c>
      <c r="O219" s="203" t="s">
        <v>89</v>
      </c>
      <c r="P219" s="208">
        <v>3751.3824135977334</v>
      </c>
      <c r="Q219" s="208">
        <v>4426.6312480453253</v>
      </c>
      <c r="R219" s="208">
        <v>2807.9743999999992</v>
      </c>
      <c r="S219" s="209">
        <v>3313.409791999999</v>
      </c>
      <c r="T219" s="208">
        <v>2807.9743999999992</v>
      </c>
      <c r="U219" s="208">
        <v>3313.409791999999</v>
      </c>
      <c r="V219" s="203" t="s">
        <v>127</v>
      </c>
      <c r="W219" s="205" t="s">
        <v>54</v>
      </c>
      <c r="X219" s="205" t="s">
        <v>54</v>
      </c>
      <c r="Y219" s="205" t="s">
        <v>55</v>
      </c>
      <c r="Z219" s="210">
        <v>42089</v>
      </c>
      <c r="AA219" s="210">
        <v>42124</v>
      </c>
      <c r="AB219" s="2" t="s">
        <v>71</v>
      </c>
      <c r="AC219" s="2" t="s">
        <v>71</v>
      </c>
      <c r="AD219" s="25" t="s">
        <v>804</v>
      </c>
      <c r="AE219" s="2" t="s">
        <v>78</v>
      </c>
      <c r="AF219" s="21">
        <v>796</v>
      </c>
      <c r="AG219" s="1" t="s">
        <v>68</v>
      </c>
      <c r="AH219" s="1">
        <v>1</v>
      </c>
      <c r="AI219" s="2">
        <v>46</v>
      </c>
      <c r="AJ219" s="2" t="s">
        <v>63</v>
      </c>
      <c r="AK219" s="210">
        <v>42144</v>
      </c>
      <c r="AL219" s="210">
        <v>42144</v>
      </c>
      <c r="AM219" s="210">
        <v>42734</v>
      </c>
      <c r="AN219" s="203" t="s">
        <v>56</v>
      </c>
      <c r="AO219" s="211" t="s">
        <v>71</v>
      </c>
      <c r="AP219" s="211" t="s">
        <v>65</v>
      </c>
      <c r="AQ219" s="212" t="s">
        <v>71</v>
      </c>
      <c r="AR219" s="203" t="s">
        <v>59</v>
      </c>
      <c r="AS219" s="213" t="s">
        <v>950</v>
      </c>
      <c r="AT219" s="214" t="s">
        <v>951</v>
      </c>
      <c r="AU219" s="203" t="s">
        <v>93</v>
      </c>
      <c r="AV219" s="215">
        <v>42735</v>
      </c>
      <c r="AW219" s="216">
        <v>4596.7094995278558</v>
      </c>
      <c r="AX219" s="216">
        <v>3381.0303999999992</v>
      </c>
      <c r="AY219" s="217"/>
      <c r="AZ219" s="218">
        <v>2.1</v>
      </c>
      <c r="BA219" s="203" t="s">
        <v>65</v>
      </c>
      <c r="BB219" s="219" t="s">
        <v>811</v>
      </c>
    </row>
    <row r="220" spans="1:54" s="220" customFormat="1" ht="102">
      <c r="A220" s="202">
        <v>2</v>
      </c>
      <c r="B220" s="203" t="s">
        <v>952</v>
      </c>
      <c r="C220" s="204" t="s">
        <v>948</v>
      </c>
      <c r="D220" s="205" t="s">
        <v>73</v>
      </c>
      <c r="E220" s="203" t="s">
        <v>82</v>
      </c>
      <c r="F220" s="205" t="s">
        <v>559</v>
      </c>
      <c r="G220" s="205" t="s">
        <v>560</v>
      </c>
      <c r="H220" s="202">
        <v>836719</v>
      </c>
      <c r="I220" s="206" t="s">
        <v>953</v>
      </c>
      <c r="J220" s="207" t="s">
        <v>803</v>
      </c>
      <c r="K220" s="207" t="s">
        <v>803</v>
      </c>
      <c r="L220" s="203" t="s">
        <v>87</v>
      </c>
      <c r="M220" s="204" t="s">
        <v>77</v>
      </c>
      <c r="N220" s="203" t="s">
        <v>88</v>
      </c>
      <c r="O220" s="203" t="s">
        <v>89</v>
      </c>
      <c r="P220" s="208">
        <v>3215.6352322946168</v>
      </c>
      <c r="Q220" s="208">
        <v>3794.4495741076475</v>
      </c>
      <c r="R220" s="208">
        <v>2406.9583999999995</v>
      </c>
      <c r="S220" s="209">
        <v>2840.2109119999996</v>
      </c>
      <c r="T220" s="208">
        <v>2406.9583999999995</v>
      </c>
      <c r="U220" s="208">
        <v>2840.2109119999996</v>
      </c>
      <c r="V220" s="203" t="s">
        <v>127</v>
      </c>
      <c r="W220" s="205" t="s">
        <v>54</v>
      </c>
      <c r="X220" s="205" t="s">
        <v>54</v>
      </c>
      <c r="Y220" s="205" t="s">
        <v>55</v>
      </c>
      <c r="Z220" s="210">
        <v>42089</v>
      </c>
      <c r="AA220" s="210">
        <v>42124</v>
      </c>
      <c r="AB220" s="2" t="s">
        <v>71</v>
      </c>
      <c r="AC220" s="2" t="s">
        <v>71</v>
      </c>
      <c r="AD220" s="25" t="s">
        <v>804</v>
      </c>
      <c r="AE220" s="2" t="s">
        <v>78</v>
      </c>
      <c r="AF220" s="21">
        <v>796</v>
      </c>
      <c r="AG220" s="1" t="s">
        <v>68</v>
      </c>
      <c r="AH220" s="1">
        <v>1</v>
      </c>
      <c r="AI220" s="2">
        <v>46</v>
      </c>
      <c r="AJ220" s="2" t="s">
        <v>63</v>
      </c>
      <c r="AK220" s="210">
        <v>42144</v>
      </c>
      <c r="AL220" s="210">
        <v>42144</v>
      </c>
      <c r="AM220" s="210">
        <v>42734</v>
      </c>
      <c r="AN220" s="203" t="s">
        <v>56</v>
      </c>
      <c r="AO220" s="211" t="s">
        <v>71</v>
      </c>
      <c r="AP220" s="211" t="s">
        <v>65</v>
      </c>
      <c r="AQ220" s="212" t="s">
        <v>71</v>
      </c>
      <c r="AR220" s="203" t="s">
        <v>59</v>
      </c>
      <c r="AS220" s="213" t="s">
        <v>954</v>
      </c>
      <c r="AT220" s="214" t="s">
        <v>955</v>
      </c>
      <c r="AU220" s="203" t="s">
        <v>93</v>
      </c>
      <c r="AV220" s="215">
        <v>42735</v>
      </c>
      <c r="AW220" s="216">
        <v>3940.2383947119915</v>
      </c>
      <c r="AX220" s="216">
        <v>2898.1743999999994</v>
      </c>
      <c r="AY220" s="217"/>
      <c r="AZ220" s="218">
        <v>1.8</v>
      </c>
      <c r="BA220" s="203" t="s">
        <v>65</v>
      </c>
      <c r="BB220" s="219" t="s">
        <v>811</v>
      </c>
    </row>
    <row r="221" spans="1:54" s="220" customFormat="1" ht="102">
      <c r="A221" s="202">
        <v>2</v>
      </c>
      <c r="B221" s="203" t="s">
        <v>956</v>
      </c>
      <c r="C221" s="204" t="s">
        <v>948</v>
      </c>
      <c r="D221" s="205" t="s">
        <v>73</v>
      </c>
      <c r="E221" s="203" t="s">
        <v>82</v>
      </c>
      <c r="F221" s="205" t="s">
        <v>559</v>
      </c>
      <c r="G221" s="205" t="s">
        <v>560</v>
      </c>
      <c r="H221" s="202">
        <v>836720</v>
      </c>
      <c r="I221" s="206" t="s">
        <v>957</v>
      </c>
      <c r="J221" s="207" t="s">
        <v>803</v>
      </c>
      <c r="K221" s="207" t="s">
        <v>803</v>
      </c>
      <c r="L221" s="203" t="s">
        <v>87</v>
      </c>
      <c r="M221" s="204" t="s">
        <v>77</v>
      </c>
      <c r="N221" s="203" t="s">
        <v>88</v>
      </c>
      <c r="O221" s="203" t="s">
        <v>89</v>
      </c>
      <c r="P221" s="208">
        <v>3572.8000198300278</v>
      </c>
      <c r="Q221" s="208">
        <v>4215.9040233994328</v>
      </c>
      <c r="R221" s="208">
        <v>2674.3023999999996</v>
      </c>
      <c r="S221" s="209">
        <v>3155.6768319999992</v>
      </c>
      <c r="T221" s="208">
        <v>2674.3023999999996</v>
      </c>
      <c r="U221" s="208">
        <v>3155.6768319999992</v>
      </c>
      <c r="V221" s="203" t="s">
        <v>127</v>
      </c>
      <c r="W221" s="205" t="s">
        <v>54</v>
      </c>
      <c r="X221" s="205" t="s">
        <v>54</v>
      </c>
      <c r="Y221" s="205" t="s">
        <v>55</v>
      </c>
      <c r="Z221" s="210">
        <v>42089</v>
      </c>
      <c r="AA221" s="210">
        <v>42124</v>
      </c>
      <c r="AB221" s="2" t="s">
        <v>71</v>
      </c>
      <c r="AC221" s="2" t="s">
        <v>71</v>
      </c>
      <c r="AD221" s="25" t="s">
        <v>804</v>
      </c>
      <c r="AE221" s="2" t="s">
        <v>78</v>
      </c>
      <c r="AF221" s="21">
        <v>796</v>
      </c>
      <c r="AG221" s="1" t="s">
        <v>68</v>
      </c>
      <c r="AH221" s="1">
        <v>1</v>
      </c>
      <c r="AI221" s="2">
        <v>46</v>
      </c>
      <c r="AJ221" s="2" t="s">
        <v>63</v>
      </c>
      <c r="AK221" s="210">
        <v>42144</v>
      </c>
      <c r="AL221" s="210">
        <v>42144</v>
      </c>
      <c r="AM221" s="210">
        <v>42734</v>
      </c>
      <c r="AN221" s="203" t="s">
        <v>56</v>
      </c>
      <c r="AO221" s="211" t="s">
        <v>71</v>
      </c>
      <c r="AP221" s="211" t="s">
        <v>65</v>
      </c>
      <c r="AQ221" s="212" t="s">
        <v>71</v>
      </c>
      <c r="AR221" s="203" t="s">
        <v>59</v>
      </c>
      <c r="AS221" s="213" t="s">
        <v>958</v>
      </c>
      <c r="AT221" s="214" t="s">
        <v>959</v>
      </c>
      <c r="AU221" s="203" t="s">
        <v>93</v>
      </c>
      <c r="AV221" s="215">
        <v>42735</v>
      </c>
      <c r="AW221" s="216">
        <v>4377.8857979225677</v>
      </c>
      <c r="AX221" s="216">
        <v>3220.0783999999994</v>
      </c>
      <c r="AY221" s="217"/>
      <c r="AZ221" s="218">
        <v>2</v>
      </c>
      <c r="BA221" s="203" t="s">
        <v>65</v>
      </c>
      <c r="BB221" s="219" t="s">
        <v>811</v>
      </c>
    </row>
    <row r="222" spans="1:54" s="220" customFormat="1" ht="102">
      <c r="A222" s="202">
        <v>2</v>
      </c>
      <c r="B222" s="203" t="s">
        <v>960</v>
      </c>
      <c r="C222" s="204" t="s">
        <v>948</v>
      </c>
      <c r="D222" s="205" t="s">
        <v>73</v>
      </c>
      <c r="E222" s="203" t="s">
        <v>82</v>
      </c>
      <c r="F222" s="205" t="s">
        <v>559</v>
      </c>
      <c r="G222" s="205" t="s">
        <v>560</v>
      </c>
      <c r="H222" s="202">
        <v>836721</v>
      </c>
      <c r="I222" s="206" t="s">
        <v>961</v>
      </c>
      <c r="J222" s="207" t="s">
        <v>803</v>
      </c>
      <c r="K222" s="207" t="s">
        <v>803</v>
      </c>
      <c r="L222" s="203" t="s">
        <v>87</v>
      </c>
      <c r="M222" s="204" t="s">
        <v>77</v>
      </c>
      <c r="N222" s="203" t="s">
        <v>88</v>
      </c>
      <c r="O222" s="203" t="s">
        <v>89</v>
      </c>
      <c r="P222" s="208">
        <v>1006.3759206798866</v>
      </c>
      <c r="Q222" s="208">
        <v>1187.5235864022661</v>
      </c>
      <c r="R222" s="208">
        <v>273.41999999999996</v>
      </c>
      <c r="S222" s="209">
        <v>322.63559999999995</v>
      </c>
      <c r="T222" s="208">
        <v>273.41999999999996</v>
      </c>
      <c r="U222" s="208">
        <v>322.63559999999995</v>
      </c>
      <c r="V222" s="203" t="s">
        <v>127</v>
      </c>
      <c r="W222" s="205" t="s">
        <v>54</v>
      </c>
      <c r="X222" s="205" t="s">
        <v>54</v>
      </c>
      <c r="Y222" s="205" t="s">
        <v>55</v>
      </c>
      <c r="Z222" s="210">
        <v>42089</v>
      </c>
      <c r="AA222" s="210">
        <v>42124</v>
      </c>
      <c r="AB222" s="2" t="s">
        <v>71</v>
      </c>
      <c r="AC222" s="2" t="s">
        <v>71</v>
      </c>
      <c r="AD222" s="25" t="s">
        <v>804</v>
      </c>
      <c r="AE222" s="2" t="s">
        <v>78</v>
      </c>
      <c r="AF222" s="21">
        <v>796</v>
      </c>
      <c r="AG222" s="1" t="s">
        <v>68</v>
      </c>
      <c r="AH222" s="1">
        <v>1</v>
      </c>
      <c r="AI222" s="2">
        <v>46</v>
      </c>
      <c r="AJ222" s="2" t="s">
        <v>63</v>
      </c>
      <c r="AK222" s="210">
        <v>42144</v>
      </c>
      <c r="AL222" s="210">
        <v>42144</v>
      </c>
      <c r="AM222" s="210">
        <v>42368</v>
      </c>
      <c r="AN222" s="203">
        <v>2015</v>
      </c>
      <c r="AO222" s="211" t="s">
        <v>71</v>
      </c>
      <c r="AP222" s="211" t="s">
        <v>65</v>
      </c>
      <c r="AQ222" s="212" t="s">
        <v>71</v>
      </c>
      <c r="AR222" s="203" t="s">
        <v>59</v>
      </c>
      <c r="AS222" s="213" t="s">
        <v>962</v>
      </c>
      <c r="AT222" s="214" t="s">
        <v>963</v>
      </c>
      <c r="AU222" s="203" t="s">
        <v>93</v>
      </c>
      <c r="AV222" s="215">
        <v>42369</v>
      </c>
      <c r="AW222" s="216">
        <v>1233.1501416430594</v>
      </c>
      <c r="AX222" s="216">
        <v>329.21999999999997</v>
      </c>
      <c r="AY222" s="217"/>
      <c r="AZ222" s="218">
        <v>0.6</v>
      </c>
      <c r="BA222" s="203" t="s">
        <v>65</v>
      </c>
      <c r="BB222" s="219" t="s">
        <v>811</v>
      </c>
    </row>
    <row r="223" spans="1:54" ht="102">
      <c r="A223" s="21">
        <v>2</v>
      </c>
      <c r="B223" s="2" t="s">
        <v>964</v>
      </c>
      <c r="C223" s="127" t="s">
        <v>54</v>
      </c>
      <c r="D223" s="1" t="s">
        <v>73</v>
      </c>
      <c r="E223" s="2" t="s">
        <v>82</v>
      </c>
      <c r="F223" s="1" t="s">
        <v>559</v>
      </c>
      <c r="G223" s="1" t="s">
        <v>560</v>
      </c>
      <c r="H223" s="21">
        <v>836722</v>
      </c>
      <c r="I223" s="116" t="s">
        <v>965</v>
      </c>
      <c r="J223" s="3" t="s">
        <v>803</v>
      </c>
      <c r="K223" s="3" t="s">
        <v>803</v>
      </c>
      <c r="L223" s="2" t="s">
        <v>87</v>
      </c>
      <c r="M223" s="4" t="s">
        <v>77</v>
      </c>
      <c r="N223" s="2" t="s">
        <v>88</v>
      </c>
      <c r="O223" s="2" t="s">
        <v>89</v>
      </c>
      <c r="P223" s="22">
        <v>3215.6352322946168</v>
      </c>
      <c r="Q223" s="22">
        <v>3794.4495741076475</v>
      </c>
      <c r="R223" s="22">
        <v>2406.9583999999995</v>
      </c>
      <c r="S223" s="23">
        <v>2840.2109119999996</v>
      </c>
      <c r="T223" s="22">
        <v>2406.9583999999995</v>
      </c>
      <c r="U223" s="22">
        <v>2840.2109119999996</v>
      </c>
      <c r="V223" s="2" t="s">
        <v>127</v>
      </c>
      <c r="W223" s="1" t="s">
        <v>54</v>
      </c>
      <c r="X223" s="1" t="s">
        <v>54</v>
      </c>
      <c r="Y223" s="1" t="s">
        <v>55</v>
      </c>
      <c r="Z223" s="24">
        <v>42089</v>
      </c>
      <c r="AA223" s="24">
        <v>42124</v>
      </c>
      <c r="AB223" s="2" t="s">
        <v>71</v>
      </c>
      <c r="AC223" s="2" t="s">
        <v>71</v>
      </c>
      <c r="AD223" s="25" t="s">
        <v>804</v>
      </c>
      <c r="AE223" s="2" t="s">
        <v>78</v>
      </c>
      <c r="AF223" s="21">
        <v>796</v>
      </c>
      <c r="AG223" s="1" t="s">
        <v>68</v>
      </c>
      <c r="AH223" s="1">
        <v>1</v>
      </c>
      <c r="AI223" s="2">
        <v>46</v>
      </c>
      <c r="AJ223" s="2" t="s">
        <v>63</v>
      </c>
      <c r="AK223" s="24">
        <v>42144</v>
      </c>
      <c r="AL223" s="24">
        <v>42144</v>
      </c>
      <c r="AM223" s="24">
        <v>42734</v>
      </c>
      <c r="AN223" s="2" t="s">
        <v>56</v>
      </c>
      <c r="AO223" s="26" t="s">
        <v>71</v>
      </c>
      <c r="AP223" s="26" t="s">
        <v>65</v>
      </c>
      <c r="AQ223" s="27" t="s">
        <v>71</v>
      </c>
      <c r="AR223" s="2" t="s">
        <v>59</v>
      </c>
      <c r="AS223" s="5" t="s">
        <v>966</v>
      </c>
      <c r="AT223" s="6" t="s">
        <v>967</v>
      </c>
      <c r="AU223" s="2" t="s">
        <v>93</v>
      </c>
      <c r="AV223" s="28">
        <v>42735</v>
      </c>
      <c r="AW223" s="7">
        <v>3940.2383947119915</v>
      </c>
      <c r="AX223" s="7">
        <v>2898.1743999999994</v>
      </c>
      <c r="AY223" s="29"/>
      <c r="AZ223" s="8">
        <v>1.8</v>
      </c>
      <c r="BA223" s="2" t="s">
        <v>65</v>
      </c>
      <c r="BB223" s="30" t="s">
        <v>811</v>
      </c>
    </row>
    <row r="224" spans="1:54" s="200" customFormat="1" ht="102">
      <c r="A224" s="182">
        <v>2</v>
      </c>
      <c r="B224" s="183" t="s">
        <v>968</v>
      </c>
      <c r="C224" s="184" t="s">
        <v>54</v>
      </c>
      <c r="D224" s="185" t="s">
        <v>73</v>
      </c>
      <c r="E224" s="183" t="s">
        <v>82</v>
      </c>
      <c r="F224" s="185" t="s">
        <v>559</v>
      </c>
      <c r="G224" s="185" t="s">
        <v>560</v>
      </c>
      <c r="H224" s="182">
        <v>836730</v>
      </c>
      <c r="I224" s="186" t="s">
        <v>969</v>
      </c>
      <c r="J224" s="187" t="s">
        <v>803</v>
      </c>
      <c r="K224" s="187" t="s">
        <v>803</v>
      </c>
      <c r="L224" s="183" t="s">
        <v>87</v>
      </c>
      <c r="M224" s="184" t="s">
        <v>77</v>
      </c>
      <c r="N224" s="183" t="s">
        <v>88</v>
      </c>
      <c r="O224" s="183" t="s">
        <v>89</v>
      </c>
      <c r="P224" s="188">
        <v>13037.832390934844</v>
      </c>
      <c r="Q224" s="188">
        <v>15384.642221303115</v>
      </c>
      <c r="R224" s="188">
        <v>7119.7587999999996</v>
      </c>
      <c r="S224" s="201">
        <v>8401.3153839999995</v>
      </c>
      <c r="T224" s="188">
        <v>7119.7587999999996</v>
      </c>
      <c r="U224" s="188">
        <v>8401.3153839999995</v>
      </c>
      <c r="V224" s="183" t="s">
        <v>127</v>
      </c>
      <c r="W224" s="185" t="s">
        <v>54</v>
      </c>
      <c r="X224" s="185" t="s">
        <v>54</v>
      </c>
      <c r="Y224" s="185" t="s">
        <v>55</v>
      </c>
      <c r="Z224" s="189">
        <v>42089</v>
      </c>
      <c r="AA224" s="189">
        <v>42124</v>
      </c>
      <c r="AB224" s="183" t="s">
        <v>71</v>
      </c>
      <c r="AC224" s="183" t="s">
        <v>71</v>
      </c>
      <c r="AD224" s="190" t="s">
        <v>804</v>
      </c>
      <c r="AE224" s="183" t="s">
        <v>78</v>
      </c>
      <c r="AF224" s="182">
        <v>796</v>
      </c>
      <c r="AG224" s="185" t="s">
        <v>68</v>
      </c>
      <c r="AH224" s="185">
        <v>1</v>
      </c>
      <c r="AI224" s="183">
        <v>46</v>
      </c>
      <c r="AJ224" s="183" t="s">
        <v>63</v>
      </c>
      <c r="AK224" s="189">
        <v>42144</v>
      </c>
      <c r="AL224" s="189">
        <v>42144</v>
      </c>
      <c r="AM224" s="189" t="s">
        <v>813</v>
      </c>
      <c r="AN224" s="183" t="s">
        <v>56</v>
      </c>
      <c r="AO224" s="191" t="s">
        <v>71</v>
      </c>
      <c r="AP224" s="191" t="s">
        <v>65</v>
      </c>
      <c r="AQ224" s="192" t="s">
        <v>71</v>
      </c>
      <c r="AR224" s="183" t="s">
        <v>59</v>
      </c>
      <c r="AS224" s="193" t="s">
        <v>812</v>
      </c>
      <c r="AT224" s="194" t="s">
        <v>812</v>
      </c>
      <c r="AU224" s="183" t="s">
        <v>812</v>
      </c>
      <c r="AV224" s="195" t="s">
        <v>812</v>
      </c>
      <c r="AW224" s="196" t="s">
        <v>812</v>
      </c>
      <c r="AX224" s="196" t="s">
        <v>812</v>
      </c>
      <c r="AY224" s="197" t="s">
        <v>812</v>
      </c>
      <c r="AZ224" s="198" t="s">
        <v>812</v>
      </c>
      <c r="BA224" s="183" t="s">
        <v>65</v>
      </c>
      <c r="BB224" s="199" t="s">
        <v>813</v>
      </c>
    </row>
    <row r="225" spans="1:54" s="220" customFormat="1" ht="102">
      <c r="A225" s="202">
        <v>2</v>
      </c>
      <c r="B225" s="203" t="s">
        <v>970</v>
      </c>
      <c r="C225" s="204" t="s">
        <v>971</v>
      </c>
      <c r="D225" s="205" t="s">
        <v>73</v>
      </c>
      <c r="E225" s="203" t="s">
        <v>82</v>
      </c>
      <c r="F225" s="205" t="s">
        <v>559</v>
      </c>
      <c r="G225" s="205" t="s">
        <v>560</v>
      </c>
      <c r="H225" s="202">
        <v>836724</v>
      </c>
      <c r="I225" s="206" t="s">
        <v>972</v>
      </c>
      <c r="J225" s="207" t="s">
        <v>803</v>
      </c>
      <c r="K225" s="207" t="s">
        <v>803</v>
      </c>
      <c r="L225" s="203" t="s">
        <v>87</v>
      </c>
      <c r="M225" s="204" t="s">
        <v>77</v>
      </c>
      <c r="N225" s="203" t="s">
        <v>88</v>
      </c>
      <c r="O225" s="203" t="s">
        <v>89</v>
      </c>
      <c r="P225" s="208">
        <v>3394.2176260623223</v>
      </c>
      <c r="Q225" s="208">
        <v>4005.17679875354</v>
      </c>
      <c r="R225" s="208">
        <v>2540.6303999999996</v>
      </c>
      <c r="S225" s="209">
        <v>2997.9438719999994</v>
      </c>
      <c r="T225" s="208">
        <v>2540.6303999999996</v>
      </c>
      <c r="U225" s="208">
        <v>2997.9438719999994</v>
      </c>
      <c r="V225" s="203" t="s">
        <v>127</v>
      </c>
      <c r="W225" s="205" t="s">
        <v>54</v>
      </c>
      <c r="X225" s="205" t="s">
        <v>54</v>
      </c>
      <c r="Y225" s="205" t="s">
        <v>55</v>
      </c>
      <c r="Z225" s="210">
        <v>42089</v>
      </c>
      <c r="AA225" s="210">
        <v>42124</v>
      </c>
      <c r="AB225" s="2" t="s">
        <v>71</v>
      </c>
      <c r="AC225" s="2" t="s">
        <v>71</v>
      </c>
      <c r="AD225" s="25" t="s">
        <v>804</v>
      </c>
      <c r="AE225" s="2" t="s">
        <v>78</v>
      </c>
      <c r="AF225" s="21">
        <v>796</v>
      </c>
      <c r="AG225" s="1" t="s">
        <v>68</v>
      </c>
      <c r="AH225" s="1">
        <v>1</v>
      </c>
      <c r="AI225" s="2">
        <v>46</v>
      </c>
      <c r="AJ225" s="2" t="s">
        <v>63</v>
      </c>
      <c r="AK225" s="210">
        <v>42144</v>
      </c>
      <c r="AL225" s="210">
        <v>42144</v>
      </c>
      <c r="AM225" s="210">
        <v>42734</v>
      </c>
      <c r="AN225" s="203" t="s">
        <v>56</v>
      </c>
      <c r="AO225" s="211" t="s">
        <v>71</v>
      </c>
      <c r="AP225" s="211" t="s">
        <v>65</v>
      </c>
      <c r="AQ225" s="212" t="s">
        <v>71</v>
      </c>
      <c r="AR225" s="203" t="s">
        <v>59</v>
      </c>
      <c r="AS225" s="213" t="s">
        <v>973</v>
      </c>
      <c r="AT225" s="214" t="s">
        <v>974</v>
      </c>
      <c r="AU225" s="203" t="s">
        <v>93</v>
      </c>
      <c r="AV225" s="215">
        <v>42735</v>
      </c>
      <c r="AW225" s="216">
        <v>4159.0620963172796</v>
      </c>
      <c r="AX225" s="216">
        <v>3059.1263999999992</v>
      </c>
      <c r="AY225" s="217"/>
      <c r="AZ225" s="218">
        <v>1.9</v>
      </c>
      <c r="BA225" s="203" t="s">
        <v>65</v>
      </c>
      <c r="BB225" s="219" t="s">
        <v>811</v>
      </c>
    </row>
    <row r="226" spans="1:54" s="220" customFormat="1" ht="102">
      <c r="A226" s="202">
        <v>2</v>
      </c>
      <c r="B226" s="203" t="s">
        <v>975</v>
      </c>
      <c r="C226" s="204" t="s">
        <v>971</v>
      </c>
      <c r="D226" s="205" t="s">
        <v>73</v>
      </c>
      <c r="E226" s="203" t="s">
        <v>82</v>
      </c>
      <c r="F226" s="205" t="s">
        <v>559</v>
      </c>
      <c r="G226" s="205" t="s">
        <v>560</v>
      </c>
      <c r="H226" s="202">
        <v>836726</v>
      </c>
      <c r="I226" s="206" t="s">
        <v>976</v>
      </c>
      <c r="J226" s="207" t="s">
        <v>803</v>
      </c>
      <c r="K226" s="207" t="s">
        <v>803</v>
      </c>
      <c r="L226" s="203" t="s">
        <v>87</v>
      </c>
      <c r="M226" s="204" t="s">
        <v>77</v>
      </c>
      <c r="N226" s="203" t="s">
        <v>88</v>
      </c>
      <c r="O226" s="203" t="s">
        <v>89</v>
      </c>
      <c r="P226" s="208">
        <v>4108.547201133144</v>
      </c>
      <c r="Q226" s="208">
        <v>4848.0856973371101</v>
      </c>
      <c r="R226" s="208">
        <v>3075.3184000000001</v>
      </c>
      <c r="S226" s="209">
        <v>3628.875712</v>
      </c>
      <c r="T226" s="208">
        <v>3075.3184000000001</v>
      </c>
      <c r="U226" s="208">
        <v>3628.875712</v>
      </c>
      <c r="V226" s="203" t="s">
        <v>127</v>
      </c>
      <c r="W226" s="205" t="s">
        <v>54</v>
      </c>
      <c r="X226" s="205" t="s">
        <v>54</v>
      </c>
      <c r="Y226" s="205" t="s">
        <v>55</v>
      </c>
      <c r="Z226" s="210">
        <v>42089</v>
      </c>
      <c r="AA226" s="210">
        <v>42124</v>
      </c>
      <c r="AB226" s="2" t="s">
        <v>71</v>
      </c>
      <c r="AC226" s="2" t="s">
        <v>71</v>
      </c>
      <c r="AD226" s="25" t="s">
        <v>804</v>
      </c>
      <c r="AE226" s="2" t="s">
        <v>78</v>
      </c>
      <c r="AF226" s="21">
        <v>796</v>
      </c>
      <c r="AG226" s="1" t="s">
        <v>68</v>
      </c>
      <c r="AH226" s="1">
        <v>1</v>
      </c>
      <c r="AI226" s="2">
        <v>46</v>
      </c>
      <c r="AJ226" s="2" t="s">
        <v>63</v>
      </c>
      <c r="AK226" s="210">
        <v>42144</v>
      </c>
      <c r="AL226" s="210">
        <v>42144</v>
      </c>
      <c r="AM226" s="210">
        <v>42734</v>
      </c>
      <c r="AN226" s="203" t="s">
        <v>56</v>
      </c>
      <c r="AO226" s="211" t="s">
        <v>71</v>
      </c>
      <c r="AP226" s="211" t="s">
        <v>65</v>
      </c>
      <c r="AQ226" s="212" t="s">
        <v>71</v>
      </c>
      <c r="AR226" s="203" t="s">
        <v>59</v>
      </c>
      <c r="AS226" s="213" t="s">
        <v>977</v>
      </c>
      <c r="AT226" s="214" t="s">
        <v>978</v>
      </c>
      <c r="AU226" s="203" t="s">
        <v>93</v>
      </c>
      <c r="AV226" s="215">
        <v>42735</v>
      </c>
      <c r="AW226" s="216">
        <v>5034.3569027384319</v>
      </c>
      <c r="AX226" s="216">
        <v>3702.9344000000001</v>
      </c>
      <c r="AY226" s="217"/>
      <c r="AZ226" s="218">
        <v>2.2999999999999998</v>
      </c>
      <c r="BA226" s="203" t="s">
        <v>65</v>
      </c>
      <c r="BB226" s="219" t="s">
        <v>811</v>
      </c>
    </row>
    <row r="227" spans="1:54" s="220" customFormat="1" ht="102">
      <c r="A227" s="202">
        <v>2</v>
      </c>
      <c r="B227" s="203" t="s">
        <v>979</v>
      </c>
      <c r="C227" s="204" t="s">
        <v>971</v>
      </c>
      <c r="D227" s="205" t="s">
        <v>73</v>
      </c>
      <c r="E227" s="203" t="s">
        <v>82</v>
      </c>
      <c r="F227" s="205" t="s">
        <v>559</v>
      </c>
      <c r="G227" s="205" t="s">
        <v>560</v>
      </c>
      <c r="H227" s="202">
        <v>836727</v>
      </c>
      <c r="I227" s="206" t="s">
        <v>980</v>
      </c>
      <c r="J227" s="207" t="s">
        <v>803</v>
      </c>
      <c r="K227" s="207" t="s">
        <v>803</v>
      </c>
      <c r="L227" s="203" t="s">
        <v>87</v>
      </c>
      <c r="M227" s="204" t="s">
        <v>77</v>
      </c>
      <c r="N227" s="203" t="s">
        <v>88</v>
      </c>
      <c r="O227" s="203" t="s">
        <v>89</v>
      </c>
      <c r="P227" s="208">
        <v>1341.8345609065154</v>
      </c>
      <c r="Q227" s="208">
        <v>1583.3647818696882</v>
      </c>
      <c r="R227" s="208">
        <v>364.55999999999995</v>
      </c>
      <c r="S227" s="209">
        <v>430.18079999999992</v>
      </c>
      <c r="T227" s="208">
        <v>364.55999999999995</v>
      </c>
      <c r="U227" s="208">
        <v>430.18079999999992</v>
      </c>
      <c r="V227" s="203" t="s">
        <v>127</v>
      </c>
      <c r="W227" s="205" t="s">
        <v>54</v>
      </c>
      <c r="X227" s="205" t="s">
        <v>54</v>
      </c>
      <c r="Y227" s="205" t="s">
        <v>55</v>
      </c>
      <c r="Z227" s="210">
        <v>42089</v>
      </c>
      <c r="AA227" s="210">
        <v>42124</v>
      </c>
      <c r="AB227" s="2" t="s">
        <v>71</v>
      </c>
      <c r="AC227" s="2" t="s">
        <v>71</v>
      </c>
      <c r="AD227" s="25" t="s">
        <v>804</v>
      </c>
      <c r="AE227" s="2" t="s">
        <v>78</v>
      </c>
      <c r="AF227" s="21">
        <v>796</v>
      </c>
      <c r="AG227" s="1" t="s">
        <v>68</v>
      </c>
      <c r="AH227" s="1">
        <v>1</v>
      </c>
      <c r="AI227" s="2">
        <v>46</v>
      </c>
      <c r="AJ227" s="2" t="s">
        <v>63</v>
      </c>
      <c r="AK227" s="210">
        <v>42144</v>
      </c>
      <c r="AL227" s="210">
        <v>42144</v>
      </c>
      <c r="AM227" s="210">
        <v>42368</v>
      </c>
      <c r="AN227" s="203">
        <v>2015</v>
      </c>
      <c r="AO227" s="211" t="s">
        <v>71</v>
      </c>
      <c r="AP227" s="211" t="s">
        <v>65</v>
      </c>
      <c r="AQ227" s="212" t="s">
        <v>71</v>
      </c>
      <c r="AR227" s="203" t="s">
        <v>59</v>
      </c>
      <c r="AS227" s="213" t="s">
        <v>981</v>
      </c>
      <c r="AT227" s="214" t="s">
        <v>982</v>
      </c>
      <c r="AU227" s="203" t="s">
        <v>93</v>
      </c>
      <c r="AV227" s="215">
        <v>42369</v>
      </c>
      <c r="AW227" s="216">
        <v>1644.2001888574125</v>
      </c>
      <c r="AX227" s="216">
        <v>438.95999999999992</v>
      </c>
      <c r="AY227" s="217"/>
      <c r="AZ227" s="218">
        <v>0.8</v>
      </c>
      <c r="BA227" s="203" t="s">
        <v>65</v>
      </c>
      <c r="BB227" s="219" t="s">
        <v>811</v>
      </c>
    </row>
    <row r="228" spans="1:54" s="220" customFormat="1" ht="102">
      <c r="A228" s="202">
        <v>2</v>
      </c>
      <c r="B228" s="203" t="s">
        <v>983</v>
      </c>
      <c r="C228" s="204" t="s">
        <v>971</v>
      </c>
      <c r="D228" s="205" t="s">
        <v>73</v>
      </c>
      <c r="E228" s="203" t="s">
        <v>82</v>
      </c>
      <c r="F228" s="205" t="s">
        <v>559</v>
      </c>
      <c r="G228" s="205" t="s">
        <v>560</v>
      </c>
      <c r="H228" s="202">
        <v>836729</v>
      </c>
      <c r="I228" s="206" t="s">
        <v>984</v>
      </c>
      <c r="J228" s="207" t="s">
        <v>803</v>
      </c>
      <c r="K228" s="207" t="s">
        <v>803</v>
      </c>
      <c r="L228" s="203" t="s">
        <v>87</v>
      </c>
      <c r="M228" s="204" t="s">
        <v>77</v>
      </c>
      <c r="N228" s="203" t="s">
        <v>88</v>
      </c>
      <c r="O228" s="203" t="s">
        <v>89</v>
      </c>
      <c r="P228" s="208">
        <v>1677.2932011331445</v>
      </c>
      <c r="Q228" s="208">
        <v>1979.2059773371104</v>
      </c>
      <c r="R228" s="208">
        <v>455.69999999999993</v>
      </c>
      <c r="S228" s="209">
        <v>537.72599999999989</v>
      </c>
      <c r="T228" s="208">
        <v>455.69999999999993</v>
      </c>
      <c r="U228" s="208">
        <v>537.72599999999989</v>
      </c>
      <c r="V228" s="203" t="s">
        <v>127</v>
      </c>
      <c r="W228" s="205" t="s">
        <v>54</v>
      </c>
      <c r="X228" s="205" t="s">
        <v>54</v>
      </c>
      <c r="Y228" s="205" t="s">
        <v>55</v>
      </c>
      <c r="Z228" s="210">
        <v>42089</v>
      </c>
      <c r="AA228" s="210">
        <v>42124</v>
      </c>
      <c r="AB228" s="2" t="s">
        <v>71</v>
      </c>
      <c r="AC228" s="2" t="s">
        <v>71</v>
      </c>
      <c r="AD228" s="25" t="s">
        <v>804</v>
      </c>
      <c r="AE228" s="2" t="s">
        <v>78</v>
      </c>
      <c r="AF228" s="21">
        <v>796</v>
      </c>
      <c r="AG228" s="1" t="s">
        <v>68</v>
      </c>
      <c r="AH228" s="1">
        <v>1</v>
      </c>
      <c r="AI228" s="2">
        <v>46</v>
      </c>
      <c r="AJ228" s="2" t="s">
        <v>63</v>
      </c>
      <c r="AK228" s="210">
        <v>42144</v>
      </c>
      <c r="AL228" s="210">
        <v>42144</v>
      </c>
      <c r="AM228" s="210">
        <v>42368</v>
      </c>
      <c r="AN228" s="203">
        <v>2015</v>
      </c>
      <c r="AO228" s="211" t="s">
        <v>71</v>
      </c>
      <c r="AP228" s="211" t="s">
        <v>65</v>
      </c>
      <c r="AQ228" s="212" t="s">
        <v>71</v>
      </c>
      <c r="AR228" s="203" t="s">
        <v>59</v>
      </c>
      <c r="AS228" s="213" t="s">
        <v>985</v>
      </c>
      <c r="AT228" s="214" t="s">
        <v>986</v>
      </c>
      <c r="AU228" s="203" t="s">
        <v>93</v>
      </c>
      <c r="AV228" s="215">
        <v>42369</v>
      </c>
      <c r="AW228" s="216">
        <v>2055.2502360717658</v>
      </c>
      <c r="AX228" s="216">
        <v>548.69999999999993</v>
      </c>
      <c r="AY228" s="217"/>
      <c r="AZ228" s="218">
        <v>1</v>
      </c>
      <c r="BA228" s="203" t="s">
        <v>65</v>
      </c>
      <c r="BB228" s="219" t="s">
        <v>811</v>
      </c>
    </row>
    <row r="229" spans="1:54" s="220" customFormat="1" ht="102">
      <c r="A229" s="202">
        <v>2</v>
      </c>
      <c r="B229" s="203" t="s">
        <v>987</v>
      </c>
      <c r="C229" s="204" t="s">
        <v>971</v>
      </c>
      <c r="D229" s="205" t="s">
        <v>73</v>
      </c>
      <c r="E229" s="203" t="s">
        <v>82</v>
      </c>
      <c r="F229" s="205" t="s">
        <v>559</v>
      </c>
      <c r="G229" s="205" t="s">
        <v>560</v>
      </c>
      <c r="H229" s="202">
        <v>836733</v>
      </c>
      <c r="I229" s="206" t="s">
        <v>988</v>
      </c>
      <c r="J229" s="207" t="s">
        <v>803</v>
      </c>
      <c r="K229" s="207" t="s">
        <v>803</v>
      </c>
      <c r="L229" s="203" t="s">
        <v>87</v>
      </c>
      <c r="M229" s="204" t="s">
        <v>77</v>
      </c>
      <c r="N229" s="203" t="s">
        <v>88</v>
      </c>
      <c r="O229" s="203" t="s">
        <v>89</v>
      </c>
      <c r="P229" s="208">
        <v>1341.8345609065154</v>
      </c>
      <c r="Q229" s="208">
        <v>1583.3647818696882</v>
      </c>
      <c r="R229" s="208">
        <v>364.55999999999995</v>
      </c>
      <c r="S229" s="209">
        <v>430.18079999999992</v>
      </c>
      <c r="T229" s="208">
        <v>364.55999999999995</v>
      </c>
      <c r="U229" s="208">
        <v>430.18079999999992</v>
      </c>
      <c r="V229" s="203" t="s">
        <v>127</v>
      </c>
      <c r="W229" s="205" t="s">
        <v>54</v>
      </c>
      <c r="X229" s="205" t="s">
        <v>54</v>
      </c>
      <c r="Y229" s="205" t="s">
        <v>55</v>
      </c>
      <c r="Z229" s="210">
        <v>42089</v>
      </c>
      <c r="AA229" s="210">
        <v>42124</v>
      </c>
      <c r="AB229" s="2" t="s">
        <v>71</v>
      </c>
      <c r="AC229" s="2" t="s">
        <v>71</v>
      </c>
      <c r="AD229" s="25" t="s">
        <v>804</v>
      </c>
      <c r="AE229" s="2" t="s">
        <v>78</v>
      </c>
      <c r="AF229" s="21">
        <v>796</v>
      </c>
      <c r="AG229" s="1" t="s">
        <v>68</v>
      </c>
      <c r="AH229" s="1">
        <v>1</v>
      </c>
      <c r="AI229" s="2">
        <v>46</v>
      </c>
      <c r="AJ229" s="2" t="s">
        <v>63</v>
      </c>
      <c r="AK229" s="210">
        <v>42144</v>
      </c>
      <c r="AL229" s="210">
        <v>42144</v>
      </c>
      <c r="AM229" s="210">
        <v>42368</v>
      </c>
      <c r="AN229" s="203">
        <v>2015</v>
      </c>
      <c r="AO229" s="211" t="s">
        <v>71</v>
      </c>
      <c r="AP229" s="211" t="s">
        <v>65</v>
      </c>
      <c r="AQ229" s="212" t="s">
        <v>71</v>
      </c>
      <c r="AR229" s="203" t="s">
        <v>59</v>
      </c>
      <c r="AS229" s="213" t="s">
        <v>989</v>
      </c>
      <c r="AT229" s="214" t="s">
        <v>990</v>
      </c>
      <c r="AU229" s="203" t="s">
        <v>93</v>
      </c>
      <c r="AV229" s="215">
        <v>42369</v>
      </c>
      <c r="AW229" s="216">
        <v>1644.2001888574125</v>
      </c>
      <c r="AX229" s="216">
        <v>438.95999999999992</v>
      </c>
      <c r="AY229" s="217"/>
      <c r="AZ229" s="218">
        <v>0.8</v>
      </c>
      <c r="BA229" s="203" t="s">
        <v>65</v>
      </c>
      <c r="BB229" s="219" t="s">
        <v>811</v>
      </c>
    </row>
    <row r="230" spans="1:54" s="220" customFormat="1" ht="102">
      <c r="A230" s="202">
        <v>2</v>
      </c>
      <c r="B230" s="203" t="s">
        <v>991</v>
      </c>
      <c r="C230" s="204" t="s">
        <v>971</v>
      </c>
      <c r="D230" s="205" t="s">
        <v>73</v>
      </c>
      <c r="E230" s="203" t="s">
        <v>82</v>
      </c>
      <c r="F230" s="205" t="s">
        <v>559</v>
      </c>
      <c r="G230" s="205" t="s">
        <v>560</v>
      </c>
      <c r="H230" s="202">
        <v>836734</v>
      </c>
      <c r="I230" s="206" t="s">
        <v>992</v>
      </c>
      <c r="J230" s="207" t="s">
        <v>803</v>
      </c>
      <c r="K230" s="207" t="s">
        <v>803</v>
      </c>
      <c r="L230" s="203" t="s">
        <v>87</v>
      </c>
      <c r="M230" s="204" t="s">
        <v>77</v>
      </c>
      <c r="N230" s="203" t="s">
        <v>88</v>
      </c>
      <c r="O230" s="203" t="s">
        <v>89</v>
      </c>
      <c r="P230" s="208">
        <v>1174.1052407932011</v>
      </c>
      <c r="Q230" s="208">
        <v>1385.4441841359771</v>
      </c>
      <c r="R230" s="208">
        <v>318.98999999999995</v>
      </c>
      <c r="S230" s="209">
        <v>376.40819999999991</v>
      </c>
      <c r="T230" s="208">
        <v>318.98999999999995</v>
      </c>
      <c r="U230" s="208">
        <v>376.40819999999991</v>
      </c>
      <c r="V230" s="203" t="s">
        <v>127</v>
      </c>
      <c r="W230" s="205" t="s">
        <v>54</v>
      </c>
      <c r="X230" s="205" t="s">
        <v>54</v>
      </c>
      <c r="Y230" s="205" t="s">
        <v>55</v>
      </c>
      <c r="Z230" s="210">
        <v>42089</v>
      </c>
      <c r="AA230" s="210">
        <v>42124</v>
      </c>
      <c r="AB230" s="2" t="s">
        <v>71</v>
      </c>
      <c r="AC230" s="2" t="s">
        <v>71</v>
      </c>
      <c r="AD230" s="25" t="s">
        <v>804</v>
      </c>
      <c r="AE230" s="2" t="s">
        <v>78</v>
      </c>
      <c r="AF230" s="21">
        <v>796</v>
      </c>
      <c r="AG230" s="1" t="s">
        <v>68</v>
      </c>
      <c r="AH230" s="1">
        <v>1</v>
      </c>
      <c r="AI230" s="2">
        <v>46</v>
      </c>
      <c r="AJ230" s="2" t="s">
        <v>63</v>
      </c>
      <c r="AK230" s="210">
        <v>42144</v>
      </c>
      <c r="AL230" s="210">
        <v>42144</v>
      </c>
      <c r="AM230" s="210">
        <v>42368</v>
      </c>
      <c r="AN230" s="203">
        <v>2015</v>
      </c>
      <c r="AO230" s="211" t="s">
        <v>71</v>
      </c>
      <c r="AP230" s="211" t="s">
        <v>65</v>
      </c>
      <c r="AQ230" s="212" t="s">
        <v>71</v>
      </c>
      <c r="AR230" s="203" t="s">
        <v>59</v>
      </c>
      <c r="AS230" s="213" t="s">
        <v>993</v>
      </c>
      <c r="AT230" s="214" t="s">
        <v>994</v>
      </c>
      <c r="AU230" s="203" t="s">
        <v>93</v>
      </c>
      <c r="AV230" s="215">
        <v>42369</v>
      </c>
      <c r="AW230" s="216">
        <v>1438.675165250236</v>
      </c>
      <c r="AX230" s="216">
        <v>384.08999999999992</v>
      </c>
      <c r="AY230" s="217"/>
      <c r="AZ230" s="218">
        <v>0.7</v>
      </c>
      <c r="BA230" s="203" t="s">
        <v>65</v>
      </c>
      <c r="BB230" s="219" t="s">
        <v>811</v>
      </c>
    </row>
    <row r="231" spans="1:54" s="200" customFormat="1" ht="102">
      <c r="A231" s="182">
        <v>2</v>
      </c>
      <c r="B231" s="183" t="s">
        <v>995</v>
      </c>
      <c r="C231" s="184" t="s">
        <v>54</v>
      </c>
      <c r="D231" s="185" t="s">
        <v>73</v>
      </c>
      <c r="E231" s="183" t="s">
        <v>82</v>
      </c>
      <c r="F231" s="185" t="s">
        <v>559</v>
      </c>
      <c r="G231" s="185" t="s">
        <v>560</v>
      </c>
      <c r="H231" s="182">
        <v>836738</v>
      </c>
      <c r="I231" s="186" t="s">
        <v>969</v>
      </c>
      <c r="J231" s="187" t="s">
        <v>803</v>
      </c>
      <c r="K231" s="187" t="s">
        <v>803</v>
      </c>
      <c r="L231" s="183" t="s">
        <v>87</v>
      </c>
      <c r="M231" s="184" t="s">
        <v>77</v>
      </c>
      <c r="N231" s="183" t="s">
        <v>88</v>
      </c>
      <c r="O231" s="183" t="s">
        <v>89</v>
      </c>
      <c r="P231" s="188">
        <v>12316.036155807366</v>
      </c>
      <c r="Q231" s="188">
        <v>14532.922663852691</v>
      </c>
      <c r="R231" s="188">
        <v>7059.3515999999991</v>
      </c>
      <c r="S231" s="201">
        <v>8330.0348879999983</v>
      </c>
      <c r="T231" s="188">
        <v>7059.3515999999991</v>
      </c>
      <c r="U231" s="188">
        <v>8330.0348879999983</v>
      </c>
      <c r="V231" s="183" t="s">
        <v>127</v>
      </c>
      <c r="W231" s="185" t="s">
        <v>54</v>
      </c>
      <c r="X231" s="185" t="s">
        <v>54</v>
      </c>
      <c r="Y231" s="185" t="s">
        <v>55</v>
      </c>
      <c r="Z231" s="189">
        <v>42089</v>
      </c>
      <c r="AA231" s="189">
        <v>42124</v>
      </c>
      <c r="AB231" s="183" t="s">
        <v>71</v>
      </c>
      <c r="AC231" s="183" t="s">
        <v>71</v>
      </c>
      <c r="AD231" s="190" t="s">
        <v>804</v>
      </c>
      <c r="AE231" s="183" t="s">
        <v>78</v>
      </c>
      <c r="AF231" s="182">
        <v>796</v>
      </c>
      <c r="AG231" s="185" t="s">
        <v>68</v>
      </c>
      <c r="AH231" s="185">
        <v>1</v>
      </c>
      <c r="AI231" s="183">
        <v>46</v>
      </c>
      <c r="AJ231" s="183" t="s">
        <v>63</v>
      </c>
      <c r="AK231" s="189">
        <v>42144</v>
      </c>
      <c r="AL231" s="189">
        <v>42144</v>
      </c>
      <c r="AM231" s="189" t="s">
        <v>813</v>
      </c>
      <c r="AN231" s="183" t="s">
        <v>56</v>
      </c>
      <c r="AO231" s="191" t="s">
        <v>71</v>
      </c>
      <c r="AP231" s="191" t="s">
        <v>65</v>
      </c>
      <c r="AQ231" s="192" t="s">
        <v>71</v>
      </c>
      <c r="AR231" s="183" t="s">
        <v>59</v>
      </c>
      <c r="AS231" s="193" t="s">
        <v>812</v>
      </c>
      <c r="AT231" s="194" t="s">
        <v>812</v>
      </c>
      <c r="AU231" s="183" t="s">
        <v>812</v>
      </c>
      <c r="AV231" s="195" t="s">
        <v>812</v>
      </c>
      <c r="AW231" s="196" t="s">
        <v>812</v>
      </c>
      <c r="AX231" s="196" t="s">
        <v>812</v>
      </c>
      <c r="AY231" s="197" t="s">
        <v>812</v>
      </c>
      <c r="AZ231" s="198" t="s">
        <v>812</v>
      </c>
      <c r="BA231" s="183" t="s">
        <v>65</v>
      </c>
      <c r="BB231" s="199" t="s">
        <v>813</v>
      </c>
    </row>
    <row r="232" spans="1:54" s="220" customFormat="1" ht="102">
      <c r="A232" s="202">
        <v>2</v>
      </c>
      <c r="B232" s="203" t="s">
        <v>996</v>
      </c>
      <c r="C232" s="204" t="s">
        <v>997</v>
      </c>
      <c r="D232" s="205" t="s">
        <v>73</v>
      </c>
      <c r="E232" s="203" t="s">
        <v>82</v>
      </c>
      <c r="F232" s="205" t="s">
        <v>559</v>
      </c>
      <c r="G232" s="205" t="s">
        <v>560</v>
      </c>
      <c r="H232" s="202">
        <v>836741</v>
      </c>
      <c r="I232" s="206" t="s">
        <v>998</v>
      </c>
      <c r="J232" s="207" t="s">
        <v>803</v>
      </c>
      <c r="K232" s="207" t="s">
        <v>803</v>
      </c>
      <c r="L232" s="203" t="s">
        <v>87</v>
      </c>
      <c r="M232" s="204" t="s">
        <v>77</v>
      </c>
      <c r="N232" s="203" t="s">
        <v>88</v>
      </c>
      <c r="O232" s="203" t="s">
        <v>89</v>
      </c>
      <c r="P232" s="208">
        <v>2321.57111898017</v>
      </c>
      <c r="Q232" s="208">
        <v>2739.4539203966006</v>
      </c>
      <c r="R232" s="208">
        <v>1737.7359999999996</v>
      </c>
      <c r="S232" s="209">
        <v>2050.5284799999995</v>
      </c>
      <c r="T232" s="208">
        <v>1737.7359999999996</v>
      </c>
      <c r="U232" s="208">
        <v>2050.5284799999995</v>
      </c>
      <c r="V232" s="203" t="s">
        <v>127</v>
      </c>
      <c r="W232" s="205" t="s">
        <v>54</v>
      </c>
      <c r="X232" s="205" t="s">
        <v>54</v>
      </c>
      <c r="Y232" s="205" t="s">
        <v>55</v>
      </c>
      <c r="Z232" s="210">
        <v>42089</v>
      </c>
      <c r="AA232" s="210">
        <v>42124</v>
      </c>
      <c r="AB232" s="2" t="s">
        <v>71</v>
      </c>
      <c r="AC232" s="2" t="s">
        <v>71</v>
      </c>
      <c r="AD232" s="25" t="s">
        <v>804</v>
      </c>
      <c r="AE232" s="2" t="s">
        <v>78</v>
      </c>
      <c r="AF232" s="21">
        <v>796</v>
      </c>
      <c r="AG232" s="1" t="s">
        <v>68</v>
      </c>
      <c r="AH232" s="1">
        <v>1</v>
      </c>
      <c r="AI232" s="2">
        <v>46</v>
      </c>
      <c r="AJ232" s="2" t="s">
        <v>63</v>
      </c>
      <c r="AK232" s="210">
        <v>42144</v>
      </c>
      <c r="AL232" s="210">
        <v>42144</v>
      </c>
      <c r="AM232" s="210">
        <v>42734</v>
      </c>
      <c r="AN232" s="203" t="s">
        <v>56</v>
      </c>
      <c r="AO232" s="211" t="s">
        <v>71</v>
      </c>
      <c r="AP232" s="211" t="s">
        <v>65</v>
      </c>
      <c r="AQ232" s="212" t="s">
        <v>71</v>
      </c>
      <c r="AR232" s="203" t="s">
        <v>59</v>
      </c>
      <c r="AS232" s="213" t="s">
        <v>999</v>
      </c>
      <c r="AT232" s="214" t="s">
        <v>1000</v>
      </c>
      <c r="AU232" s="203" t="s">
        <v>93</v>
      </c>
      <c r="AV232" s="215">
        <v>42735</v>
      </c>
      <c r="AW232" s="216">
        <v>2844.7081208687441</v>
      </c>
      <c r="AX232" s="216">
        <v>2092.3759999999997</v>
      </c>
      <c r="AY232" s="217"/>
      <c r="AZ232" s="218">
        <v>1.3</v>
      </c>
      <c r="BA232" s="203" t="s">
        <v>65</v>
      </c>
      <c r="BB232" s="219" t="s">
        <v>811</v>
      </c>
    </row>
    <row r="233" spans="1:54" s="220" customFormat="1" ht="102">
      <c r="A233" s="202">
        <v>2</v>
      </c>
      <c r="B233" s="203" t="s">
        <v>1001</v>
      </c>
      <c r="C233" s="204" t="s">
        <v>997</v>
      </c>
      <c r="D233" s="205" t="s">
        <v>73</v>
      </c>
      <c r="E233" s="203" t="s">
        <v>82</v>
      </c>
      <c r="F233" s="205" t="s">
        <v>559</v>
      </c>
      <c r="G233" s="205" t="s">
        <v>560</v>
      </c>
      <c r="H233" s="202">
        <v>836743</v>
      </c>
      <c r="I233" s="206" t="s">
        <v>1002</v>
      </c>
      <c r="J233" s="207" t="s">
        <v>803</v>
      </c>
      <c r="K233" s="207" t="s">
        <v>803</v>
      </c>
      <c r="L233" s="203" t="s">
        <v>87</v>
      </c>
      <c r="M233" s="204" t="s">
        <v>77</v>
      </c>
      <c r="N233" s="203" t="s">
        <v>88</v>
      </c>
      <c r="O233" s="203" t="s">
        <v>89</v>
      </c>
      <c r="P233" s="208">
        <v>1341.8345609065154</v>
      </c>
      <c r="Q233" s="208">
        <v>1583.3647818696882</v>
      </c>
      <c r="R233" s="208">
        <v>364.55999999999995</v>
      </c>
      <c r="S233" s="209">
        <v>430.18079999999992</v>
      </c>
      <c r="T233" s="208">
        <v>364.55999999999995</v>
      </c>
      <c r="U233" s="208">
        <v>430.18079999999992</v>
      </c>
      <c r="V233" s="203" t="s">
        <v>127</v>
      </c>
      <c r="W233" s="205" t="s">
        <v>54</v>
      </c>
      <c r="X233" s="205" t="s">
        <v>54</v>
      </c>
      <c r="Y233" s="205" t="s">
        <v>55</v>
      </c>
      <c r="Z233" s="210">
        <v>42089</v>
      </c>
      <c r="AA233" s="210">
        <v>42124</v>
      </c>
      <c r="AB233" s="2" t="s">
        <v>71</v>
      </c>
      <c r="AC233" s="2" t="s">
        <v>71</v>
      </c>
      <c r="AD233" s="25" t="s">
        <v>804</v>
      </c>
      <c r="AE233" s="2" t="s">
        <v>78</v>
      </c>
      <c r="AF233" s="21">
        <v>796</v>
      </c>
      <c r="AG233" s="1" t="s">
        <v>68</v>
      </c>
      <c r="AH233" s="1">
        <v>1</v>
      </c>
      <c r="AI233" s="2">
        <v>46</v>
      </c>
      <c r="AJ233" s="2" t="s">
        <v>63</v>
      </c>
      <c r="AK233" s="210">
        <v>42144</v>
      </c>
      <c r="AL233" s="210">
        <v>42144</v>
      </c>
      <c r="AM233" s="210">
        <v>42368</v>
      </c>
      <c r="AN233" s="203">
        <v>2015</v>
      </c>
      <c r="AO233" s="211" t="s">
        <v>71</v>
      </c>
      <c r="AP233" s="211" t="s">
        <v>65</v>
      </c>
      <c r="AQ233" s="212" t="s">
        <v>71</v>
      </c>
      <c r="AR233" s="203" t="s">
        <v>59</v>
      </c>
      <c r="AS233" s="213" t="s">
        <v>1003</v>
      </c>
      <c r="AT233" s="214" t="s">
        <v>1004</v>
      </c>
      <c r="AU233" s="203" t="s">
        <v>93</v>
      </c>
      <c r="AV233" s="215">
        <v>42369</v>
      </c>
      <c r="AW233" s="216">
        <v>1644.2001888574125</v>
      </c>
      <c r="AX233" s="216">
        <v>438.95999999999992</v>
      </c>
      <c r="AY233" s="217"/>
      <c r="AZ233" s="218">
        <v>0.8</v>
      </c>
      <c r="BA233" s="203" t="s">
        <v>65</v>
      </c>
      <c r="BB233" s="219" t="s">
        <v>811</v>
      </c>
    </row>
    <row r="234" spans="1:54" s="220" customFormat="1" ht="102">
      <c r="A234" s="202">
        <v>2</v>
      </c>
      <c r="B234" s="203" t="s">
        <v>1005</v>
      </c>
      <c r="C234" s="204" t="s">
        <v>997</v>
      </c>
      <c r="D234" s="205" t="s">
        <v>73</v>
      </c>
      <c r="E234" s="203" t="s">
        <v>82</v>
      </c>
      <c r="F234" s="205" t="s">
        <v>559</v>
      </c>
      <c r="G234" s="205" t="s">
        <v>560</v>
      </c>
      <c r="H234" s="202">
        <v>836744</v>
      </c>
      <c r="I234" s="206" t="s">
        <v>1006</v>
      </c>
      <c r="J234" s="207" t="s">
        <v>803</v>
      </c>
      <c r="K234" s="207" t="s">
        <v>803</v>
      </c>
      <c r="L234" s="203" t="s">
        <v>87</v>
      </c>
      <c r="M234" s="204" t="s">
        <v>77</v>
      </c>
      <c r="N234" s="203" t="s">
        <v>88</v>
      </c>
      <c r="O234" s="203" t="s">
        <v>89</v>
      </c>
      <c r="P234" s="208">
        <v>1677.2932011331445</v>
      </c>
      <c r="Q234" s="208">
        <v>1979.2059773371104</v>
      </c>
      <c r="R234" s="208">
        <v>455.69999999999993</v>
      </c>
      <c r="S234" s="209">
        <v>537.72599999999989</v>
      </c>
      <c r="T234" s="208">
        <v>455.69999999999993</v>
      </c>
      <c r="U234" s="208">
        <v>537.72599999999989</v>
      </c>
      <c r="V234" s="203" t="s">
        <v>127</v>
      </c>
      <c r="W234" s="205" t="s">
        <v>54</v>
      </c>
      <c r="X234" s="205" t="s">
        <v>54</v>
      </c>
      <c r="Y234" s="205" t="s">
        <v>55</v>
      </c>
      <c r="Z234" s="210">
        <v>42089</v>
      </c>
      <c r="AA234" s="210">
        <v>42124</v>
      </c>
      <c r="AB234" s="2" t="s">
        <v>71</v>
      </c>
      <c r="AC234" s="2" t="s">
        <v>71</v>
      </c>
      <c r="AD234" s="25" t="s">
        <v>804</v>
      </c>
      <c r="AE234" s="2" t="s">
        <v>78</v>
      </c>
      <c r="AF234" s="21">
        <v>796</v>
      </c>
      <c r="AG234" s="1" t="s">
        <v>68</v>
      </c>
      <c r="AH234" s="1">
        <v>1</v>
      </c>
      <c r="AI234" s="2">
        <v>46</v>
      </c>
      <c r="AJ234" s="2" t="s">
        <v>63</v>
      </c>
      <c r="AK234" s="210">
        <v>42144</v>
      </c>
      <c r="AL234" s="210">
        <v>42144</v>
      </c>
      <c r="AM234" s="210">
        <v>42368</v>
      </c>
      <c r="AN234" s="203">
        <v>2015</v>
      </c>
      <c r="AO234" s="211" t="s">
        <v>71</v>
      </c>
      <c r="AP234" s="211" t="s">
        <v>65</v>
      </c>
      <c r="AQ234" s="212" t="s">
        <v>71</v>
      </c>
      <c r="AR234" s="203" t="s">
        <v>59</v>
      </c>
      <c r="AS234" s="213" t="s">
        <v>1007</v>
      </c>
      <c r="AT234" s="214" t="s">
        <v>1008</v>
      </c>
      <c r="AU234" s="203" t="s">
        <v>93</v>
      </c>
      <c r="AV234" s="215">
        <v>42369</v>
      </c>
      <c r="AW234" s="216">
        <v>2055.2502360717658</v>
      </c>
      <c r="AX234" s="216">
        <v>548.69999999999993</v>
      </c>
      <c r="AY234" s="217"/>
      <c r="AZ234" s="218">
        <v>1</v>
      </c>
      <c r="BA234" s="203" t="s">
        <v>65</v>
      </c>
      <c r="BB234" s="219" t="s">
        <v>811</v>
      </c>
    </row>
    <row r="235" spans="1:54" s="220" customFormat="1" ht="102">
      <c r="A235" s="202">
        <v>2</v>
      </c>
      <c r="B235" s="203" t="s">
        <v>1009</v>
      </c>
      <c r="C235" s="204" t="s">
        <v>997</v>
      </c>
      <c r="D235" s="205" t="s">
        <v>73</v>
      </c>
      <c r="E235" s="203" t="s">
        <v>82</v>
      </c>
      <c r="F235" s="205" t="s">
        <v>559</v>
      </c>
      <c r="G235" s="205" t="s">
        <v>560</v>
      </c>
      <c r="H235" s="202">
        <v>836746</v>
      </c>
      <c r="I235" s="206" t="s">
        <v>1010</v>
      </c>
      <c r="J235" s="207" t="s">
        <v>803</v>
      </c>
      <c r="K235" s="207" t="s">
        <v>803</v>
      </c>
      <c r="L235" s="203" t="s">
        <v>87</v>
      </c>
      <c r="M235" s="204" t="s">
        <v>77</v>
      </c>
      <c r="N235" s="203" t="s">
        <v>88</v>
      </c>
      <c r="O235" s="203" t="s">
        <v>89</v>
      </c>
      <c r="P235" s="208">
        <v>1509.56388101983</v>
      </c>
      <c r="Q235" s="208">
        <v>1781.2853796033992</v>
      </c>
      <c r="R235" s="208">
        <v>410.12999999999994</v>
      </c>
      <c r="S235" s="209">
        <v>483.95339999999993</v>
      </c>
      <c r="T235" s="208">
        <v>410.12999999999994</v>
      </c>
      <c r="U235" s="208">
        <v>483.95339999999993</v>
      </c>
      <c r="V235" s="203" t="s">
        <v>127</v>
      </c>
      <c r="W235" s="205" t="s">
        <v>54</v>
      </c>
      <c r="X235" s="205" t="s">
        <v>54</v>
      </c>
      <c r="Y235" s="205" t="s">
        <v>55</v>
      </c>
      <c r="Z235" s="210">
        <v>42089</v>
      </c>
      <c r="AA235" s="210">
        <v>42124</v>
      </c>
      <c r="AB235" s="2" t="s">
        <v>71</v>
      </c>
      <c r="AC235" s="2" t="s">
        <v>71</v>
      </c>
      <c r="AD235" s="25" t="s">
        <v>804</v>
      </c>
      <c r="AE235" s="2" t="s">
        <v>78</v>
      </c>
      <c r="AF235" s="21">
        <v>796</v>
      </c>
      <c r="AG235" s="1" t="s">
        <v>68</v>
      </c>
      <c r="AH235" s="1">
        <v>1</v>
      </c>
      <c r="AI235" s="2">
        <v>46</v>
      </c>
      <c r="AJ235" s="2" t="s">
        <v>63</v>
      </c>
      <c r="AK235" s="210">
        <v>42144</v>
      </c>
      <c r="AL235" s="210">
        <v>42144</v>
      </c>
      <c r="AM235" s="210">
        <v>42368</v>
      </c>
      <c r="AN235" s="203">
        <v>2015</v>
      </c>
      <c r="AO235" s="211" t="s">
        <v>71</v>
      </c>
      <c r="AP235" s="211" t="s">
        <v>65</v>
      </c>
      <c r="AQ235" s="212" t="s">
        <v>71</v>
      </c>
      <c r="AR235" s="203" t="s">
        <v>59</v>
      </c>
      <c r="AS235" s="213" t="s">
        <v>1011</v>
      </c>
      <c r="AT235" s="214" t="s">
        <v>1012</v>
      </c>
      <c r="AU235" s="203" t="s">
        <v>93</v>
      </c>
      <c r="AV235" s="215">
        <v>42369</v>
      </c>
      <c r="AW235" s="216">
        <v>1849.725212464589</v>
      </c>
      <c r="AX235" s="216">
        <v>493.82999999999993</v>
      </c>
      <c r="AY235" s="217"/>
      <c r="AZ235" s="218">
        <v>0.9</v>
      </c>
      <c r="BA235" s="203" t="s">
        <v>65</v>
      </c>
      <c r="BB235" s="219" t="s">
        <v>811</v>
      </c>
    </row>
    <row r="236" spans="1:54" s="220" customFormat="1" ht="102">
      <c r="A236" s="202">
        <v>2</v>
      </c>
      <c r="B236" s="203" t="s">
        <v>1013</v>
      </c>
      <c r="C236" s="204" t="s">
        <v>997</v>
      </c>
      <c r="D236" s="205" t="s">
        <v>73</v>
      </c>
      <c r="E236" s="203" t="s">
        <v>82</v>
      </c>
      <c r="F236" s="205" t="s">
        <v>559</v>
      </c>
      <c r="G236" s="205" t="s">
        <v>560</v>
      </c>
      <c r="H236" s="202">
        <v>836748</v>
      </c>
      <c r="I236" s="206" t="s">
        <v>1014</v>
      </c>
      <c r="J236" s="207" t="s">
        <v>803</v>
      </c>
      <c r="K236" s="207" t="s">
        <v>803</v>
      </c>
      <c r="L236" s="203" t="s">
        <v>87</v>
      </c>
      <c r="M236" s="204" t="s">
        <v>77</v>
      </c>
      <c r="N236" s="203" t="s">
        <v>88</v>
      </c>
      <c r="O236" s="203" t="s">
        <v>89</v>
      </c>
      <c r="P236" s="208">
        <v>2250.1381614730881</v>
      </c>
      <c r="Q236" s="208">
        <v>2655.1630305382437</v>
      </c>
      <c r="R236" s="208">
        <v>1684.2672</v>
      </c>
      <c r="S236" s="209">
        <v>1987.4352959999999</v>
      </c>
      <c r="T236" s="208">
        <v>1684.2672</v>
      </c>
      <c r="U236" s="208">
        <v>1987.4352959999999</v>
      </c>
      <c r="V236" s="203" t="s">
        <v>127</v>
      </c>
      <c r="W236" s="205" t="s">
        <v>54</v>
      </c>
      <c r="X236" s="205" t="s">
        <v>54</v>
      </c>
      <c r="Y236" s="205" t="s">
        <v>55</v>
      </c>
      <c r="Z236" s="210">
        <v>42089</v>
      </c>
      <c r="AA236" s="210">
        <v>42124</v>
      </c>
      <c r="AB236" s="2" t="s">
        <v>71</v>
      </c>
      <c r="AC236" s="2" t="s">
        <v>71</v>
      </c>
      <c r="AD236" s="25" t="s">
        <v>804</v>
      </c>
      <c r="AE236" s="2" t="s">
        <v>78</v>
      </c>
      <c r="AF236" s="21">
        <v>796</v>
      </c>
      <c r="AG236" s="1" t="s">
        <v>68</v>
      </c>
      <c r="AH236" s="1">
        <v>1</v>
      </c>
      <c r="AI236" s="2">
        <v>46</v>
      </c>
      <c r="AJ236" s="2" t="s">
        <v>63</v>
      </c>
      <c r="AK236" s="210">
        <v>42144</v>
      </c>
      <c r="AL236" s="210">
        <v>42144</v>
      </c>
      <c r="AM236" s="210">
        <v>42734</v>
      </c>
      <c r="AN236" s="203" t="s">
        <v>56</v>
      </c>
      <c r="AO236" s="211" t="s">
        <v>71</v>
      </c>
      <c r="AP236" s="211" t="s">
        <v>65</v>
      </c>
      <c r="AQ236" s="212" t="s">
        <v>71</v>
      </c>
      <c r="AR236" s="203" t="s">
        <v>59</v>
      </c>
      <c r="AS236" s="213" t="s">
        <v>1015</v>
      </c>
      <c r="AT236" s="214" t="s">
        <v>1016</v>
      </c>
      <c r="AU236" s="203" t="s">
        <v>93</v>
      </c>
      <c r="AV236" s="215">
        <v>42735</v>
      </c>
      <c r="AW236" s="216">
        <v>2757.1786402266289</v>
      </c>
      <c r="AX236" s="216">
        <v>2027.9951999999998</v>
      </c>
      <c r="AY236" s="217"/>
      <c r="AZ236" s="218">
        <v>1.26</v>
      </c>
      <c r="BA236" s="203" t="s">
        <v>65</v>
      </c>
      <c r="BB236" s="219" t="s">
        <v>811</v>
      </c>
    </row>
    <row r="237" spans="1:54" s="220" customFormat="1" ht="102">
      <c r="A237" s="202">
        <v>2</v>
      </c>
      <c r="B237" s="203" t="s">
        <v>1017</v>
      </c>
      <c r="C237" s="204" t="s">
        <v>997</v>
      </c>
      <c r="D237" s="205" t="s">
        <v>73</v>
      </c>
      <c r="E237" s="203" t="s">
        <v>82</v>
      </c>
      <c r="F237" s="205" t="s">
        <v>559</v>
      </c>
      <c r="G237" s="205" t="s">
        <v>560</v>
      </c>
      <c r="H237" s="202">
        <v>836750</v>
      </c>
      <c r="I237" s="206" t="s">
        <v>1018</v>
      </c>
      <c r="J237" s="207" t="s">
        <v>803</v>
      </c>
      <c r="K237" s="207" t="s">
        <v>803</v>
      </c>
      <c r="L237" s="203" t="s">
        <v>87</v>
      </c>
      <c r="M237" s="204" t="s">
        <v>77</v>
      </c>
      <c r="N237" s="203" t="s">
        <v>88</v>
      </c>
      <c r="O237" s="203" t="s">
        <v>89</v>
      </c>
      <c r="P237" s="208">
        <v>3215.6352322946168</v>
      </c>
      <c r="Q237" s="208">
        <v>3794.4495741076475</v>
      </c>
      <c r="R237" s="208">
        <v>2406.9583999999995</v>
      </c>
      <c r="S237" s="209">
        <v>2840.2109119999996</v>
      </c>
      <c r="T237" s="208">
        <v>2406.9583999999995</v>
      </c>
      <c r="U237" s="208">
        <v>2840.2109119999996</v>
      </c>
      <c r="V237" s="203" t="s">
        <v>127</v>
      </c>
      <c r="W237" s="205" t="s">
        <v>54</v>
      </c>
      <c r="X237" s="205" t="s">
        <v>54</v>
      </c>
      <c r="Y237" s="205" t="s">
        <v>55</v>
      </c>
      <c r="Z237" s="210">
        <v>42089</v>
      </c>
      <c r="AA237" s="210">
        <v>42124</v>
      </c>
      <c r="AB237" s="2" t="s">
        <v>71</v>
      </c>
      <c r="AC237" s="2" t="s">
        <v>71</v>
      </c>
      <c r="AD237" s="25" t="s">
        <v>804</v>
      </c>
      <c r="AE237" s="2" t="s">
        <v>78</v>
      </c>
      <c r="AF237" s="21">
        <v>796</v>
      </c>
      <c r="AG237" s="1" t="s">
        <v>68</v>
      </c>
      <c r="AH237" s="1">
        <v>1</v>
      </c>
      <c r="AI237" s="2">
        <v>46</v>
      </c>
      <c r="AJ237" s="2" t="s">
        <v>63</v>
      </c>
      <c r="AK237" s="210">
        <v>42144</v>
      </c>
      <c r="AL237" s="210">
        <v>42144</v>
      </c>
      <c r="AM237" s="210">
        <v>42734</v>
      </c>
      <c r="AN237" s="203" t="s">
        <v>56</v>
      </c>
      <c r="AO237" s="211" t="s">
        <v>71</v>
      </c>
      <c r="AP237" s="211" t="s">
        <v>65</v>
      </c>
      <c r="AQ237" s="212" t="s">
        <v>71</v>
      </c>
      <c r="AR237" s="203" t="s">
        <v>59</v>
      </c>
      <c r="AS237" s="213" t="s">
        <v>1019</v>
      </c>
      <c r="AT237" s="214" t="s">
        <v>1020</v>
      </c>
      <c r="AU237" s="203" t="s">
        <v>93</v>
      </c>
      <c r="AV237" s="215">
        <v>42735</v>
      </c>
      <c r="AW237" s="216">
        <v>3940.2383947119915</v>
      </c>
      <c r="AX237" s="216">
        <v>2898.1743999999994</v>
      </c>
      <c r="AY237" s="217"/>
      <c r="AZ237" s="218">
        <v>1.8</v>
      </c>
      <c r="BA237" s="203" t="s">
        <v>65</v>
      </c>
      <c r="BB237" s="219" t="s">
        <v>811</v>
      </c>
    </row>
    <row r="238" spans="1:54" s="200" customFormat="1" ht="102">
      <c r="A238" s="182">
        <v>2</v>
      </c>
      <c r="B238" s="183" t="s">
        <v>1021</v>
      </c>
      <c r="C238" s="184" t="s">
        <v>54</v>
      </c>
      <c r="D238" s="185" t="s">
        <v>73</v>
      </c>
      <c r="E238" s="183" t="s">
        <v>82</v>
      </c>
      <c r="F238" s="185" t="s">
        <v>559</v>
      </c>
      <c r="G238" s="185" t="s">
        <v>560</v>
      </c>
      <c r="H238" s="182">
        <v>836754</v>
      </c>
      <c r="I238" s="186" t="s">
        <v>1022</v>
      </c>
      <c r="J238" s="187" t="s">
        <v>803</v>
      </c>
      <c r="K238" s="187" t="s">
        <v>803</v>
      </c>
      <c r="L238" s="183" t="s">
        <v>87</v>
      </c>
      <c r="M238" s="184" t="s">
        <v>77</v>
      </c>
      <c r="N238" s="183" t="s">
        <v>88</v>
      </c>
      <c r="O238" s="183" t="s">
        <v>89</v>
      </c>
      <c r="P238" s="188">
        <v>14112.617685552405</v>
      </c>
      <c r="Q238" s="188">
        <v>16652.888868951839</v>
      </c>
      <c r="R238" s="188">
        <v>10563.5376</v>
      </c>
      <c r="S238" s="201">
        <v>12464.974367999999</v>
      </c>
      <c r="T238" s="188">
        <v>10563.5376</v>
      </c>
      <c r="U238" s="188">
        <v>12464.974367999999</v>
      </c>
      <c r="V238" s="183" t="s">
        <v>127</v>
      </c>
      <c r="W238" s="185" t="s">
        <v>54</v>
      </c>
      <c r="X238" s="185" t="s">
        <v>54</v>
      </c>
      <c r="Y238" s="185" t="s">
        <v>55</v>
      </c>
      <c r="Z238" s="189">
        <v>42089</v>
      </c>
      <c r="AA238" s="189">
        <v>42124</v>
      </c>
      <c r="AB238" s="183" t="s">
        <v>71</v>
      </c>
      <c r="AC238" s="183" t="s">
        <v>71</v>
      </c>
      <c r="AD238" s="190" t="s">
        <v>804</v>
      </c>
      <c r="AE238" s="183" t="s">
        <v>78</v>
      </c>
      <c r="AF238" s="182">
        <v>796</v>
      </c>
      <c r="AG238" s="185" t="s">
        <v>68</v>
      </c>
      <c r="AH238" s="185">
        <v>1</v>
      </c>
      <c r="AI238" s="183">
        <v>46</v>
      </c>
      <c r="AJ238" s="183" t="s">
        <v>63</v>
      </c>
      <c r="AK238" s="189">
        <v>42144</v>
      </c>
      <c r="AL238" s="189">
        <v>42144</v>
      </c>
      <c r="AM238" s="189">
        <v>42734</v>
      </c>
      <c r="AN238" s="183" t="s">
        <v>56</v>
      </c>
      <c r="AO238" s="191" t="s">
        <v>71</v>
      </c>
      <c r="AP238" s="191" t="s">
        <v>65</v>
      </c>
      <c r="AQ238" s="192" t="s">
        <v>71</v>
      </c>
      <c r="AR238" s="183" t="s">
        <v>59</v>
      </c>
      <c r="AS238" s="193" t="s">
        <v>812</v>
      </c>
      <c r="AT238" s="194" t="s">
        <v>812</v>
      </c>
      <c r="AU238" s="183" t="s">
        <v>812</v>
      </c>
      <c r="AV238" s="195" t="s">
        <v>812</v>
      </c>
      <c r="AW238" s="196" t="s">
        <v>812</v>
      </c>
      <c r="AX238" s="196" t="s">
        <v>812</v>
      </c>
      <c r="AY238" s="197" t="s">
        <v>812</v>
      </c>
      <c r="AZ238" s="198" t="s">
        <v>812</v>
      </c>
      <c r="BA238" s="183" t="s">
        <v>65</v>
      </c>
      <c r="BB238" s="199" t="s">
        <v>813</v>
      </c>
    </row>
    <row r="239" spans="1:54" s="220" customFormat="1" ht="102">
      <c r="A239" s="202">
        <v>2</v>
      </c>
      <c r="B239" s="203" t="s">
        <v>1023</v>
      </c>
      <c r="C239" s="204" t="s">
        <v>1024</v>
      </c>
      <c r="D239" s="205" t="s">
        <v>73</v>
      </c>
      <c r="E239" s="203" t="s">
        <v>82</v>
      </c>
      <c r="F239" s="205" t="s">
        <v>559</v>
      </c>
      <c r="G239" s="205" t="s">
        <v>560</v>
      </c>
      <c r="H239" s="202">
        <v>836756</v>
      </c>
      <c r="I239" s="206" t="s">
        <v>1025</v>
      </c>
      <c r="J239" s="207" t="s">
        <v>803</v>
      </c>
      <c r="K239" s="207" t="s">
        <v>803</v>
      </c>
      <c r="L239" s="203" t="s">
        <v>87</v>
      </c>
      <c r="M239" s="204" t="s">
        <v>77</v>
      </c>
      <c r="N239" s="203" t="s">
        <v>88</v>
      </c>
      <c r="O239" s="203" t="s">
        <v>89</v>
      </c>
      <c r="P239" s="208">
        <v>3394.2176260623223</v>
      </c>
      <c r="Q239" s="208">
        <v>4005.17679875354</v>
      </c>
      <c r="R239" s="208">
        <v>2540.6303999999996</v>
      </c>
      <c r="S239" s="209">
        <v>2997.9438719999994</v>
      </c>
      <c r="T239" s="208">
        <v>2540.6303999999996</v>
      </c>
      <c r="U239" s="208">
        <v>2997.9438719999994</v>
      </c>
      <c r="V239" s="203" t="s">
        <v>127</v>
      </c>
      <c r="W239" s="205" t="s">
        <v>54</v>
      </c>
      <c r="X239" s="205" t="s">
        <v>54</v>
      </c>
      <c r="Y239" s="205" t="s">
        <v>55</v>
      </c>
      <c r="Z239" s="210">
        <v>42089</v>
      </c>
      <c r="AA239" s="210">
        <v>42124</v>
      </c>
      <c r="AB239" s="2" t="s">
        <v>71</v>
      </c>
      <c r="AC239" s="2" t="s">
        <v>71</v>
      </c>
      <c r="AD239" s="25" t="s">
        <v>804</v>
      </c>
      <c r="AE239" s="2" t="s">
        <v>78</v>
      </c>
      <c r="AF239" s="21">
        <v>796</v>
      </c>
      <c r="AG239" s="1" t="s">
        <v>68</v>
      </c>
      <c r="AH239" s="1">
        <v>1</v>
      </c>
      <c r="AI239" s="2">
        <v>46</v>
      </c>
      <c r="AJ239" s="2" t="s">
        <v>63</v>
      </c>
      <c r="AK239" s="210">
        <v>42144</v>
      </c>
      <c r="AL239" s="210">
        <v>42144</v>
      </c>
      <c r="AM239" s="210">
        <v>42734</v>
      </c>
      <c r="AN239" s="203" t="s">
        <v>56</v>
      </c>
      <c r="AO239" s="211" t="s">
        <v>71</v>
      </c>
      <c r="AP239" s="211" t="s">
        <v>65</v>
      </c>
      <c r="AQ239" s="212" t="s">
        <v>71</v>
      </c>
      <c r="AR239" s="203" t="s">
        <v>59</v>
      </c>
      <c r="AS239" s="213" t="s">
        <v>1026</v>
      </c>
      <c r="AT239" s="214" t="s">
        <v>1027</v>
      </c>
      <c r="AU239" s="203" t="s">
        <v>93</v>
      </c>
      <c r="AV239" s="215">
        <v>42735</v>
      </c>
      <c r="AW239" s="216">
        <v>4159.0620963172796</v>
      </c>
      <c r="AX239" s="216">
        <v>3059.1263999999992</v>
      </c>
      <c r="AY239" s="217"/>
      <c r="AZ239" s="218">
        <v>1.9</v>
      </c>
      <c r="BA239" s="203" t="s">
        <v>65</v>
      </c>
      <c r="BB239" s="219" t="s">
        <v>811</v>
      </c>
    </row>
    <row r="240" spans="1:54" s="220" customFormat="1" ht="102">
      <c r="A240" s="202">
        <v>2</v>
      </c>
      <c r="B240" s="203" t="s">
        <v>1028</v>
      </c>
      <c r="C240" s="204" t="s">
        <v>1024</v>
      </c>
      <c r="D240" s="205" t="s">
        <v>73</v>
      </c>
      <c r="E240" s="203" t="s">
        <v>82</v>
      </c>
      <c r="F240" s="205" t="s">
        <v>559</v>
      </c>
      <c r="G240" s="205" t="s">
        <v>560</v>
      </c>
      <c r="H240" s="202">
        <v>836758</v>
      </c>
      <c r="I240" s="206" t="s">
        <v>1029</v>
      </c>
      <c r="J240" s="207" t="s">
        <v>803</v>
      </c>
      <c r="K240" s="207" t="s">
        <v>803</v>
      </c>
      <c r="L240" s="203" t="s">
        <v>87</v>
      </c>
      <c r="M240" s="204" t="s">
        <v>77</v>
      </c>
      <c r="N240" s="203" t="s">
        <v>88</v>
      </c>
      <c r="O240" s="203" t="s">
        <v>89</v>
      </c>
      <c r="P240" s="208">
        <v>4108.547201133144</v>
      </c>
      <c r="Q240" s="208">
        <v>4848.0856973371101</v>
      </c>
      <c r="R240" s="208">
        <v>3075.3184000000001</v>
      </c>
      <c r="S240" s="209">
        <v>3628.875712</v>
      </c>
      <c r="T240" s="208">
        <v>3075.3184000000001</v>
      </c>
      <c r="U240" s="208">
        <v>3628.875712</v>
      </c>
      <c r="V240" s="203" t="s">
        <v>127</v>
      </c>
      <c r="W240" s="205" t="s">
        <v>54</v>
      </c>
      <c r="X240" s="205" t="s">
        <v>54</v>
      </c>
      <c r="Y240" s="205" t="s">
        <v>55</v>
      </c>
      <c r="Z240" s="210">
        <v>42089</v>
      </c>
      <c r="AA240" s="210">
        <v>42124</v>
      </c>
      <c r="AB240" s="2" t="s">
        <v>71</v>
      </c>
      <c r="AC240" s="2" t="s">
        <v>71</v>
      </c>
      <c r="AD240" s="25" t="s">
        <v>804</v>
      </c>
      <c r="AE240" s="2" t="s">
        <v>78</v>
      </c>
      <c r="AF240" s="21">
        <v>796</v>
      </c>
      <c r="AG240" s="1" t="s">
        <v>68</v>
      </c>
      <c r="AH240" s="1">
        <v>1</v>
      </c>
      <c r="AI240" s="2">
        <v>46</v>
      </c>
      <c r="AJ240" s="2" t="s">
        <v>63</v>
      </c>
      <c r="AK240" s="210">
        <v>42144</v>
      </c>
      <c r="AL240" s="210">
        <v>42144</v>
      </c>
      <c r="AM240" s="210">
        <v>42734</v>
      </c>
      <c r="AN240" s="203" t="s">
        <v>56</v>
      </c>
      <c r="AO240" s="211" t="s">
        <v>71</v>
      </c>
      <c r="AP240" s="211" t="s">
        <v>65</v>
      </c>
      <c r="AQ240" s="212" t="s">
        <v>71</v>
      </c>
      <c r="AR240" s="203" t="s">
        <v>59</v>
      </c>
      <c r="AS240" s="213" t="s">
        <v>1030</v>
      </c>
      <c r="AT240" s="214" t="s">
        <v>1031</v>
      </c>
      <c r="AU240" s="203" t="s">
        <v>93</v>
      </c>
      <c r="AV240" s="215">
        <v>42735</v>
      </c>
      <c r="AW240" s="216">
        <v>5034.3569027384319</v>
      </c>
      <c r="AX240" s="216">
        <v>3702.9344000000001</v>
      </c>
      <c r="AY240" s="217"/>
      <c r="AZ240" s="218">
        <v>2.2999999999999998</v>
      </c>
      <c r="BA240" s="203" t="s">
        <v>65</v>
      </c>
      <c r="BB240" s="219" t="s">
        <v>811</v>
      </c>
    </row>
    <row r="241" spans="1:54" s="220" customFormat="1" ht="102">
      <c r="A241" s="202">
        <v>2</v>
      </c>
      <c r="B241" s="203" t="s">
        <v>1032</v>
      </c>
      <c r="C241" s="204" t="s">
        <v>1024</v>
      </c>
      <c r="D241" s="205" t="s">
        <v>73</v>
      </c>
      <c r="E241" s="203" t="s">
        <v>82</v>
      </c>
      <c r="F241" s="205" t="s">
        <v>559</v>
      </c>
      <c r="G241" s="205" t="s">
        <v>560</v>
      </c>
      <c r="H241" s="202">
        <v>836759</v>
      </c>
      <c r="I241" s="206" t="s">
        <v>1033</v>
      </c>
      <c r="J241" s="207" t="s">
        <v>803</v>
      </c>
      <c r="K241" s="207" t="s">
        <v>803</v>
      </c>
      <c r="L241" s="203" t="s">
        <v>87</v>
      </c>
      <c r="M241" s="204" t="s">
        <v>77</v>
      </c>
      <c r="N241" s="203" t="s">
        <v>88</v>
      </c>
      <c r="O241" s="203" t="s">
        <v>89</v>
      </c>
      <c r="P241" s="208">
        <v>3572.8000198300278</v>
      </c>
      <c r="Q241" s="208">
        <v>4215.9040233994328</v>
      </c>
      <c r="R241" s="208">
        <v>2674.3023999999996</v>
      </c>
      <c r="S241" s="209">
        <v>3155.6768319999992</v>
      </c>
      <c r="T241" s="208">
        <v>2674.3023999999996</v>
      </c>
      <c r="U241" s="208">
        <v>3155.6768319999992</v>
      </c>
      <c r="V241" s="203" t="s">
        <v>127</v>
      </c>
      <c r="W241" s="205" t="s">
        <v>54</v>
      </c>
      <c r="X241" s="205" t="s">
        <v>54</v>
      </c>
      <c r="Y241" s="205" t="s">
        <v>55</v>
      </c>
      <c r="Z241" s="210">
        <v>42089</v>
      </c>
      <c r="AA241" s="210">
        <v>42124</v>
      </c>
      <c r="AB241" s="2" t="s">
        <v>71</v>
      </c>
      <c r="AC241" s="2" t="s">
        <v>71</v>
      </c>
      <c r="AD241" s="25" t="s">
        <v>804</v>
      </c>
      <c r="AE241" s="2" t="s">
        <v>78</v>
      </c>
      <c r="AF241" s="21">
        <v>796</v>
      </c>
      <c r="AG241" s="1" t="s">
        <v>68</v>
      </c>
      <c r="AH241" s="1">
        <v>1</v>
      </c>
      <c r="AI241" s="2">
        <v>46</v>
      </c>
      <c r="AJ241" s="2" t="s">
        <v>63</v>
      </c>
      <c r="AK241" s="210">
        <v>42144</v>
      </c>
      <c r="AL241" s="210">
        <v>42144</v>
      </c>
      <c r="AM241" s="210">
        <v>42734</v>
      </c>
      <c r="AN241" s="203" t="s">
        <v>56</v>
      </c>
      <c r="AO241" s="211" t="s">
        <v>71</v>
      </c>
      <c r="AP241" s="211" t="s">
        <v>65</v>
      </c>
      <c r="AQ241" s="212" t="s">
        <v>71</v>
      </c>
      <c r="AR241" s="203" t="s">
        <v>59</v>
      </c>
      <c r="AS241" s="213" t="s">
        <v>1034</v>
      </c>
      <c r="AT241" s="214" t="s">
        <v>1035</v>
      </c>
      <c r="AU241" s="203" t="s">
        <v>93</v>
      </c>
      <c r="AV241" s="215">
        <v>42735</v>
      </c>
      <c r="AW241" s="216">
        <v>4377.8857979225677</v>
      </c>
      <c r="AX241" s="216">
        <v>3220.0783999999994</v>
      </c>
      <c r="AY241" s="217"/>
      <c r="AZ241" s="218">
        <v>2</v>
      </c>
      <c r="BA241" s="203" t="s">
        <v>65</v>
      </c>
      <c r="BB241" s="219" t="s">
        <v>811</v>
      </c>
    </row>
    <row r="242" spans="1:54" s="220" customFormat="1" ht="102">
      <c r="A242" s="202">
        <v>2</v>
      </c>
      <c r="B242" s="203" t="s">
        <v>1036</v>
      </c>
      <c r="C242" s="204" t="s">
        <v>1024</v>
      </c>
      <c r="D242" s="205" t="s">
        <v>73</v>
      </c>
      <c r="E242" s="203" t="s">
        <v>82</v>
      </c>
      <c r="F242" s="205" t="s">
        <v>559</v>
      </c>
      <c r="G242" s="205" t="s">
        <v>560</v>
      </c>
      <c r="H242" s="202">
        <v>836760</v>
      </c>
      <c r="I242" s="206" t="s">
        <v>1037</v>
      </c>
      <c r="J242" s="207" t="s">
        <v>803</v>
      </c>
      <c r="K242" s="207" t="s">
        <v>803</v>
      </c>
      <c r="L242" s="203" t="s">
        <v>87</v>
      </c>
      <c r="M242" s="204" t="s">
        <v>77</v>
      </c>
      <c r="N242" s="203" t="s">
        <v>88</v>
      </c>
      <c r="O242" s="203" t="s">
        <v>89</v>
      </c>
      <c r="P242" s="208">
        <v>3037.0528385269122</v>
      </c>
      <c r="Q242" s="208">
        <v>3583.722349461756</v>
      </c>
      <c r="R242" s="208">
        <v>2273.2864000000004</v>
      </c>
      <c r="S242" s="209">
        <v>2682.4779520000002</v>
      </c>
      <c r="T242" s="208">
        <v>2273.2864000000004</v>
      </c>
      <c r="U242" s="208">
        <v>2682.4779520000002</v>
      </c>
      <c r="V242" s="203" t="s">
        <v>127</v>
      </c>
      <c r="W242" s="205" t="s">
        <v>54</v>
      </c>
      <c r="X242" s="205" t="s">
        <v>54</v>
      </c>
      <c r="Y242" s="205" t="s">
        <v>55</v>
      </c>
      <c r="Z242" s="210">
        <v>42089</v>
      </c>
      <c r="AA242" s="210">
        <v>42124</v>
      </c>
      <c r="AB242" s="2" t="s">
        <v>71</v>
      </c>
      <c r="AC242" s="2" t="s">
        <v>71</v>
      </c>
      <c r="AD242" s="25" t="s">
        <v>804</v>
      </c>
      <c r="AE242" s="2" t="s">
        <v>78</v>
      </c>
      <c r="AF242" s="21">
        <v>796</v>
      </c>
      <c r="AG242" s="1" t="s">
        <v>68</v>
      </c>
      <c r="AH242" s="1">
        <v>1</v>
      </c>
      <c r="AI242" s="2">
        <v>46</v>
      </c>
      <c r="AJ242" s="2" t="s">
        <v>63</v>
      </c>
      <c r="AK242" s="210">
        <v>42144</v>
      </c>
      <c r="AL242" s="210">
        <v>42144</v>
      </c>
      <c r="AM242" s="210">
        <v>42734</v>
      </c>
      <c r="AN242" s="203" t="s">
        <v>56</v>
      </c>
      <c r="AO242" s="211" t="s">
        <v>71</v>
      </c>
      <c r="AP242" s="211" t="s">
        <v>65</v>
      </c>
      <c r="AQ242" s="212" t="s">
        <v>71</v>
      </c>
      <c r="AR242" s="203" t="s">
        <v>59</v>
      </c>
      <c r="AS242" s="213" t="s">
        <v>1038</v>
      </c>
      <c r="AT242" s="214" t="s">
        <v>1039</v>
      </c>
      <c r="AU242" s="203" t="s">
        <v>93</v>
      </c>
      <c r="AV242" s="215">
        <v>42735</v>
      </c>
      <c r="AW242" s="216">
        <v>3721.4146931067044</v>
      </c>
      <c r="AX242" s="216">
        <v>2737.2224000000001</v>
      </c>
      <c r="AY242" s="217"/>
      <c r="AZ242" s="218">
        <v>1.7</v>
      </c>
      <c r="BA242" s="203" t="s">
        <v>65</v>
      </c>
      <c r="BB242" s="219" t="s">
        <v>811</v>
      </c>
    </row>
    <row r="243" spans="1:54" ht="102">
      <c r="A243" s="21">
        <v>2</v>
      </c>
      <c r="B243" s="2" t="s">
        <v>1040</v>
      </c>
      <c r="C243" s="127" t="s">
        <v>54</v>
      </c>
      <c r="D243" s="1" t="s">
        <v>73</v>
      </c>
      <c r="E243" s="2" t="s">
        <v>82</v>
      </c>
      <c r="F243" s="1" t="s">
        <v>559</v>
      </c>
      <c r="G243" s="1" t="s">
        <v>560</v>
      </c>
      <c r="H243" s="21">
        <v>836757</v>
      </c>
      <c r="I243" s="116" t="s">
        <v>1041</v>
      </c>
      <c r="J243" s="3" t="s">
        <v>803</v>
      </c>
      <c r="K243" s="3" t="s">
        <v>803</v>
      </c>
      <c r="L243" s="2" t="s">
        <v>87</v>
      </c>
      <c r="M243" s="4" t="s">
        <v>77</v>
      </c>
      <c r="N243" s="2" t="s">
        <v>88</v>
      </c>
      <c r="O243" s="2" t="s">
        <v>89</v>
      </c>
      <c r="P243" s="22">
        <v>3572.8000198300278</v>
      </c>
      <c r="Q243" s="22">
        <v>4215.9040233994328</v>
      </c>
      <c r="R243" s="22">
        <v>2674.3023999999996</v>
      </c>
      <c r="S243" s="23">
        <v>3155.6768319999992</v>
      </c>
      <c r="T243" s="22">
        <v>2674.3023999999996</v>
      </c>
      <c r="U243" s="22">
        <v>3155.6768319999992</v>
      </c>
      <c r="V243" s="2" t="s">
        <v>127</v>
      </c>
      <c r="W243" s="1" t="s">
        <v>54</v>
      </c>
      <c r="X243" s="1" t="s">
        <v>54</v>
      </c>
      <c r="Y243" s="1" t="s">
        <v>55</v>
      </c>
      <c r="Z243" s="24">
        <v>42089</v>
      </c>
      <c r="AA243" s="24">
        <v>42124</v>
      </c>
      <c r="AB243" s="2" t="s">
        <v>71</v>
      </c>
      <c r="AC243" s="2" t="s">
        <v>71</v>
      </c>
      <c r="AD243" s="25" t="s">
        <v>804</v>
      </c>
      <c r="AE243" s="2" t="s">
        <v>78</v>
      </c>
      <c r="AF243" s="21">
        <v>796</v>
      </c>
      <c r="AG243" s="1" t="s">
        <v>68</v>
      </c>
      <c r="AH243" s="1">
        <v>1</v>
      </c>
      <c r="AI243" s="2">
        <v>46</v>
      </c>
      <c r="AJ243" s="2" t="s">
        <v>63</v>
      </c>
      <c r="AK243" s="24">
        <v>42144</v>
      </c>
      <c r="AL243" s="24">
        <v>42144</v>
      </c>
      <c r="AM243" s="24">
        <v>42734</v>
      </c>
      <c r="AN243" s="2" t="s">
        <v>56</v>
      </c>
      <c r="AO243" s="26" t="s">
        <v>71</v>
      </c>
      <c r="AP243" s="26" t="s">
        <v>65</v>
      </c>
      <c r="AQ243" s="27" t="s">
        <v>71</v>
      </c>
      <c r="AR243" s="2" t="s">
        <v>59</v>
      </c>
      <c r="AS243" s="5" t="s">
        <v>1042</v>
      </c>
      <c r="AT243" s="6" t="s">
        <v>1043</v>
      </c>
      <c r="AU243" s="2" t="s">
        <v>93</v>
      </c>
      <c r="AV243" s="28">
        <v>42735</v>
      </c>
      <c r="AW243" s="7">
        <v>4377.8857979225677</v>
      </c>
      <c r="AX243" s="7">
        <v>3220.0783999999994</v>
      </c>
      <c r="AY243" s="29"/>
      <c r="AZ243" s="8">
        <v>2</v>
      </c>
      <c r="BA243" s="2" t="s">
        <v>65</v>
      </c>
      <c r="BB243" s="30" t="s">
        <v>811</v>
      </c>
    </row>
    <row r="244" spans="1:54" s="200" customFormat="1" ht="102">
      <c r="A244" s="182">
        <v>2</v>
      </c>
      <c r="B244" s="183" t="s">
        <v>1044</v>
      </c>
      <c r="C244" s="184" t="s">
        <v>54</v>
      </c>
      <c r="D244" s="185" t="s">
        <v>73</v>
      </c>
      <c r="E244" s="183" t="s">
        <v>82</v>
      </c>
      <c r="F244" s="185" t="s">
        <v>559</v>
      </c>
      <c r="G244" s="185" t="s">
        <v>560</v>
      </c>
      <c r="H244" s="182">
        <v>836739</v>
      </c>
      <c r="I244" s="186" t="s">
        <v>1045</v>
      </c>
      <c r="J244" s="187" t="s">
        <v>803</v>
      </c>
      <c r="K244" s="187" t="s">
        <v>803</v>
      </c>
      <c r="L244" s="183" t="s">
        <v>87</v>
      </c>
      <c r="M244" s="184" t="s">
        <v>77</v>
      </c>
      <c r="N244" s="183" t="s">
        <v>88</v>
      </c>
      <c r="O244" s="183" t="s">
        <v>89</v>
      </c>
      <c r="P244" s="188">
        <v>2650.7035832587271</v>
      </c>
      <c r="Q244" s="188">
        <v>3127.8302282452978</v>
      </c>
      <c r="R244" s="188">
        <v>1795.2434379954375</v>
      </c>
      <c r="S244" s="201">
        <v>2118.387256834616</v>
      </c>
      <c r="T244" s="188">
        <v>1795.2434379954375</v>
      </c>
      <c r="U244" s="188">
        <v>2118.387256834616</v>
      </c>
      <c r="V244" s="183" t="s">
        <v>127</v>
      </c>
      <c r="W244" s="185" t="s">
        <v>54</v>
      </c>
      <c r="X244" s="185" t="s">
        <v>54</v>
      </c>
      <c r="Y244" s="185" t="s">
        <v>55</v>
      </c>
      <c r="Z244" s="189">
        <v>42089</v>
      </c>
      <c r="AA244" s="189">
        <v>42124</v>
      </c>
      <c r="AB244" s="183" t="s">
        <v>71</v>
      </c>
      <c r="AC244" s="183" t="s">
        <v>71</v>
      </c>
      <c r="AD244" s="190" t="s">
        <v>804</v>
      </c>
      <c r="AE244" s="183" t="s">
        <v>78</v>
      </c>
      <c r="AF244" s="182">
        <v>796</v>
      </c>
      <c r="AG244" s="185" t="s">
        <v>68</v>
      </c>
      <c r="AH244" s="185">
        <v>1</v>
      </c>
      <c r="AI244" s="183">
        <v>46</v>
      </c>
      <c r="AJ244" s="183" t="s">
        <v>63</v>
      </c>
      <c r="AK244" s="189">
        <v>42144</v>
      </c>
      <c r="AL244" s="189">
        <v>42144</v>
      </c>
      <c r="AM244" s="189" t="s">
        <v>813</v>
      </c>
      <c r="AN244" s="183" t="s">
        <v>56</v>
      </c>
      <c r="AO244" s="191" t="s">
        <v>71</v>
      </c>
      <c r="AP244" s="191" t="s">
        <v>65</v>
      </c>
      <c r="AQ244" s="192" t="s">
        <v>71</v>
      </c>
      <c r="AR244" s="183" t="s">
        <v>59</v>
      </c>
      <c r="AS244" s="193" t="s">
        <v>812</v>
      </c>
      <c r="AT244" s="194" t="s">
        <v>812</v>
      </c>
      <c r="AU244" s="183" t="s">
        <v>812</v>
      </c>
      <c r="AV244" s="195" t="s">
        <v>812</v>
      </c>
      <c r="AW244" s="196" t="s">
        <v>812</v>
      </c>
      <c r="AX244" s="196" t="s">
        <v>812</v>
      </c>
      <c r="AY244" s="197" t="s">
        <v>812</v>
      </c>
      <c r="AZ244" s="198" t="s">
        <v>812</v>
      </c>
      <c r="BA244" s="183" t="s">
        <v>65</v>
      </c>
      <c r="BB244" s="199" t="s">
        <v>813</v>
      </c>
    </row>
    <row r="245" spans="1:54" s="220" customFormat="1" ht="102">
      <c r="A245" s="202">
        <v>2</v>
      </c>
      <c r="B245" s="203" t="s">
        <v>1046</v>
      </c>
      <c r="C245" s="204" t="s">
        <v>1047</v>
      </c>
      <c r="D245" s="205" t="s">
        <v>73</v>
      </c>
      <c r="E245" s="203" t="s">
        <v>82</v>
      </c>
      <c r="F245" s="205" t="s">
        <v>559</v>
      </c>
      <c r="G245" s="205" t="s">
        <v>560</v>
      </c>
      <c r="H245" s="202">
        <v>836740</v>
      </c>
      <c r="I245" s="206" t="s">
        <v>1048</v>
      </c>
      <c r="J245" s="207" t="s">
        <v>803</v>
      </c>
      <c r="K245" s="207" t="s">
        <v>803</v>
      </c>
      <c r="L245" s="203" t="s">
        <v>87</v>
      </c>
      <c r="M245" s="204" t="s">
        <v>77</v>
      </c>
      <c r="N245" s="203" t="s">
        <v>88</v>
      </c>
      <c r="O245" s="203" t="s">
        <v>89</v>
      </c>
      <c r="P245" s="208">
        <v>2046.7458060403135</v>
      </c>
      <c r="Q245" s="208">
        <v>2415.1600511275697</v>
      </c>
      <c r="R245" s="208">
        <v>1631.1555141354374</v>
      </c>
      <c r="S245" s="209">
        <v>1924.7635066798161</v>
      </c>
      <c r="T245" s="208">
        <v>1631.1555141354374</v>
      </c>
      <c r="U245" s="208">
        <v>1924.7635066798161</v>
      </c>
      <c r="V245" s="203" t="s">
        <v>127</v>
      </c>
      <c r="W245" s="205" t="s">
        <v>54</v>
      </c>
      <c r="X245" s="205" t="s">
        <v>54</v>
      </c>
      <c r="Y245" s="205" t="s">
        <v>55</v>
      </c>
      <c r="Z245" s="210">
        <v>42089</v>
      </c>
      <c r="AA245" s="210">
        <v>42124</v>
      </c>
      <c r="AB245" s="2" t="s">
        <v>71</v>
      </c>
      <c r="AC245" s="2" t="s">
        <v>71</v>
      </c>
      <c r="AD245" s="25" t="s">
        <v>804</v>
      </c>
      <c r="AE245" s="2" t="s">
        <v>78</v>
      </c>
      <c r="AF245" s="21">
        <v>796</v>
      </c>
      <c r="AG245" s="1" t="s">
        <v>68</v>
      </c>
      <c r="AH245" s="1">
        <v>1</v>
      </c>
      <c r="AI245" s="2">
        <v>46</v>
      </c>
      <c r="AJ245" s="2" t="s">
        <v>63</v>
      </c>
      <c r="AK245" s="210">
        <v>42144</v>
      </c>
      <c r="AL245" s="210">
        <v>42144</v>
      </c>
      <c r="AM245" s="210">
        <v>42734</v>
      </c>
      <c r="AN245" s="203" t="s">
        <v>56</v>
      </c>
      <c r="AO245" s="211" t="s">
        <v>71</v>
      </c>
      <c r="AP245" s="211" t="s">
        <v>65</v>
      </c>
      <c r="AQ245" s="212" t="s">
        <v>71</v>
      </c>
      <c r="AR245" s="203" t="s">
        <v>59</v>
      </c>
      <c r="AS245" s="213" t="s">
        <v>1049</v>
      </c>
      <c r="AT245" s="214" t="s">
        <v>1050</v>
      </c>
      <c r="AU245" s="203" t="s">
        <v>93</v>
      </c>
      <c r="AV245" s="215">
        <v>42735</v>
      </c>
      <c r="AW245" s="216">
        <v>2507.9543625416095</v>
      </c>
      <c r="AX245" s="216">
        <v>1964.0443945712409</v>
      </c>
      <c r="AY245" s="217"/>
      <c r="AZ245" s="218">
        <v>1.22</v>
      </c>
      <c r="BA245" s="203" t="s">
        <v>65</v>
      </c>
      <c r="BB245" s="219" t="s">
        <v>811</v>
      </c>
    </row>
    <row r="246" spans="1:54" s="220" customFormat="1" ht="102">
      <c r="A246" s="202">
        <v>2</v>
      </c>
      <c r="B246" s="203" t="s">
        <v>1051</v>
      </c>
      <c r="C246" s="204" t="s">
        <v>1047</v>
      </c>
      <c r="D246" s="205" t="s">
        <v>73</v>
      </c>
      <c r="E246" s="203" t="s">
        <v>82</v>
      </c>
      <c r="F246" s="205" t="s">
        <v>559</v>
      </c>
      <c r="G246" s="205" t="s">
        <v>560</v>
      </c>
      <c r="H246" s="202">
        <v>836742</v>
      </c>
      <c r="I246" s="206" t="s">
        <v>1052</v>
      </c>
      <c r="J246" s="207" t="s">
        <v>803</v>
      </c>
      <c r="K246" s="207" t="s">
        <v>803</v>
      </c>
      <c r="L246" s="203" t="s">
        <v>87</v>
      </c>
      <c r="M246" s="204" t="s">
        <v>77</v>
      </c>
      <c r="N246" s="203" t="s">
        <v>88</v>
      </c>
      <c r="O246" s="203" t="s">
        <v>89</v>
      </c>
      <c r="P246" s="208">
        <v>603.95777721841353</v>
      </c>
      <c r="Q246" s="208">
        <v>712.67017711772792</v>
      </c>
      <c r="R246" s="208">
        <v>164.08792385999999</v>
      </c>
      <c r="S246" s="209">
        <v>193.62375015479998</v>
      </c>
      <c r="T246" s="208">
        <v>164.08792385999999</v>
      </c>
      <c r="U246" s="208">
        <v>193.62375015479998</v>
      </c>
      <c r="V246" s="203" t="s">
        <v>127</v>
      </c>
      <c r="W246" s="205" t="s">
        <v>54</v>
      </c>
      <c r="X246" s="205" t="s">
        <v>54</v>
      </c>
      <c r="Y246" s="205" t="s">
        <v>55</v>
      </c>
      <c r="Z246" s="210">
        <v>42089</v>
      </c>
      <c r="AA246" s="210">
        <v>42124</v>
      </c>
      <c r="AB246" s="2" t="s">
        <v>71</v>
      </c>
      <c r="AC246" s="2" t="s">
        <v>71</v>
      </c>
      <c r="AD246" s="25" t="s">
        <v>804</v>
      </c>
      <c r="AE246" s="2" t="s">
        <v>78</v>
      </c>
      <c r="AF246" s="21">
        <v>796</v>
      </c>
      <c r="AG246" s="1" t="s">
        <v>68</v>
      </c>
      <c r="AH246" s="1">
        <v>1</v>
      </c>
      <c r="AI246" s="2">
        <v>46</v>
      </c>
      <c r="AJ246" s="2" t="s">
        <v>63</v>
      </c>
      <c r="AK246" s="210">
        <v>42144</v>
      </c>
      <c r="AL246" s="210">
        <v>42144</v>
      </c>
      <c r="AM246" s="210">
        <v>42368</v>
      </c>
      <c r="AN246" s="203">
        <v>2015</v>
      </c>
      <c r="AO246" s="211" t="s">
        <v>71</v>
      </c>
      <c r="AP246" s="211" t="s">
        <v>65</v>
      </c>
      <c r="AQ246" s="212" t="s">
        <v>71</v>
      </c>
      <c r="AR246" s="203" t="s">
        <v>59</v>
      </c>
      <c r="AS246" s="213" t="s">
        <v>1053</v>
      </c>
      <c r="AT246" s="214" t="s">
        <v>1054</v>
      </c>
      <c r="AU246" s="203" t="s">
        <v>93</v>
      </c>
      <c r="AV246" s="215">
        <v>42369</v>
      </c>
      <c r="AW246" s="216">
        <v>740.05210500283272</v>
      </c>
      <c r="AX246" s="216">
        <v>197.57525525999998</v>
      </c>
      <c r="AY246" s="217"/>
      <c r="AZ246" s="218">
        <v>0.36</v>
      </c>
      <c r="BA246" s="203" t="s">
        <v>65</v>
      </c>
      <c r="BB246" s="219" t="s">
        <v>811</v>
      </c>
    </row>
    <row r="247" spans="1:54" s="139" customFormat="1" ht="114.75">
      <c r="A247" s="124">
        <v>2</v>
      </c>
      <c r="B247" s="123" t="s">
        <v>1058</v>
      </c>
      <c r="C247" s="127" t="s">
        <v>54</v>
      </c>
      <c r="D247" s="122" t="s">
        <v>1055</v>
      </c>
      <c r="E247" s="123" t="s">
        <v>82</v>
      </c>
      <c r="F247" s="122" t="s">
        <v>559</v>
      </c>
      <c r="G247" s="122" t="s">
        <v>560</v>
      </c>
      <c r="H247" s="124">
        <v>860118</v>
      </c>
      <c r="I247" s="125" t="s">
        <v>1059</v>
      </c>
      <c r="J247" s="126" t="s">
        <v>1056</v>
      </c>
      <c r="K247" s="126" t="s">
        <v>1056</v>
      </c>
      <c r="L247" s="123" t="s">
        <v>281</v>
      </c>
      <c r="M247" s="127" t="s">
        <v>77</v>
      </c>
      <c r="N247" s="123" t="s">
        <v>88</v>
      </c>
      <c r="O247" s="123" t="s">
        <v>89</v>
      </c>
      <c r="P247" s="128">
        <v>159529.60061825896</v>
      </c>
      <c r="Q247" s="128">
        <v>188244.92872954556</v>
      </c>
      <c r="R247" s="128">
        <v>135600.16052552013</v>
      </c>
      <c r="S247" s="140">
        <v>160008.18942011375</v>
      </c>
      <c r="T247" s="128">
        <v>135600.16052552013</v>
      </c>
      <c r="U247" s="128">
        <v>160008.18942011375</v>
      </c>
      <c r="V247" s="123" t="s">
        <v>61</v>
      </c>
      <c r="W247" s="122" t="s">
        <v>54</v>
      </c>
      <c r="X247" s="122" t="s">
        <v>54</v>
      </c>
      <c r="Y247" s="122" t="s">
        <v>55</v>
      </c>
      <c r="Z247" s="129">
        <v>42036</v>
      </c>
      <c r="AA247" s="129">
        <v>42096</v>
      </c>
      <c r="AB247" s="123" t="s">
        <v>71</v>
      </c>
      <c r="AC247" s="123" t="s">
        <v>71</v>
      </c>
      <c r="AD247" s="130" t="s">
        <v>1057</v>
      </c>
      <c r="AE247" s="123" t="s">
        <v>78</v>
      </c>
      <c r="AF247" s="124">
        <v>796</v>
      </c>
      <c r="AG247" s="122" t="s">
        <v>68</v>
      </c>
      <c r="AH247" s="122">
        <v>1</v>
      </c>
      <c r="AI247" s="123">
        <v>46</v>
      </c>
      <c r="AJ247" s="123" t="s">
        <v>63</v>
      </c>
      <c r="AK247" s="129">
        <v>42116</v>
      </c>
      <c r="AL247" s="129">
        <v>42116</v>
      </c>
      <c r="AM247" s="129">
        <v>42369</v>
      </c>
      <c r="AN247" s="123">
        <v>2015</v>
      </c>
      <c r="AO247" s="131" t="s">
        <v>71</v>
      </c>
      <c r="AP247" s="131" t="s">
        <v>65</v>
      </c>
      <c r="AQ247" s="132" t="s">
        <v>71</v>
      </c>
      <c r="AR247" s="123" t="s">
        <v>59</v>
      </c>
      <c r="AS247" s="133" t="s">
        <v>1060</v>
      </c>
      <c r="AT247" s="134" t="s">
        <v>1061</v>
      </c>
      <c r="AU247" s="123" t="s">
        <v>739</v>
      </c>
      <c r="AV247" s="135">
        <v>42369</v>
      </c>
      <c r="AW247" s="136" t="s">
        <v>812</v>
      </c>
      <c r="AX247" s="136" t="s">
        <v>812</v>
      </c>
      <c r="AY247" s="137" t="s">
        <v>1823</v>
      </c>
      <c r="AZ247" s="138"/>
      <c r="BA247" s="123" t="s">
        <v>65</v>
      </c>
      <c r="BB247" s="141" t="s">
        <v>1055</v>
      </c>
    </row>
    <row r="248" spans="1:54" s="139" customFormat="1" ht="102">
      <c r="A248" s="124">
        <v>2</v>
      </c>
      <c r="B248" s="123" t="s">
        <v>1062</v>
      </c>
      <c r="C248" s="127" t="s">
        <v>54</v>
      </c>
      <c r="D248" s="122" t="s">
        <v>1055</v>
      </c>
      <c r="E248" s="123" t="s">
        <v>82</v>
      </c>
      <c r="F248" s="122" t="s">
        <v>559</v>
      </c>
      <c r="G248" s="122" t="s">
        <v>560</v>
      </c>
      <c r="H248" s="124">
        <v>860114</v>
      </c>
      <c r="I248" s="125" t="s">
        <v>1063</v>
      </c>
      <c r="J248" s="126" t="s">
        <v>1056</v>
      </c>
      <c r="K248" s="126" t="s">
        <v>1056</v>
      </c>
      <c r="L248" s="123" t="s">
        <v>281</v>
      </c>
      <c r="M248" s="127" t="s">
        <v>77</v>
      </c>
      <c r="N248" s="123" t="s">
        <v>88</v>
      </c>
      <c r="O248" s="123" t="s">
        <v>89</v>
      </c>
      <c r="P248" s="128">
        <v>82390.891543417281</v>
      </c>
      <c r="Q248" s="128">
        <v>97221.252021232387</v>
      </c>
      <c r="R248" s="128">
        <v>70032.257811904681</v>
      </c>
      <c r="S248" s="140">
        <v>82638.064218047526</v>
      </c>
      <c r="T248" s="128">
        <v>70032.257811904681</v>
      </c>
      <c r="U248" s="128">
        <v>82638.064218047526</v>
      </c>
      <c r="V248" s="123" t="s">
        <v>61</v>
      </c>
      <c r="W248" s="122" t="s">
        <v>54</v>
      </c>
      <c r="X248" s="122" t="s">
        <v>54</v>
      </c>
      <c r="Y248" s="122" t="s">
        <v>55</v>
      </c>
      <c r="Z248" s="129">
        <v>42036</v>
      </c>
      <c r="AA248" s="129">
        <v>42096</v>
      </c>
      <c r="AB248" s="123" t="s">
        <v>71</v>
      </c>
      <c r="AC248" s="123" t="s">
        <v>71</v>
      </c>
      <c r="AD248" s="130" t="s">
        <v>1057</v>
      </c>
      <c r="AE248" s="123" t="s">
        <v>78</v>
      </c>
      <c r="AF248" s="124">
        <v>796</v>
      </c>
      <c r="AG248" s="122" t="s">
        <v>68</v>
      </c>
      <c r="AH248" s="122">
        <v>1</v>
      </c>
      <c r="AI248" s="123">
        <v>45</v>
      </c>
      <c r="AJ248" s="123" t="s">
        <v>62</v>
      </c>
      <c r="AK248" s="129">
        <v>42116</v>
      </c>
      <c r="AL248" s="129">
        <v>42116</v>
      </c>
      <c r="AM248" s="129">
        <v>42369</v>
      </c>
      <c r="AN248" s="123">
        <v>2015</v>
      </c>
      <c r="AO248" s="131" t="s">
        <v>71</v>
      </c>
      <c r="AP248" s="131" t="s">
        <v>65</v>
      </c>
      <c r="AQ248" s="132" t="s">
        <v>71</v>
      </c>
      <c r="AR248" s="123" t="s">
        <v>59</v>
      </c>
      <c r="AS248" s="133" t="s">
        <v>1808</v>
      </c>
      <c r="AT248" s="134" t="s">
        <v>1064</v>
      </c>
      <c r="AU248" s="123" t="s">
        <v>739</v>
      </c>
      <c r="AV248" s="135">
        <v>42369</v>
      </c>
      <c r="AW248" s="136" t="s">
        <v>812</v>
      </c>
      <c r="AX248" s="136" t="s">
        <v>812</v>
      </c>
      <c r="AY248" s="137"/>
      <c r="AZ248" s="138"/>
      <c r="BA248" s="123" t="s">
        <v>65</v>
      </c>
      <c r="BB248" s="141" t="s">
        <v>1055</v>
      </c>
    </row>
    <row r="249" spans="1:54" s="223" customFormat="1" ht="102" customHeight="1">
      <c r="A249" s="21">
        <v>1</v>
      </c>
      <c r="B249" s="2" t="s">
        <v>1066</v>
      </c>
      <c r="C249" s="4" t="s">
        <v>54</v>
      </c>
      <c r="D249" s="1" t="s">
        <v>1065</v>
      </c>
      <c r="E249" s="2" t="s">
        <v>82</v>
      </c>
      <c r="F249" s="1" t="s">
        <v>83</v>
      </c>
      <c r="G249" s="1" t="s">
        <v>84</v>
      </c>
      <c r="H249" s="21">
        <v>627746</v>
      </c>
      <c r="I249" s="116" t="s">
        <v>1909</v>
      </c>
      <c r="J249" s="3" t="s">
        <v>515</v>
      </c>
      <c r="K249" s="3" t="s">
        <v>515</v>
      </c>
      <c r="L249" s="2" t="s">
        <v>87</v>
      </c>
      <c r="M249" s="4" t="s">
        <v>77</v>
      </c>
      <c r="N249" s="2" t="s">
        <v>88</v>
      </c>
      <c r="O249" s="2" t="s">
        <v>89</v>
      </c>
      <c r="P249" s="22">
        <v>3075374.2700000005</v>
      </c>
      <c r="Q249" s="22">
        <v>3628941.6386000002</v>
      </c>
      <c r="R249" s="22">
        <v>2152761.9890000001</v>
      </c>
      <c r="S249" s="23">
        <v>2540259.14702</v>
      </c>
      <c r="T249" s="22">
        <v>2152761.9890000001</v>
      </c>
      <c r="U249" s="22">
        <v>2540259.14702</v>
      </c>
      <c r="V249" s="2" t="s">
        <v>61</v>
      </c>
      <c r="W249" s="1" t="s">
        <v>54</v>
      </c>
      <c r="X249" s="1" t="s">
        <v>54</v>
      </c>
      <c r="Y249" s="1" t="s">
        <v>55</v>
      </c>
      <c r="Z249" s="24">
        <v>42277</v>
      </c>
      <c r="AA249" s="24">
        <v>42337</v>
      </c>
      <c r="AB249" s="2" t="s">
        <v>71</v>
      </c>
      <c r="AC249" s="2" t="s">
        <v>71</v>
      </c>
      <c r="AD249" s="25" t="s">
        <v>516</v>
      </c>
      <c r="AE249" s="2" t="s">
        <v>78</v>
      </c>
      <c r="AF249" s="21">
        <v>796</v>
      </c>
      <c r="AG249" s="1" t="s">
        <v>68</v>
      </c>
      <c r="AH249" s="1">
        <v>1</v>
      </c>
      <c r="AI249" s="2">
        <v>45</v>
      </c>
      <c r="AJ249" s="2" t="s">
        <v>62</v>
      </c>
      <c r="AK249" s="24">
        <v>42357</v>
      </c>
      <c r="AL249" s="24">
        <v>42357</v>
      </c>
      <c r="AM249" s="24">
        <v>43830</v>
      </c>
      <c r="AN249" s="2" t="s">
        <v>59</v>
      </c>
      <c r="AO249" s="26" t="s">
        <v>71</v>
      </c>
      <c r="AP249" s="26" t="s">
        <v>65</v>
      </c>
      <c r="AQ249" s="27" t="s">
        <v>71</v>
      </c>
      <c r="AR249" s="2" t="s">
        <v>59</v>
      </c>
      <c r="AS249" s="5" t="s">
        <v>1067</v>
      </c>
      <c r="AT249" s="6" t="s">
        <v>1068</v>
      </c>
      <c r="AU249" s="2" t="s">
        <v>93</v>
      </c>
      <c r="AV249" s="28">
        <v>43830</v>
      </c>
      <c r="AW249" s="7">
        <v>3821617</v>
      </c>
      <c r="AX249" s="7">
        <v>3592319.9800000004</v>
      </c>
      <c r="AY249" s="29">
        <v>200</v>
      </c>
      <c r="AZ249" s="8"/>
      <c r="BA249" s="2" t="s">
        <v>65</v>
      </c>
      <c r="BB249" s="30" t="s">
        <v>94</v>
      </c>
    </row>
    <row r="250" spans="1:54" ht="63.75">
      <c r="A250" s="21">
        <v>1</v>
      </c>
      <c r="B250" s="2" t="s">
        <v>1069</v>
      </c>
      <c r="C250" s="4" t="s">
        <v>54</v>
      </c>
      <c r="D250" s="1" t="s">
        <v>1065</v>
      </c>
      <c r="E250" s="2" t="s">
        <v>82</v>
      </c>
      <c r="F250" s="1" t="s">
        <v>83</v>
      </c>
      <c r="G250" s="1" t="s">
        <v>84</v>
      </c>
      <c r="H250" s="21">
        <v>677747</v>
      </c>
      <c r="I250" s="116" t="s">
        <v>1910</v>
      </c>
      <c r="J250" s="3" t="s">
        <v>515</v>
      </c>
      <c r="K250" s="3" t="s">
        <v>515</v>
      </c>
      <c r="L250" s="2" t="s">
        <v>87</v>
      </c>
      <c r="M250" s="4" t="s">
        <v>77</v>
      </c>
      <c r="N250" s="2" t="s">
        <v>88</v>
      </c>
      <c r="O250" s="2" t="s">
        <v>89</v>
      </c>
      <c r="P250" s="22">
        <v>932143.72857142857</v>
      </c>
      <c r="Q250" s="22">
        <v>1099929.5997142857</v>
      </c>
      <c r="R250" s="22">
        <v>652500.61</v>
      </c>
      <c r="S250" s="23">
        <v>769950.71979999996</v>
      </c>
      <c r="T250" s="22">
        <v>652500.61</v>
      </c>
      <c r="U250" s="22">
        <v>769950.71979999996</v>
      </c>
      <c r="V250" s="2" t="s">
        <v>61</v>
      </c>
      <c r="W250" s="1" t="s">
        <v>54</v>
      </c>
      <c r="X250" s="1" t="s">
        <v>54</v>
      </c>
      <c r="Y250" s="1" t="s">
        <v>55</v>
      </c>
      <c r="Z250" s="24">
        <v>42278</v>
      </c>
      <c r="AA250" s="24">
        <v>42338</v>
      </c>
      <c r="AB250" s="2" t="s">
        <v>71</v>
      </c>
      <c r="AC250" s="2" t="s">
        <v>71</v>
      </c>
      <c r="AD250" s="25" t="s">
        <v>516</v>
      </c>
      <c r="AE250" s="2" t="s">
        <v>78</v>
      </c>
      <c r="AF250" s="21">
        <v>796</v>
      </c>
      <c r="AG250" s="1" t="s">
        <v>68</v>
      </c>
      <c r="AH250" s="1">
        <v>1</v>
      </c>
      <c r="AI250" s="2">
        <v>45</v>
      </c>
      <c r="AJ250" s="2" t="s">
        <v>62</v>
      </c>
      <c r="AK250" s="24">
        <v>42358</v>
      </c>
      <c r="AL250" s="24">
        <v>42358</v>
      </c>
      <c r="AM250" s="24">
        <v>43099</v>
      </c>
      <c r="AN250" s="2" t="s">
        <v>57</v>
      </c>
      <c r="AO250" s="26" t="s">
        <v>71</v>
      </c>
      <c r="AP250" s="26" t="s">
        <v>65</v>
      </c>
      <c r="AQ250" s="27" t="s">
        <v>71</v>
      </c>
      <c r="AR250" s="2" t="s">
        <v>59</v>
      </c>
      <c r="AS250" s="5" t="s">
        <v>1070</v>
      </c>
      <c r="AT250" s="6" t="s">
        <v>1071</v>
      </c>
      <c r="AU250" s="2" t="s">
        <v>93</v>
      </c>
      <c r="AV250" s="28">
        <v>43099</v>
      </c>
      <c r="AW250" s="7">
        <v>2034738.9000000001</v>
      </c>
      <c r="AX250" s="7">
        <v>1285928.1636784</v>
      </c>
      <c r="AY250" s="29">
        <v>160</v>
      </c>
      <c r="AZ250" s="8"/>
      <c r="BA250" s="2" t="s">
        <v>65</v>
      </c>
      <c r="BB250" s="30" t="s">
        <v>94</v>
      </c>
    </row>
    <row r="251" spans="1:54" ht="63.75">
      <c r="A251" s="21">
        <v>1</v>
      </c>
      <c r="B251" s="2" t="s">
        <v>1072</v>
      </c>
      <c r="C251" s="4" t="s">
        <v>54</v>
      </c>
      <c r="D251" s="1" t="s">
        <v>1065</v>
      </c>
      <c r="E251" s="2" t="s">
        <v>82</v>
      </c>
      <c r="F251" s="1" t="s">
        <v>83</v>
      </c>
      <c r="G251" s="1" t="s">
        <v>84</v>
      </c>
      <c r="H251" s="21">
        <v>627748</v>
      </c>
      <c r="I251" s="116" t="s">
        <v>1911</v>
      </c>
      <c r="J251" s="3" t="s">
        <v>515</v>
      </c>
      <c r="K251" s="3" t="s">
        <v>515</v>
      </c>
      <c r="L251" s="2" t="s">
        <v>87</v>
      </c>
      <c r="M251" s="4" t="s">
        <v>77</v>
      </c>
      <c r="N251" s="2" t="s">
        <v>88</v>
      </c>
      <c r="O251" s="2" t="s">
        <v>89</v>
      </c>
      <c r="P251" s="22">
        <v>2803333.4757142859</v>
      </c>
      <c r="Q251" s="22">
        <v>3307933.5013428573</v>
      </c>
      <c r="R251" s="22">
        <v>1962333.433</v>
      </c>
      <c r="S251" s="23">
        <v>2315553.4509399999</v>
      </c>
      <c r="T251" s="22">
        <v>1962333.433</v>
      </c>
      <c r="U251" s="22">
        <v>2315553.4509399999</v>
      </c>
      <c r="V251" s="2" t="s">
        <v>61</v>
      </c>
      <c r="W251" s="1" t="s">
        <v>54</v>
      </c>
      <c r="X251" s="1" t="s">
        <v>54</v>
      </c>
      <c r="Y251" s="1" t="s">
        <v>55</v>
      </c>
      <c r="Z251" s="24">
        <v>42289</v>
      </c>
      <c r="AA251" s="24">
        <v>42349</v>
      </c>
      <c r="AB251" s="2" t="s">
        <v>71</v>
      </c>
      <c r="AC251" s="2" t="s">
        <v>71</v>
      </c>
      <c r="AD251" s="25" t="s">
        <v>516</v>
      </c>
      <c r="AE251" s="2" t="s">
        <v>78</v>
      </c>
      <c r="AF251" s="21">
        <v>796</v>
      </c>
      <c r="AG251" s="1" t="s">
        <v>68</v>
      </c>
      <c r="AH251" s="1">
        <v>1</v>
      </c>
      <c r="AI251" s="2">
        <v>45</v>
      </c>
      <c r="AJ251" s="2" t="s">
        <v>1073</v>
      </c>
      <c r="AK251" s="24">
        <v>42369</v>
      </c>
      <c r="AL251" s="24">
        <v>42369</v>
      </c>
      <c r="AM251" s="24">
        <v>43830</v>
      </c>
      <c r="AN251" s="2" t="s">
        <v>59</v>
      </c>
      <c r="AO251" s="26" t="s">
        <v>71</v>
      </c>
      <c r="AP251" s="26" t="s">
        <v>65</v>
      </c>
      <c r="AQ251" s="27" t="s">
        <v>71</v>
      </c>
      <c r="AR251" s="2" t="s">
        <v>59</v>
      </c>
      <c r="AS251" s="5" t="s">
        <v>1074</v>
      </c>
      <c r="AT251" s="6" t="s">
        <v>1075</v>
      </c>
      <c r="AU251" s="2" t="s">
        <v>93</v>
      </c>
      <c r="AV251" s="28">
        <v>43830</v>
      </c>
      <c r="AW251" s="7">
        <v>6225758.4100000001</v>
      </c>
      <c r="AX251" s="7">
        <v>4388320.51520578</v>
      </c>
      <c r="AY251" s="29">
        <v>700</v>
      </c>
      <c r="AZ251" s="8"/>
      <c r="BA251" s="2" t="s">
        <v>65</v>
      </c>
      <c r="BB251" s="30" t="s">
        <v>94</v>
      </c>
    </row>
    <row r="252" spans="1:54" ht="63.75">
      <c r="A252" s="21">
        <v>2</v>
      </c>
      <c r="B252" s="2" t="s">
        <v>1076</v>
      </c>
      <c r="C252" s="4" t="s">
        <v>54</v>
      </c>
      <c r="D252" s="1" t="s">
        <v>67</v>
      </c>
      <c r="E252" s="2" t="s">
        <v>82</v>
      </c>
      <c r="F252" s="1" t="s">
        <v>75</v>
      </c>
      <c r="G252" s="1" t="s">
        <v>76</v>
      </c>
      <c r="H252" s="21">
        <v>627749</v>
      </c>
      <c r="I252" s="116" t="s">
        <v>1077</v>
      </c>
      <c r="J252" s="3" t="s">
        <v>109</v>
      </c>
      <c r="K252" s="3" t="s">
        <v>109</v>
      </c>
      <c r="L252" s="2" t="s">
        <v>1078</v>
      </c>
      <c r="M252" s="4" t="s">
        <v>77</v>
      </c>
      <c r="N252" s="2" t="s">
        <v>88</v>
      </c>
      <c r="O252" s="2" t="s">
        <v>1079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" t="s">
        <v>66</v>
      </c>
      <c r="W252" s="1" t="s">
        <v>54</v>
      </c>
      <c r="X252" s="1" t="s">
        <v>54</v>
      </c>
      <c r="Y252" s="1" t="s">
        <v>55</v>
      </c>
      <c r="Z252" s="24">
        <f>AA252-30</f>
        <v>42319</v>
      </c>
      <c r="AA252" s="24">
        <f>AK252-20</f>
        <v>42349</v>
      </c>
      <c r="AB252" s="2" t="s">
        <v>71</v>
      </c>
      <c r="AC252" s="2" t="s">
        <v>71</v>
      </c>
      <c r="AD252" s="25" t="s">
        <v>111</v>
      </c>
      <c r="AE252" s="2" t="s">
        <v>78</v>
      </c>
      <c r="AF252" s="21">
        <v>796</v>
      </c>
      <c r="AG252" s="1" t="s">
        <v>68</v>
      </c>
      <c r="AH252" s="1">
        <v>1</v>
      </c>
      <c r="AI252" s="2" t="s">
        <v>1080</v>
      </c>
      <c r="AJ252" s="2" t="s">
        <v>1081</v>
      </c>
      <c r="AK252" s="24">
        <v>42369</v>
      </c>
      <c r="AL252" s="24">
        <f>AK252</f>
        <v>42369</v>
      </c>
      <c r="AM252" s="24">
        <v>42735</v>
      </c>
      <c r="AN252" s="2" t="s">
        <v>56</v>
      </c>
      <c r="AO252" s="26" t="s">
        <v>71</v>
      </c>
      <c r="AP252" s="26" t="s">
        <v>65</v>
      </c>
      <c r="AQ252" s="27" t="s">
        <v>71</v>
      </c>
      <c r="AR252" s="2" t="s">
        <v>59</v>
      </c>
      <c r="AS252" s="5" t="s">
        <v>1082</v>
      </c>
      <c r="AT252" s="6" t="s">
        <v>79</v>
      </c>
      <c r="AU252" s="2" t="s">
        <v>1083</v>
      </c>
      <c r="AV252" s="28" t="s">
        <v>1082</v>
      </c>
      <c r="AW252" s="7" t="s">
        <v>1082</v>
      </c>
      <c r="AX252" s="7" t="s">
        <v>1082</v>
      </c>
      <c r="AY252" s="29">
        <v>0</v>
      </c>
      <c r="AZ252" s="8">
        <v>0</v>
      </c>
      <c r="BA252" s="2" t="s">
        <v>65</v>
      </c>
      <c r="BB252" s="30" t="s">
        <v>1084</v>
      </c>
    </row>
    <row r="253" spans="1:54" ht="63.75">
      <c r="A253" s="21">
        <v>2</v>
      </c>
      <c r="B253" s="2" t="s">
        <v>1085</v>
      </c>
      <c r="C253" s="4" t="s">
        <v>54</v>
      </c>
      <c r="D253" s="1" t="s">
        <v>67</v>
      </c>
      <c r="E253" s="2" t="s">
        <v>82</v>
      </c>
      <c r="F253" s="1" t="s">
        <v>75</v>
      </c>
      <c r="G253" s="1" t="s">
        <v>76</v>
      </c>
      <c r="H253" s="21">
        <v>627750</v>
      </c>
      <c r="I253" s="116" t="s">
        <v>1086</v>
      </c>
      <c r="J253" s="3" t="s">
        <v>109</v>
      </c>
      <c r="K253" s="3" t="s">
        <v>109</v>
      </c>
      <c r="L253" s="2" t="s">
        <v>1078</v>
      </c>
      <c r="M253" s="4" t="s">
        <v>77</v>
      </c>
      <c r="N253" s="2" t="s">
        <v>88</v>
      </c>
      <c r="O253" s="2" t="s">
        <v>1079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" t="s">
        <v>66</v>
      </c>
      <c r="W253" s="1" t="s">
        <v>54</v>
      </c>
      <c r="X253" s="1" t="s">
        <v>54</v>
      </c>
      <c r="Y253" s="1" t="s">
        <v>55</v>
      </c>
      <c r="Z253" s="24">
        <f>AA253-30</f>
        <v>42319</v>
      </c>
      <c r="AA253" s="24">
        <f>AK253-20</f>
        <v>42349</v>
      </c>
      <c r="AB253" s="2" t="s">
        <v>71</v>
      </c>
      <c r="AC253" s="2" t="s">
        <v>71</v>
      </c>
      <c r="AD253" s="25" t="s">
        <v>111</v>
      </c>
      <c r="AE253" s="2" t="s">
        <v>78</v>
      </c>
      <c r="AF253" s="21">
        <v>796</v>
      </c>
      <c r="AG253" s="1" t="s">
        <v>68</v>
      </c>
      <c r="AH253" s="1">
        <v>1</v>
      </c>
      <c r="AI253" s="2" t="s">
        <v>1080</v>
      </c>
      <c r="AJ253" s="2" t="s">
        <v>1081</v>
      </c>
      <c r="AK253" s="24">
        <v>42369</v>
      </c>
      <c r="AL253" s="24">
        <f>AK253</f>
        <v>42369</v>
      </c>
      <c r="AM253" s="24">
        <v>42735</v>
      </c>
      <c r="AN253" s="2" t="s">
        <v>56</v>
      </c>
      <c r="AO253" s="26" t="s">
        <v>71</v>
      </c>
      <c r="AP253" s="26" t="s">
        <v>65</v>
      </c>
      <c r="AQ253" s="27" t="s">
        <v>71</v>
      </c>
      <c r="AR253" s="2" t="s">
        <v>59</v>
      </c>
      <c r="AS253" s="5" t="s">
        <v>1082</v>
      </c>
      <c r="AT253" s="6" t="s">
        <v>79</v>
      </c>
      <c r="AU253" s="2" t="s">
        <v>1083</v>
      </c>
      <c r="AV253" s="28" t="s">
        <v>1082</v>
      </c>
      <c r="AW253" s="7" t="s">
        <v>1082</v>
      </c>
      <c r="AX253" s="7" t="s">
        <v>1082</v>
      </c>
      <c r="AY253" s="29">
        <v>0</v>
      </c>
      <c r="AZ253" s="8">
        <v>0</v>
      </c>
      <c r="BA253" s="2" t="s">
        <v>65</v>
      </c>
      <c r="BB253" s="30" t="s">
        <v>1084</v>
      </c>
    </row>
    <row r="254" spans="1:54" ht="76.5">
      <c r="A254" s="21">
        <v>2</v>
      </c>
      <c r="B254" s="2" t="s">
        <v>1087</v>
      </c>
      <c r="C254" s="4" t="s">
        <v>54</v>
      </c>
      <c r="D254" s="1" t="s">
        <v>67</v>
      </c>
      <c r="E254" s="2" t="s">
        <v>82</v>
      </c>
      <c r="F254" s="1" t="s">
        <v>75</v>
      </c>
      <c r="G254" s="1" t="s">
        <v>76</v>
      </c>
      <c r="H254" s="21">
        <v>627751</v>
      </c>
      <c r="I254" s="116" t="s">
        <v>1088</v>
      </c>
      <c r="J254" s="3" t="s">
        <v>109</v>
      </c>
      <c r="K254" s="3" t="s">
        <v>109</v>
      </c>
      <c r="L254" s="2" t="s">
        <v>1078</v>
      </c>
      <c r="M254" s="4" t="s">
        <v>77</v>
      </c>
      <c r="N254" s="2" t="s">
        <v>88</v>
      </c>
      <c r="O254" s="2" t="s">
        <v>1079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" t="s">
        <v>66</v>
      </c>
      <c r="W254" s="1" t="s">
        <v>54</v>
      </c>
      <c r="X254" s="1" t="s">
        <v>54</v>
      </c>
      <c r="Y254" s="1" t="s">
        <v>55</v>
      </c>
      <c r="Z254" s="24">
        <f>AA254-30</f>
        <v>42319</v>
      </c>
      <c r="AA254" s="24">
        <f>AK254-20</f>
        <v>42349</v>
      </c>
      <c r="AB254" s="2" t="s">
        <v>71</v>
      </c>
      <c r="AC254" s="2" t="s">
        <v>71</v>
      </c>
      <c r="AD254" s="25" t="s">
        <v>111</v>
      </c>
      <c r="AE254" s="2" t="s">
        <v>78</v>
      </c>
      <c r="AF254" s="21">
        <v>796</v>
      </c>
      <c r="AG254" s="1" t="s">
        <v>68</v>
      </c>
      <c r="AH254" s="1">
        <v>1</v>
      </c>
      <c r="AI254" s="2" t="s">
        <v>1080</v>
      </c>
      <c r="AJ254" s="2" t="s">
        <v>1081</v>
      </c>
      <c r="AK254" s="24">
        <v>42369</v>
      </c>
      <c r="AL254" s="24">
        <f>AK254</f>
        <v>42369</v>
      </c>
      <c r="AM254" s="24">
        <v>42735</v>
      </c>
      <c r="AN254" s="2" t="s">
        <v>56</v>
      </c>
      <c r="AO254" s="26" t="s">
        <v>71</v>
      </c>
      <c r="AP254" s="26" t="s">
        <v>65</v>
      </c>
      <c r="AQ254" s="27" t="s">
        <v>71</v>
      </c>
      <c r="AR254" s="2" t="s">
        <v>59</v>
      </c>
      <c r="AS254" s="5" t="s">
        <v>1082</v>
      </c>
      <c r="AT254" s="6" t="s">
        <v>79</v>
      </c>
      <c r="AU254" s="2" t="s">
        <v>1083</v>
      </c>
      <c r="AV254" s="28" t="s">
        <v>1082</v>
      </c>
      <c r="AW254" s="7" t="s">
        <v>1082</v>
      </c>
      <c r="AX254" s="7" t="s">
        <v>1082</v>
      </c>
      <c r="AY254" s="29">
        <v>0</v>
      </c>
      <c r="AZ254" s="8">
        <v>0</v>
      </c>
      <c r="BA254" s="2" t="s">
        <v>65</v>
      </c>
      <c r="BB254" s="30" t="s">
        <v>1084</v>
      </c>
    </row>
    <row r="255" spans="1:54" ht="76.5">
      <c r="A255" s="21">
        <v>2</v>
      </c>
      <c r="B255" s="2" t="s">
        <v>1089</v>
      </c>
      <c r="C255" s="4" t="s">
        <v>54</v>
      </c>
      <c r="D255" s="1" t="s">
        <v>67</v>
      </c>
      <c r="E255" s="2" t="s">
        <v>82</v>
      </c>
      <c r="F255" s="1" t="s">
        <v>75</v>
      </c>
      <c r="G255" s="1" t="s">
        <v>76</v>
      </c>
      <c r="H255" s="21">
        <v>627752</v>
      </c>
      <c r="I255" s="116" t="s">
        <v>1090</v>
      </c>
      <c r="J255" s="3" t="s">
        <v>109</v>
      </c>
      <c r="K255" s="3" t="s">
        <v>109</v>
      </c>
      <c r="L255" s="2" t="s">
        <v>1078</v>
      </c>
      <c r="M255" s="4" t="s">
        <v>77</v>
      </c>
      <c r="N255" s="2" t="s">
        <v>88</v>
      </c>
      <c r="O255" s="2" t="s">
        <v>1079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" t="s">
        <v>66</v>
      </c>
      <c r="W255" s="1" t="s">
        <v>54</v>
      </c>
      <c r="X255" s="1" t="s">
        <v>54</v>
      </c>
      <c r="Y255" s="1" t="s">
        <v>55</v>
      </c>
      <c r="Z255" s="24">
        <f>AA255-30</f>
        <v>42319</v>
      </c>
      <c r="AA255" s="24">
        <f>AK255-20</f>
        <v>42349</v>
      </c>
      <c r="AB255" s="2" t="s">
        <v>71</v>
      </c>
      <c r="AC255" s="2" t="s">
        <v>71</v>
      </c>
      <c r="AD255" s="25" t="s">
        <v>111</v>
      </c>
      <c r="AE255" s="2" t="s">
        <v>78</v>
      </c>
      <c r="AF255" s="21">
        <v>796</v>
      </c>
      <c r="AG255" s="1" t="s">
        <v>68</v>
      </c>
      <c r="AH255" s="1">
        <v>1</v>
      </c>
      <c r="AI255" s="2" t="s">
        <v>1080</v>
      </c>
      <c r="AJ255" s="2" t="s">
        <v>1081</v>
      </c>
      <c r="AK255" s="24">
        <v>42369</v>
      </c>
      <c r="AL255" s="24">
        <f>AK255</f>
        <v>42369</v>
      </c>
      <c r="AM255" s="24">
        <v>42735</v>
      </c>
      <c r="AN255" s="2" t="s">
        <v>56</v>
      </c>
      <c r="AO255" s="26" t="s">
        <v>71</v>
      </c>
      <c r="AP255" s="26" t="s">
        <v>65</v>
      </c>
      <c r="AQ255" s="27" t="s">
        <v>71</v>
      </c>
      <c r="AR255" s="2" t="s">
        <v>59</v>
      </c>
      <c r="AS255" s="5" t="s">
        <v>1082</v>
      </c>
      <c r="AT255" s="6" t="s">
        <v>79</v>
      </c>
      <c r="AU255" s="2" t="s">
        <v>1083</v>
      </c>
      <c r="AV255" s="28" t="s">
        <v>1082</v>
      </c>
      <c r="AW255" s="7" t="s">
        <v>1082</v>
      </c>
      <c r="AX255" s="7" t="s">
        <v>1082</v>
      </c>
      <c r="AY255" s="29">
        <v>0</v>
      </c>
      <c r="AZ255" s="8">
        <v>0</v>
      </c>
      <c r="BA255" s="2" t="s">
        <v>65</v>
      </c>
      <c r="BB255" s="30" t="s">
        <v>1084</v>
      </c>
    </row>
    <row r="256" spans="1:54" ht="102">
      <c r="A256" s="21">
        <v>2</v>
      </c>
      <c r="B256" s="2" t="s">
        <v>1091</v>
      </c>
      <c r="C256" s="4" t="s">
        <v>54</v>
      </c>
      <c r="D256" s="1" t="s">
        <v>67</v>
      </c>
      <c r="E256" s="2" t="s">
        <v>82</v>
      </c>
      <c r="F256" s="1" t="s">
        <v>559</v>
      </c>
      <c r="G256" s="1" t="s">
        <v>560</v>
      </c>
      <c r="H256" s="21">
        <v>627754</v>
      </c>
      <c r="I256" s="116" t="s">
        <v>1092</v>
      </c>
      <c r="J256" s="3" t="s">
        <v>561</v>
      </c>
      <c r="K256" s="3" t="s">
        <v>561</v>
      </c>
      <c r="L256" s="2" t="s">
        <v>1078</v>
      </c>
      <c r="M256" s="4" t="s">
        <v>77</v>
      </c>
      <c r="N256" s="2" t="s">
        <v>88</v>
      </c>
      <c r="O256" s="2" t="s">
        <v>1079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" t="s">
        <v>66</v>
      </c>
      <c r="W256" s="1" t="s">
        <v>54</v>
      </c>
      <c r="X256" s="1" t="s">
        <v>54</v>
      </c>
      <c r="Y256" s="1" t="s">
        <v>55</v>
      </c>
      <c r="Z256" s="24">
        <v>42259</v>
      </c>
      <c r="AA256" s="24">
        <v>42289</v>
      </c>
      <c r="AB256" s="2" t="s">
        <v>71</v>
      </c>
      <c r="AC256" s="2" t="s">
        <v>71</v>
      </c>
      <c r="AD256" s="25" t="s">
        <v>562</v>
      </c>
      <c r="AE256" s="2" t="s">
        <v>78</v>
      </c>
      <c r="AF256" s="21">
        <v>796</v>
      </c>
      <c r="AG256" s="1" t="s">
        <v>68</v>
      </c>
      <c r="AH256" s="1">
        <v>1</v>
      </c>
      <c r="AI256" s="2" t="s">
        <v>1080</v>
      </c>
      <c r="AJ256" s="2" t="s">
        <v>1081</v>
      </c>
      <c r="AK256" s="24">
        <v>42309</v>
      </c>
      <c r="AL256" s="24">
        <v>42309</v>
      </c>
      <c r="AM256" s="24">
        <v>42675</v>
      </c>
      <c r="AN256" s="2" t="s">
        <v>56</v>
      </c>
      <c r="AO256" s="26" t="s">
        <v>71</v>
      </c>
      <c r="AP256" s="26" t="s">
        <v>65</v>
      </c>
      <c r="AQ256" s="27" t="s">
        <v>71</v>
      </c>
      <c r="AR256" s="2" t="s">
        <v>59</v>
      </c>
      <c r="AS256" s="5" t="s">
        <v>1082</v>
      </c>
      <c r="AT256" s="6" t="s">
        <v>79</v>
      </c>
      <c r="AU256" s="2" t="s">
        <v>1083</v>
      </c>
      <c r="AV256" s="28" t="s">
        <v>1082</v>
      </c>
      <c r="AW256" s="7" t="s">
        <v>1082</v>
      </c>
      <c r="AX256" s="7" t="s">
        <v>1082</v>
      </c>
      <c r="AY256" s="29">
        <v>0</v>
      </c>
      <c r="AZ256" s="8">
        <v>0</v>
      </c>
      <c r="BA256" s="2" t="s">
        <v>65</v>
      </c>
      <c r="BB256" s="30" t="s">
        <v>1084</v>
      </c>
    </row>
    <row r="257" spans="1:54" ht="102">
      <c r="A257" s="21">
        <v>2</v>
      </c>
      <c r="B257" s="2" t="s">
        <v>1093</v>
      </c>
      <c r="C257" s="4" t="s">
        <v>54</v>
      </c>
      <c r="D257" s="1" t="s">
        <v>67</v>
      </c>
      <c r="E257" s="2" t="s">
        <v>82</v>
      </c>
      <c r="F257" s="1" t="s">
        <v>559</v>
      </c>
      <c r="G257" s="1" t="s">
        <v>560</v>
      </c>
      <c r="H257" s="21">
        <v>627755</v>
      </c>
      <c r="I257" s="116" t="s">
        <v>1094</v>
      </c>
      <c r="J257" s="3" t="s">
        <v>561</v>
      </c>
      <c r="K257" s="3" t="s">
        <v>561</v>
      </c>
      <c r="L257" s="2" t="s">
        <v>1078</v>
      </c>
      <c r="M257" s="4" t="s">
        <v>77</v>
      </c>
      <c r="N257" s="2" t="s">
        <v>88</v>
      </c>
      <c r="O257" s="2" t="s">
        <v>1079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" t="s">
        <v>66</v>
      </c>
      <c r="W257" s="1" t="s">
        <v>54</v>
      </c>
      <c r="X257" s="1" t="s">
        <v>54</v>
      </c>
      <c r="Y257" s="1" t="s">
        <v>55</v>
      </c>
      <c r="Z257" s="24">
        <v>42259</v>
      </c>
      <c r="AA257" s="24">
        <v>42289</v>
      </c>
      <c r="AB257" s="2" t="s">
        <v>71</v>
      </c>
      <c r="AC257" s="2" t="s">
        <v>71</v>
      </c>
      <c r="AD257" s="25" t="s">
        <v>562</v>
      </c>
      <c r="AE257" s="2" t="s">
        <v>78</v>
      </c>
      <c r="AF257" s="21">
        <v>796</v>
      </c>
      <c r="AG257" s="1" t="s">
        <v>68</v>
      </c>
      <c r="AH257" s="1">
        <v>1</v>
      </c>
      <c r="AI257" s="2" t="s">
        <v>1080</v>
      </c>
      <c r="AJ257" s="2" t="s">
        <v>1081</v>
      </c>
      <c r="AK257" s="24">
        <v>42309</v>
      </c>
      <c r="AL257" s="24">
        <v>42309</v>
      </c>
      <c r="AM257" s="24">
        <v>42675</v>
      </c>
      <c r="AN257" s="2" t="s">
        <v>56</v>
      </c>
      <c r="AO257" s="26" t="s">
        <v>71</v>
      </c>
      <c r="AP257" s="26" t="s">
        <v>65</v>
      </c>
      <c r="AQ257" s="27" t="s">
        <v>71</v>
      </c>
      <c r="AR257" s="2" t="s">
        <v>59</v>
      </c>
      <c r="AS257" s="5" t="s">
        <v>1082</v>
      </c>
      <c r="AT257" s="6" t="s">
        <v>79</v>
      </c>
      <c r="AU257" s="2" t="s">
        <v>1083</v>
      </c>
      <c r="AV257" s="28" t="s">
        <v>1082</v>
      </c>
      <c r="AW257" s="7" t="s">
        <v>1082</v>
      </c>
      <c r="AX257" s="7" t="s">
        <v>1082</v>
      </c>
      <c r="AY257" s="29">
        <v>0</v>
      </c>
      <c r="AZ257" s="8">
        <v>0</v>
      </c>
      <c r="BA257" s="2" t="s">
        <v>65</v>
      </c>
      <c r="BB257" s="30" t="s">
        <v>1084</v>
      </c>
    </row>
    <row r="258" spans="1:54" ht="76.5">
      <c r="A258" s="21">
        <v>2</v>
      </c>
      <c r="B258" s="2" t="s">
        <v>1097</v>
      </c>
      <c r="C258" s="4" t="s">
        <v>54</v>
      </c>
      <c r="D258" s="1" t="s">
        <v>1073</v>
      </c>
      <c r="E258" s="2" t="s">
        <v>82</v>
      </c>
      <c r="F258" s="1" t="s">
        <v>75</v>
      </c>
      <c r="G258" s="1" t="s">
        <v>76</v>
      </c>
      <c r="H258" s="21">
        <v>8800371</v>
      </c>
      <c r="I258" s="116" t="s">
        <v>1098</v>
      </c>
      <c r="J258" s="3" t="s">
        <v>578</v>
      </c>
      <c r="K258" s="3" t="s">
        <v>578</v>
      </c>
      <c r="L258" s="2" t="s">
        <v>87</v>
      </c>
      <c r="M258" s="4" t="s">
        <v>77</v>
      </c>
      <c r="N258" s="2" t="s">
        <v>88</v>
      </c>
      <c r="O258" s="2" t="s">
        <v>89</v>
      </c>
      <c r="P258" s="22">
        <v>71013.59</v>
      </c>
      <c r="Q258" s="22">
        <v>83796.036199999988</v>
      </c>
      <c r="R258" s="22">
        <v>50578.666840306665</v>
      </c>
      <c r="S258" s="23">
        <v>59682.826871561861</v>
      </c>
      <c r="T258" s="22">
        <v>50578.666840306665</v>
      </c>
      <c r="U258" s="22">
        <v>59682.826871561861</v>
      </c>
      <c r="V258" s="2" t="s">
        <v>127</v>
      </c>
      <c r="W258" s="1" t="s">
        <v>54</v>
      </c>
      <c r="X258" s="1" t="s">
        <v>54</v>
      </c>
      <c r="Y258" s="1" t="s">
        <v>55</v>
      </c>
      <c r="Z258" s="24">
        <v>42200</v>
      </c>
      <c r="AA258" s="24">
        <v>42245</v>
      </c>
      <c r="AB258" s="2" t="s">
        <v>71</v>
      </c>
      <c r="AC258" s="2" t="s">
        <v>71</v>
      </c>
      <c r="AD258" s="25" t="s">
        <v>579</v>
      </c>
      <c r="AE258" s="2" t="s">
        <v>78</v>
      </c>
      <c r="AF258" s="21">
        <v>796</v>
      </c>
      <c r="AG258" s="1" t="s">
        <v>68</v>
      </c>
      <c r="AH258" s="1">
        <v>1</v>
      </c>
      <c r="AI258" s="2">
        <v>45</v>
      </c>
      <c r="AJ258" s="2" t="s">
        <v>62</v>
      </c>
      <c r="AK258" s="24">
        <v>42265</v>
      </c>
      <c r="AL258" s="24">
        <v>42265</v>
      </c>
      <c r="AM258" s="24">
        <v>42369</v>
      </c>
      <c r="AN258" s="2">
        <v>2015</v>
      </c>
      <c r="AO258" s="26" t="s">
        <v>71</v>
      </c>
      <c r="AP258" s="26" t="s">
        <v>65</v>
      </c>
      <c r="AQ258" s="27" t="s">
        <v>71</v>
      </c>
      <c r="AR258" s="2" t="s">
        <v>59</v>
      </c>
      <c r="AS258" s="5" t="s">
        <v>1099</v>
      </c>
      <c r="AT258" s="6" t="s">
        <v>1100</v>
      </c>
      <c r="AU258" s="2" t="s">
        <v>93</v>
      </c>
      <c r="AV258" s="28">
        <v>42155</v>
      </c>
      <c r="AW258" s="7">
        <v>991221.11019999988</v>
      </c>
      <c r="AX258" s="7">
        <v>902329.97264999989</v>
      </c>
      <c r="AY258" s="29">
        <v>400</v>
      </c>
      <c r="AZ258" s="8"/>
      <c r="BA258" s="2" t="s">
        <v>65</v>
      </c>
      <c r="BB258" s="30" t="s">
        <v>94</v>
      </c>
    </row>
    <row r="259" spans="1:54" ht="63.75">
      <c r="A259" s="21">
        <v>2</v>
      </c>
      <c r="B259" s="2" t="s">
        <v>1101</v>
      </c>
      <c r="C259" s="4" t="s">
        <v>54</v>
      </c>
      <c r="D259" s="1" t="s">
        <v>1073</v>
      </c>
      <c r="E259" s="2" t="s">
        <v>82</v>
      </c>
      <c r="F259" s="1" t="s">
        <v>83</v>
      </c>
      <c r="G259" s="1" t="s">
        <v>84</v>
      </c>
      <c r="H259" s="21">
        <v>8800373</v>
      </c>
      <c r="I259" s="116" t="s">
        <v>1102</v>
      </c>
      <c r="J259" s="3" t="s">
        <v>1095</v>
      </c>
      <c r="K259" s="3" t="s">
        <v>1095</v>
      </c>
      <c r="L259" s="2" t="s">
        <v>87</v>
      </c>
      <c r="M259" s="4" t="s">
        <v>77</v>
      </c>
      <c r="N259" s="2" t="s">
        <v>88</v>
      </c>
      <c r="O259" s="2" t="s">
        <v>89</v>
      </c>
      <c r="P259" s="22">
        <v>112993.84688886614</v>
      </c>
      <c r="Q259" s="22">
        <v>133332.73932886205</v>
      </c>
      <c r="R259" s="22">
        <v>105841.39264613469</v>
      </c>
      <c r="S259" s="23">
        <v>124892.84332243892</v>
      </c>
      <c r="T259" s="22">
        <v>105841.39264613469</v>
      </c>
      <c r="U259" s="22">
        <v>124892.84332243892</v>
      </c>
      <c r="V259" s="2" t="s">
        <v>61</v>
      </c>
      <c r="W259" s="1" t="s">
        <v>54</v>
      </c>
      <c r="X259" s="1" t="s">
        <v>54</v>
      </c>
      <c r="Y259" s="1" t="s">
        <v>55</v>
      </c>
      <c r="Z259" s="24">
        <v>42035</v>
      </c>
      <c r="AA259" s="24">
        <v>42095</v>
      </c>
      <c r="AB259" s="2" t="s">
        <v>71</v>
      </c>
      <c r="AC259" s="2" t="s">
        <v>71</v>
      </c>
      <c r="AD259" s="25" t="s">
        <v>1096</v>
      </c>
      <c r="AE259" s="2" t="s">
        <v>78</v>
      </c>
      <c r="AF259" s="21">
        <v>796</v>
      </c>
      <c r="AG259" s="1" t="s">
        <v>68</v>
      </c>
      <c r="AH259" s="1">
        <v>1</v>
      </c>
      <c r="AI259" s="2">
        <v>45</v>
      </c>
      <c r="AJ259" s="2" t="s">
        <v>62</v>
      </c>
      <c r="AK259" s="24">
        <v>42115</v>
      </c>
      <c r="AL259" s="24">
        <v>42115</v>
      </c>
      <c r="AM259" s="24">
        <v>42369</v>
      </c>
      <c r="AN259" s="2">
        <v>2015</v>
      </c>
      <c r="AO259" s="26" t="s">
        <v>71</v>
      </c>
      <c r="AP259" s="26" t="s">
        <v>65</v>
      </c>
      <c r="AQ259" s="27" t="s">
        <v>71</v>
      </c>
      <c r="AR259" s="2" t="s">
        <v>59</v>
      </c>
      <c r="AS259" s="5" t="s">
        <v>1103</v>
      </c>
      <c r="AT259" s="6" t="s">
        <v>1104</v>
      </c>
      <c r="AU259" s="2" t="s">
        <v>93</v>
      </c>
      <c r="AV259" s="28">
        <v>42369</v>
      </c>
      <c r="AW259" s="7">
        <v>521604.83999999997</v>
      </c>
      <c r="AX259" s="7">
        <v>334100</v>
      </c>
      <c r="AY259" s="29"/>
      <c r="AZ259" s="8"/>
      <c r="BA259" s="2" t="s">
        <v>65</v>
      </c>
      <c r="BB259" s="30" t="s">
        <v>94</v>
      </c>
    </row>
    <row r="260" spans="1:54" ht="76.5">
      <c r="A260" s="21">
        <v>2</v>
      </c>
      <c r="B260" s="2" t="s">
        <v>1105</v>
      </c>
      <c r="C260" s="4" t="s">
        <v>54</v>
      </c>
      <c r="D260" s="1" t="s">
        <v>1073</v>
      </c>
      <c r="E260" s="2" t="s">
        <v>82</v>
      </c>
      <c r="F260" s="1" t="s">
        <v>75</v>
      </c>
      <c r="G260" s="1" t="s">
        <v>76</v>
      </c>
      <c r="H260" s="21">
        <v>880163</v>
      </c>
      <c r="I260" s="116" t="s">
        <v>1824</v>
      </c>
      <c r="J260" s="3" t="s">
        <v>109</v>
      </c>
      <c r="K260" s="3" t="s">
        <v>109</v>
      </c>
      <c r="L260" s="2" t="s">
        <v>87</v>
      </c>
      <c r="M260" s="4" t="s">
        <v>77</v>
      </c>
      <c r="N260" s="2" t="s">
        <v>88</v>
      </c>
      <c r="O260" s="2" t="s">
        <v>89</v>
      </c>
      <c r="P260" s="22">
        <v>563.06425999999999</v>
      </c>
      <c r="Q260" s="22">
        <v>664.41582679999999</v>
      </c>
      <c r="R260" s="22">
        <v>478.60376179792434</v>
      </c>
      <c r="S260" s="23">
        <v>564.75243892155072</v>
      </c>
      <c r="T260" s="22">
        <v>478.60376179792434</v>
      </c>
      <c r="U260" s="22">
        <v>564.75243892155072</v>
      </c>
      <c r="V260" s="2" t="s">
        <v>127</v>
      </c>
      <c r="W260" s="1" t="s">
        <v>54</v>
      </c>
      <c r="X260" s="1" t="s">
        <v>54</v>
      </c>
      <c r="Y260" s="1" t="s">
        <v>55</v>
      </c>
      <c r="Z260" s="24">
        <v>42035</v>
      </c>
      <c r="AA260" s="24">
        <v>42070</v>
      </c>
      <c r="AB260" s="2" t="s">
        <v>1659</v>
      </c>
      <c r="AC260" s="2" t="s">
        <v>1659</v>
      </c>
      <c r="AD260" s="25" t="s">
        <v>111</v>
      </c>
      <c r="AE260" s="2" t="s">
        <v>78</v>
      </c>
      <c r="AF260" s="21">
        <v>796</v>
      </c>
      <c r="AG260" s="1" t="s">
        <v>68</v>
      </c>
      <c r="AH260" s="1">
        <v>1</v>
      </c>
      <c r="AI260" s="2">
        <v>45</v>
      </c>
      <c r="AJ260" s="2" t="s">
        <v>62</v>
      </c>
      <c r="AK260" s="24">
        <v>42090</v>
      </c>
      <c r="AL260" s="24">
        <v>42090</v>
      </c>
      <c r="AM260" s="24">
        <v>42185</v>
      </c>
      <c r="AN260" s="2">
        <v>2015</v>
      </c>
      <c r="AO260" s="26" t="s">
        <v>71</v>
      </c>
      <c r="AP260" s="26" t="s">
        <v>65</v>
      </c>
      <c r="AQ260" s="27" t="s">
        <v>71</v>
      </c>
      <c r="AR260" s="2" t="s">
        <v>59</v>
      </c>
      <c r="AS260" s="5" t="s">
        <v>1660</v>
      </c>
      <c r="AT260" s="6" t="s">
        <v>1661</v>
      </c>
      <c r="AU260" s="2" t="s">
        <v>93</v>
      </c>
      <c r="AV260" s="28">
        <v>42735</v>
      </c>
      <c r="AW260" s="7">
        <v>5647.0632672332385</v>
      </c>
      <c r="AX260" s="7">
        <v>4248</v>
      </c>
      <c r="AY260" s="29">
        <v>0.25</v>
      </c>
      <c r="AZ260" s="8">
        <v>2</v>
      </c>
      <c r="BA260" s="2" t="s">
        <v>65</v>
      </c>
      <c r="BB260" s="30" t="s">
        <v>296</v>
      </c>
    </row>
    <row r="261" spans="1:54" ht="76.5">
      <c r="A261" s="21">
        <v>2</v>
      </c>
      <c r="B261" s="2" t="s">
        <v>1106</v>
      </c>
      <c r="C261" s="4" t="s">
        <v>54</v>
      </c>
      <c r="D261" s="1" t="s">
        <v>1073</v>
      </c>
      <c r="E261" s="2" t="s">
        <v>82</v>
      </c>
      <c r="F261" s="1" t="s">
        <v>75</v>
      </c>
      <c r="G261" s="1" t="s">
        <v>76</v>
      </c>
      <c r="H261" s="21">
        <v>880164</v>
      </c>
      <c r="I261" s="116" t="s">
        <v>1825</v>
      </c>
      <c r="J261" s="3" t="s">
        <v>109</v>
      </c>
      <c r="K261" s="3" t="s">
        <v>109</v>
      </c>
      <c r="L261" s="2" t="s">
        <v>87</v>
      </c>
      <c r="M261" s="4" t="s">
        <v>77</v>
      </c>
      <c r="N261" s="2" t="s">
        <v>88</v>
      </c>
      <c r="O261" s="2" t="s">
        <v>89</v>
      </c>
      <c r="P261" s="22">
        <v>700.05987000000005</v>
      </c>
      <c r="Q261" s="22">
        <v>826.07064660000003</v>
      </c>
      <c r="R261" s="22">
        <v>595.06661302390103</v>
      </c>
      <c r="S261" s="23">
        <v>702.1786033682032</v>
      </c>
      <c r="T261" s="22">
        <v>595.06661302390103</v>
      </c>
      <c r="U261" s="22">
        <v>702.1786033682032</v>
      </c>
      <c r="V261" s="2" t="s">
        <v>127</v>
      </c>
      <c r="W261" s="1" t="s">
        <v>54</v>
      </c>
      <c r="X261" s="1" t="s">
        <v>54</v>
      </c>
      <c r="Y261" s="1" t="s">
        <v>55</v>
      </c>
      <c r="Z261" s="24">
        <v>42035</v>
      </c>
      <c r="AA261" s="24">
        <v>42070</v>
      </c>
      <c r="AB261" s="2" t="s">
        <v>1659</v>
      </c>
      <c r="AC261" s="2" t="s">
        <v>1659</v>
      </c>
      <c r="AD261" s="25" t="s">
        <v>111</v>
      </c>
      <c r="AE261" s="2" t="s">
        <v>78</v>
      </c>
      <c r="AF261" s="21">
        <v>796</v>
      </c>
      <c r="AG261" s="1" t="s">
        <v>68</v>
      </c>
      <c r="AH261" s="1">
        <v>1</v>
      </c>
      <c r="AI261" s="2">
        <v>45</v>
      </c>
      <c r="AJ261" s="2" t="s">
        <v>62</v>
      </c>
      <c r="AK261" s="24">
        <v>42090</v>
      </c>
      <c r="AL261" s="24">
        <v>42090</v>
      </c>
      <c r="AM261" s="24">
        <v>42185</v>
      </c>
      <c r="AN261" s="2">
        <v>2015</v>
      </c>
      <c r="AO261" s="26" t="s">
        <v>71</v>
      </c>
      <c r="AP261" s="26" t="s">
        <v>65</v>
      </c>
      <c r="AQ261" s="27" t="s">
        <v>71</v>
      </c>
      <c r="AR261" s="2" t="s">
        <v>59</v>
      </c>
      <c r="AS261" s="5" t="s">
        <v>1662</v>
      </c>
      <c r="AT261" s="6" t="s">
        <v>1663</v>
      </c>
      <c r="AU261" s="2" t="s">
        <v>93</v>
      </c>
      <c r="AV261" s="28">
        <v>42735</v>
      </c>
      <c r="AW261" s="7">
        <v>6494.1227573182241</v>
      </c>
      <c r="AX261" s="7">
        <v>4885.1999999999989</v>
      </c>
      <c r="AY261" s="29">
        <v>0</v>
      </c>
      <c r="AZ261" s="8">
        <v>2.2999999999999998</v>
      </c>
      <c r="BA261" s="2" t="s">
        <v>65</v>
      </c>
      <c r="BB261" s="30" t="s">
        <v>296</v>
      </c>
    </row>
    <row r="262" spans="1:54" ht="76.5">
      <c r="A262" s="21">
        <v>2</v>
      </c>
      <c r="B262" s="2" t="s">
        <v>1107</v>
      </c>
      <c r="C262" s="4" t="s">
        <v>54</v>
      </c>
      <c r="D262" s="1" t="s">
        <v>1073</v>
      </c>
      <c r="E262" s="2" t="s">
        <v>82</v>
      </c>
      <c r="F262" s="1" t="s">
        <v>75</v>
      </c>
      <c r="G262" s="1" t="s">
        <v>76</v>
      </c>
      <c r="H262" s="21">
        <v>880166</v>
      </c>
      <c r="I262" s="116" t="s">
        <v>1826</v>
      </c>
      <c r="J262" s="3" t="s">
        <v>109</v>
      </c>
      <c r="K262" s="3" t="s">
        <v>109</v>
      </c>
      <c r="L262" s="2" t="s">
        <v>87</v>
      </c>
      <c r="M262" s="4" t="s">
        <v>77</v>
      </c>
      <c r="N262" s="2" t="s">
        <v>88</v>
      </c>
      <c r="O262" s="2" t="s">
        <v>89</v>
      </c>
      <c r="P262" s="22">
        <v>563.06425999999999</v>
      </c>
      <c r="Q262" s="22">
        <v>664.41582679999999</v>
      </c>
      <c r="R262" s="22">
        <v>478.60462000000001</v>
      </c>
      <c r="S262" s="23">
        <v>564.75345159999995</v>
      </c>
      <c r="T262" s="22">
        <v>478.60462000000001</v>
      </c>
      <c r="U262" s="22">
        <v>564.75345159999995</v>
      </c>
      <c r="V262" s="2" t="s">
        <v>127</v>
      </c>
      <c r="W262" s="1" t="s">
        <v>54</v>
      </c>
      <c r="X262" s="1" t="s">
        <v>54</v>
      </c>
      <c r="Y262" s="1" t="s">
        <v>55</v>
      </c>
      <c r="Z262" s="24">
        <v>42035</v>
      </c>
      <c r="AA262" s="24">
        <v>42070</v>
      </c>
      <c r="AB262" s="2" t="s">
        <v>1659</v>
      </c>
      <c r="AC262" s="2" t="s">
        <v>1659</v>
      </c>
      <c r="AD262" s="25" t="s">
        <v>111</v>
      </c>
      <c r="AE262" s="2" t="s">
        <v>78</v>
      </c>
      <c r="AF262" s="21">
        <v>796</v>
      </c>
      <c r="AG262" s="1" t="s">
        <v>68</v>
      </c>
      <c r="AH262" s="1">
        <v>1</v>
      </c>
      <c r="AI262" s="2">
        <v>45</v>
      </c>
      <c r="AJ262" s="2" t="s">
        <v>62</v>
      </c>
      <c r="AK262" s="24">
        <v>42090</v>
      </c>
      <c r="AL262" s="24">
        <v>42090</v>
      </c>
      <c r="AM262" s="24">
        <v>42185</v>
      </c>
      <c r="AN262" s="2">
        <v>2015</v>
      </c>
      <c r="AO262" s="26" t="s">
        <v>71</v>
      </c>
      <c r="AP262" s="26" t="s">
        <v>65</v>
      </c>
      <c r="AQ262" s="27" t="s">
        <v>71</v>
      </c>
      <c r="AR262" s="2" t="s">
        <v>59</v>
      </c>
      <c r="AS262" s="5" t="s">
        <v>1664</v>
      </c>
      <c r="AT262" s="6" t="s">
        <v>1665</v>
      </c>
      <c r="AU262" s="2" t="s">
        <v>93</v>
      </c>
      <c r="AV262" s="28">
        <v>42735</v>
      </c>
      <c r="AW262" s="7">
        <v>5647.0632672332385</v>
      </c>
      <c r="AX262" s="7">
        <v>4248</v>
      </c>
      <c r="AY262" s="29">
        <v>0</v>
      </c>
      <c r="AZ262" s="8">
        <v>2</v>
      </c>
      <c r="BA262" s="2" t="s">
        <v>65</v>
      </c>
      <c r="BB262" s="30" t="s">
        <v>296</v>
      </c>
    </row>
    <row r="263" spans="1:54" ht="76.5">
      <c r="A263" s="21">
        <v>2</v>
      </c>
      <c r="B263" s="2" t="s">
        <v>1108</v>
      </c>
      <c r="C263" s="4" t="s">
        <v>54</v>
      </c>
      <c r="D263" s="1" t="s">
        <v>1073</v>
      </c>
      <c r="E263" s="2" t="s">
        <v>82</v>
      </c>
      <c r="F263" s="1" t="s">
        <v>75</v>
      </c>
      <c r="G263" s="1" t="s">
        <v>76</v>
      </c>
      <c r="H263" s="21">
        <v>880171</v>
      </c>
      <c r="I263" s="116" t="s">
        <v>1827</v>
      </c>
      <c r="J263" s="3" t="s">
        <v>109</v>
      </c>
      <c r="K263" s="3" t="s">
        <v>109</v>
      </c>
      <c r="L263" s="2" t="s">
        <v>87</v>
      </c>
      <c r="M263" s="4" t="s">
        <v>77</v>
      </c>
      <c r="N263" s="2" t="s">
        <v>88</v>
      </c>
      <c r="O263" s="2" t="s">
        <v>89</v>
      </c>
      <c r="P263" s="22">
        <v>563.06425999999999</v>
      </c>
      <c r="Q263" s="22">
        <v>664.41582679999999</v>
      </c>
      <c r="R263" s="22">
        <v>478.60376179792434</v>
      </c>
      <c r="S263" s="23">
        <v>564.75243892155072</v>
      </c>
      <c r="T263" s="22">
        <v>478.60376179792434</v>
      </c>
      <c r="U263" s="22">
        <v>564.75243892155072</v>
      </c>
      <c r="V263" s="2" t="s">
        <v>127</v>
      </c>
      <c r="W263" s="1" t="s">
        <v>54</v>
      </c>
      <c r="X263" s="1" t="s">
        <v>54</v>
      </c>
      <c r="Y263" s="1" t="s">
        <v>55</v>
      </c>
      <c r="Z263" s="24">
        <v>42035</v>
      </c>
      <c r="AA263" s="24">
        <v>42070</v>
      </c>
      <c r="AB263" s="2" t="s">
        <v>1659</v>
      </c>
      <c r="AC263" s="2" t="s">
        <v>1659</v>
      </c>
      <c r="AD263" s="25" t="s">
        <v>111</v>
      </c>
      <c r="AE263" s="2" t="s">
        <v>78</v>
      </c>
      <c r="AF263" s="21">
        <v>796</v>
      </c>
      <c r="AG263" s="1" t="s">
        <v>68</v>
      </c>
      <c r="AH263" s="1">
        <v>1</v>
      </c>
      <c r="AI263" s="2">
        <v>45</v>
      </c>
      <c r="AJ263" s="2" t="s">
        <v>62</v>
      </c>
      <c r="AK263" s="24">
        <v>42090</v>
      </c>
      <c r="AL263" s="24">
        <v>42090</v>
      </c>
      <c r="AM263" s="24">
        <v>42185</v>
      </c>
      <c r="AN263" s="2">
        <v>2015</v>
      </c>
      <c r="AO263" s="26" t="s">
        <v>71</v>
      </c>
      <c r="AP263" s="26" t="s">
        <v>65</v>
      </c>
      <c r="AQ263" s="27" t="s">
        <v>71</v>
      </c>
      <c r="AR263" s="2" t="s">
        <v>59</v>
      </c>
      <c r="AS263" s="5" t="s">
        <v>1666</v>
      </c>
      <c r="AT263" s="6" t="s">
        <v>1667</v>
      </c>
      <c r="AU263" s="2" t="s">
        <v>93</v>
      </c>
      <c r="AV263" s="28">
        <v>42735</v>
      </c>
      <c r="AW263" s="7">
        <v>5647.0632672332385</v>
      </c>
      <c r="AX263" s="7">
        <v>4248</v>
      </c>
      <c r="AY263" s="29">
        <v>0</v>
      </c>
      <c r="AZ263" s="8">
        <v>2</v>
      </c>
      <c r="BA263" s="2" t="s">
        <v>65</v>
      </c>
      <c r="BB263" s="30" t="s">
        <v>296</v>
      </c>
    </row>
    <row r="264" spans="1:54" ht="76.5">
      <c r="A264" s="21">
        <v>2</v>
      </c>
      <c r="B264" s="2" t="s">
        <v>1109</v>
      </c>
      <c r="C264" s="4" t="s">
        <v>54</v>
      </c>
      <c r="D264" s="1" t="s">
        <v>1073</v>
      </c>
      <c r="E264" s="2" t="s">
        <v>82</v>
      </c>
      <c r="F264" s="1" t="s">
        <v>75</v>
      </c>
      <c r="G264" s="1" t="s">
        <v>76</v>
      </c>
      <c r="H264" s="21">
        <v>880176</v>
      </c>
      <c r="I264" s="116" t="s">
        <v>1828</v>
      </c>
      <c r="J264" s="3" t="s">
        <v>109</v>
      </c>
      <c r="K264" s="3" t="s">
        <v>109</v>
      </c>
      <c r="L264" s="2" t="s">
        <v>87</v>
      </c>
      <c r="M264" s="4" t="s">
        <v>77</v>
      </c>
      <c r="N264" s="2" t="s">
        <v>88</v>
      </c>
      <c r="O264" s="2" t="s">
        <v>89</v>
      </c>
      <c r="P264" s="22">
        <v>1765.3683599999999</v>
      </c>
      <c r="Q264" s="22">
        <v>2083.1346647999999</v>
      </c>
      <c r="R264" s="22">
        <v>1500.5707032263178</v>
      </c>
      <c r="S264" s="23">
        <v>1770.6734298070551</v>
      </c>
      <c r="T264" s="22">
        <v>1500.5707032263178</v>
      </c>
      <c r="U264" s="22">
        <v>1770.6734298070551</v>
      </c>
      <c r="V264" s="2" t="s">
        <v>127</v>
      </c>
      <c r="W264" s="1" t="s">
        <v>54</v>
      </c>
      <c r="X264" s="1" t="s">
        <v>54</v>
      </c>
      <c r="Y264" s="1" t="s">
        <v>55</v>
      </c>
      <c r="Z264" s="24">
        <v>42035</v>
      </c>
      <c r="AA264" s="24">
        <v>42070</v>
      </c>
      <c r="AB264" s="2" t="s">
        <v>1659</v>
      </c>
      <c r="AC264" s="2" t="s">
        <v>1659</v>
      </c>
      <c r="AD264" s="25" t="s">
        <v>111</v>
      </c>
      <c r="AE264" s="2" t="s">
        <v>78</v>
      </c>
      <c r="AF264" s="21">
        <v>796</v>
      </c>
      <c r="AG264" s="1" t="s">
        <v>68</v>
      </c>
      <c r="AH264" s="1">
        <v>1</v>
      </c>
      <c r="AI264" s="2">
        <v>45</v>
      </c>
      <c r="AJ264" s="2" t="s">
        <v>62</v>
      </c>
      <c r="AK264" s="24">
        <v>42090</v>
      </c>
      <c r="AL264" s="24">
        <v>42090</v>
      </c>
      <c r="AM264" s="24">
        <v>42185</v>
      </c>
      <c r="AN264" s="2">
        <v>2015</v>
      </c>
      <c r="AO264" s="26" t="s">
        <v>71</v>
      </c>
      <c r="AP264" s="26" t="s">
        <v>65</v>
      </c>
      <c r="AQ264" s="27" t="s">
        <v>71</v>
      </c>
      <c r="AR264" s="2" t="s">
        <v>59</v>
      </c>
      <c r="AS264" s="5" t="s">
        <v>1668</v>
      </c>
      <c r="AT264" s="6" t="s">
        <v>1669</v>
      </c>
      <c r="AU264" s="2" t="s">
        <v>93</v>
      </c>
      <c r="AV264" s="28">
        <v>42735</v>
      </c>
      <c r="AW264" s="7">
        <v>16376.483474976392</v>
      </c>
      <c r="AX264" s="7">
        <v>12319.199999999999</v>
      </c>
      <c r="AY264" s="29">
        <v>0</v>
      </c>
      <c r="AZ264" s="8">
        <v>5.8</v>
      </c>
      <c r="BA264" s="2" t="s">
        <v>65</v>
      </c>
      <c r="BB264" s="30" t="s">
        <v>296</v>
      </c>
    </row>
    <row r="265" spans="1:54" ht="76.5">
      <c r="A265" s="21">
        <v>2</v>
      </c>
      <c r="B265" s="2" t="s">
        <v>1110</v>
      </c>
      <c r="C265" s="4" t="s">
        <v>54</v>
      </c>
      <c r="D265" s="1" t="s">
        <v>1073</v>
      </c>
      <c r="E265" s="2" t="s">
        <v>82</v>
      </c>
      <c r="F265" s="1" t="s">
        <v>75</v>
      </c>
      <c r="G265" s="1" t="s">
        <v>76</v>
      </c>
      <c r="H265" s="21">
        <v>880177</v>
      </c>
      <c r="I265" s="116" t="s">
        <v>1829</v>
      </c>
      <c r="J265" s="3" t="s">
        <v>109</v>
      </c>
      <c r="K265" s="3" t="s">
        <v>109</v>
      </c>
      <c r="L265" s="2" t="s">
        <v>87</v>
      </c>
      <c r="M265" s="4" t="s">
        <v>77</v>
      </c>
      <c r="N265" s="2" t="s">
        <v>88</v>
      </c>
      <c r="O265" s="2" t="s">
        <v>89</v>
      </c>
      <c r="P265" s="22">
        <v>586.21140000000003</v>
      </c>
      <c r="Q265" s="22">
        <v>691.72945200000004</v>
      </c>
      <c r="R265" s="22">
        <v>498.29617686555679</v>
      </c>
      <c r="S265" s="23">
        <v>587.989488701357</v>
      </c>
      <c r="T265" s="22">
        <v>498.29617686555679</v>
      </c>
      <c r="U265" s="22">
        <v>587.989488701357</v>
      </c>
      <c r="V265" s="2" t="s">
        <v>127</v>
      </c>
      <c r="W265" s="1" t="s">
        <v>54</v>
      </c>
      <c r="X265" s="1" t="s">
        <v>54</v>
      </c>
      <c r="Y265" s="1" t="s">
        <v>55</v>
      </c>
      <c r="Z265" s="24">
        <v>42035</v>
      </c>
      <c r="AA265" s="24">
        <v>42070</v>
      </c>
      <c r="AB265" s="2" t="s">
        <v>1659</v>
      </c>
      <c r="AC265" s="2" t="s">
        <v>1659</v>
      </c>
      <c r="AD265" s="25" t="s">
        <v>111</v>
      </c>
      <c r="AE265" s="2" t="s">
        <v>78</v>
      </c>
      <c r="AF265" s="21">
        <v>796</v>
      </c>
      <c r="AG265" s="1" t="s">
        <v>68</v>
      </c>
      <c r="AH265" s="1">
        <v>1</v>
      </c>
      <c r="AI265" s="2">
        <v>45</v>
      </c>
      <c r="AJ265" s="2" t="s">
        <v>62</v>
      </c>
      <c r="AK265" s="24">
        <v>42090</v>
      </c>
      <c r="AL265" s="24">
        <v>42090</v>
      </c>
      <c r="AM265" s="24">
        <v>42185</v>
      </c>
      <c r="AN265" s="2">
        <v>2015</v>
      </c>
      <c r="AO265" s="26" t="s">
        <v>71</v>
      </c>
      <c r="AP265" s="26" t="s">
        <v>65</v>
      </c>
      <c r="AQ265" s="27" t="s">
        <v>71</v>
      </c>
      <c r="AR265" s="2" t="s">
        <v>59</v>
      </c>
      <c r="AS265" s="5" t="s">
        <v>1670</v>
      </c>
      <c r="AT265" s="6" t="s">
        <v>1671</v>
      </c>
      <c r="AU265" s="2" t="s">
        <v>93</v>
      </c>
      <c r="AV265" s="28">
        <v>42735</v>
      </c>
      <c r="AW265" s="7">
        <v>5929.4164305948998</v>
      </c>
      <c r="AX265" s="7">
        <v>4460.3999999999996</v>
      </c>
      <c r="AY265" s="29">
        <v>0</v>
      </c>
      <c r="AZ265" s="8">
        <v>2.1</v>
      </c>
      <c r="BA265" s="2" t="s">
        <v>65</v>
      </c>
      <c r="BB265" s="30" t="s">
        <v>296</v>
      </c>
    </row>
    <row r="266" spans="1:54" ht="76.5">
      <c r="A266" s="21">
        <v>2</v>
      </c>
      <c r="B266" s="2" t="s">
        <v>1111</v>
      </c>
      <c r="C266" s="4" t="s">
        <v>54</v>
      </c>
      <c r="D266" s="1" t="s">
        <v>1073</v>
      </c>
      <c r="E266" s="2" t="s">
        <v>82</v>
      </c>
      <c r="F266" s="1" t="s">
        <v>75</v>
      </c>
      <c r="G266" s="1" t="s">
        <v>76</v>
      </c>
      <c r="H266" s="21">
        <v>880178</v>
      </c>
      <c r="I266" s="116" t="s">
        <v>1830</v>
      </c>
      <c r="J266" s="3" t="s">
        <v>109</v>
      </c>
      <c r="K266" s="3" t="s">
        <v>109</v>
      </c>
      <c r="L266" s="2" t="s">
        <v>87</v>
      </c>
      <c r="M266" s="4" t="s">
        <v>77</v>
      </c>
      <c r="N266" s="2" t="s">
        <v>88</v>
      </c>
      <c r="O266" s="2" t="s">
        <v>89</v>
      </c>
      <c r="P266" s="22">
        <v>768.83871999999997</v>
      </c>
      <c r="Q266" s="22">
        <v>907.22968959999992</v>
      </c>
      <c r="R266" s="22">
        <v>653.49322777302234</v>
      </c>
      <c r="S266" s="23">
        <v>771.12200877216628</v>
      </c>
      <c r="T266" s="22">
        <v>653.49322777302234</v>
      </c>
      <c r="U266" s="22">
        <v>771.12200877216628</v>
      </c>
      <c r="V266" s="2" t="s">
        <v>127</v>
      </c>
      <c r="W266" s="1" t="s">
        <v>54</v>
      </c>
      <c r="X266" s="1" t="s">
        <v>54</v>
      </c>
      <c r="Y266" s="1" t="s">
        <v>55</v>
      </c>
      <c r="Z266" s="24">
        <v>42035</v>
      </c>
      <c r="AA266" s="24">
        <v>42070</v>
      </c>
      <c r="AB266" s="2" t="s">
        <v>1659</v>
      </c>
      <c r="AC266" s="2" t="s">
        <v>1659</v>
      </c>
      <c r="AD266" s="25" t="s">
        <v>111</v>
      </c>
      <c r="AE266" s="2" t="s">
        <v>78</v>
      </c>
      <c r="AF266" s="21">
        <v>796</v>
      </c>
      <c r="AG266" s="1" t="s">
        <v>68</v>
      </c>
      <c r="AH266" s="1">
        <v>1</v>
      </c>
      <c r="AI266" s="2">
        <v>45</v>
      </c>
      <c r="AJ266" s="2" t="s">
        <v>62</v>
      </c>
      <c r="AK266" s="24">
        <v>42090</v>
      </c>
      <c r="AL266" s="24">
        <v>42090</v>
      </c>
      <c r="AM266" s="24">
        <v>42185</v>
      </c>
      <c r="AN266" s="2">
        <v>2015</v>
      </c>
      <c r="AO266" s="26" t="s">
        <v>71</v>
      </c>
      <c r="AP266" s="26" t="s">
        <v>65</v>
      </c>
      <c r="AQ266" s="27" t="s">
        <v>71</v>
      </c>
      <c r="AR266" s="2" t="s">
        <v>59</v>
      </c>
      <c r="AS266" s="5" t="s">
        <v>1672</v>
      </c>
      <c r="AT266" s="6" t="s">
        <v>1673</v>
      </c>
      <c r="AU266" s="2" t="s">
        <v>93</v>
      </c>
      <c r="AV266" s="28">
        <v>42735</v>
      </c>
      <c r="AW266" s="7">
        <v>7623.5354107648727</v>
      </c>
      <c r="AX266" s="7">
        <v>5734.8</v>
      </c>
      <c r="AY266" s="29">
        <v>0</v>
      </c>
      <c r="AZ266" s="8">
        <v>2.7</v>
      </c>
      <c r="BA266" s="2" t="s">
        <v>65</v>
      </c>
      <c r="BB266" s="30" t="s">
        <v>296</v>
      </c>
    </row>
    <row r="267" spans="1:54" ht="76.5">
      <c r="A267" s="21">
        <v>2</v>
      </c>
      <c r="B267" s="2" t="s">
        <v>1112</v>
      </c>
      <c r="C267" s="4" t="s">
        <v>54</v>
      </c>
      <c r="D267" s="1" t="s">
        <v>1073</v>
      </c>
      <c r="E267" s="2" t="s">
        <v>82</v>
      </c>
      <c r="F267" s="1" t="s">
        <v>75</v>
      </c>
      <c r="G267" s="1" t="s">
        <v>76</v>
      </c>
      <c r="H267" s="21">
        <v>880180</v>
      </c>
      <c r="I267" s="116" t="s">
        <v>1831</v>
      </c>
      <c r="J267" s="3" t="s">
        <v>109</v>
      </c>
      <c r="K267" s="3" t="s">
        <v>109</v>
      </c>
      <c r="L267" s="2" t="s">
        <v>87</v>
      </c>
      <c r="M267" s="4" t="s">
        <v>77</v>
      </c>
      <c r="N267" s="2" t="s">
        <v>88</v>
      </c>
      <c r="O267" s="2" t="s">
        <v>89</v>
      </c>
      <c r="P267" s="22">
        <v>600.98697000000004</v>
      </c>
      <c r="Q267" s="22">
        <v>709.16462460000002</v>
      </c>
      <c r="R267" s="22">
        <v>510.83891999999997</v>
      </c>
      <c r="S267" s="23">
        <v>602.78992559999995</v>
      </c>
      <c r="T267" s="22">
        <v>510.83891999999997</v>
      </c>
      <c r="U267" s="22">
        <v>602.78992559999995</v>
      </c>
      <c r="V267" s="2" t="s">
        <v>127</v>
      </c>
      <c r="W267" s="1" t="s">
        <v>54</v>
      </c>
      <c r="X267" s="1" t="s">
        <v>54</v>
      </c>
      <c r="Y267" s="1" t="s">
        <v>55</v>
      </c>
      <c r="Z267" s="24">
        <v>42035</v>
      </c>
      <c r="AA267" s="24">
        <v>42070</v>
      </c>
      <c r="AB267" s="2" t="s">
        <v>1659</v>
      </c>
      <c r="AC267" s="2" t="s">
        <v>1659</v>
      </c>
      <c r="AD267" s="25" t="s">
        <v>111</v>
      </c>
      <c r="AE267" s="2" t="s">
        <v>78</v>
      </c>
      <c r="AF267" s="21">
        <v>796</v>
      </c>
      <c r="AG267" s="1" t="s">
        <v>68</v>
      </c>
      <c r="AH267" s="1">
        <v>1</v>
      </c>
      <c r="AI267" s="2">
        <v>45</v>
      </c>
      <c r="AJ267" s="2" t="s">
        <v>62</v>
      </c>
      <c r="AK267" s="24">
        <v>42090</v>
      </c>
      <c r="AL267" s="24">
        <v>42090</v>
      </c>
      <c r="AM267" s="24">
        <v>42185</v>
      </c>
      <c r="AN267" s="2">
        <v>2015</v>
      </c>
      <c r="AO267" s="26" t="s">
        <v>71</v>
      </c>
      <c r="AP267" s="26" t="s">
        <v>65</v>
      </c>
      <c r="AQ267" s="27" t="s">
        <v>71</v>
      </c>
      <c r="AR267" s="2" t="s">
        <v>59</v>
      </c>
      <c r="AS267" s="5" t="s">
        <v>1674</v>
      </c>
      <c r="AT267" s="6" t="s">
        <v>1675</v>
      </c>
      <c r="AU267" s="2" t="s">
        <v>93</v>
      </c>
      <c r="AV267" s="28">
        <v>42735</v>
      </c>
      <c r="AW267" s="7">
        <v>6211.7695939565629</v>
      </c>
      <c r="AX267" s="7">
        <v>4672.7999999999993</v>
      </c>
      <c r="AY267" s="29">
        <v>0</v>
      </c>
      <c r="AZ267" s="8">
        <v>2.2000000000000002</v>
      </c>
      <c r="BA267" s="2" t="s">
        <v>65</v>
      </c>
      <c r="BB267" s="30" t="s">
        <v>296</v>
      </c>
    </row>
    <row r="268" spans="1:54" ht="76.5">
      <c r="A268" s="21">
        <v>2</v>
      </c>
      <c r="B268" s="2" t="s">
        <v>1113</v>
      </c>
      <c r="C268" s="4" t="s">
        <v>54</v>
      </c>
      <c r="D268" s="1" t="s">
        <v>1073</v>
      </c>
      <c r="E268" s="2" t="s">
        <v>82</v>
      </c>
      <c r="F268" s="1" t="s">
        <v>75</v>
      </c>
      <c r="G268" s="1" t="s">
        <v>76</v>
      </c>
      <c r="H268" s="21">
        <v>880184</v>
      </c>
      <c r="I268" s="116" t="s">
        <v>1832</v>
      </c>
      <c r="J268" s="3" t="s">
        <v>109</v>
      </c>
      <c r="K268" s="3" t="s">
        <v>109</v>
      </c>
      <c r="L268" s="2" t="s">
        <v>87</v>
      </c>
      <c r="M268" s="4" t="s">
        <v>77</v>
      </c>
      <c r="N268" s="2" t="s">
        <v>88</v>
      </c>
      <c r="O268" s="2" t="s">
        <v>89</v>
      </c>
      <c r="P268" s="22">
        <v>526.59</v>
      </c>
      <c r="Q268" s="22">
        <v>621.37620000000004</v>
      </c>
      <c r="R268" s="22">
        <v>447.59733999999997</v>
      </c>
      <c r="S268" s="23">
        <v>528.1648611999999</v>
      </c>
      <c r="T268" s="22">
        <v>447.59733999999997</v>
      </c>
      <c r="U268" s="22">
        <v>528.1648611999999</v>
      </c>
      <c r="V268" s="2" t="s">
        <v>127</v>
      </c>
      <c r="W268" s="1" t="s">
        <v>54</v>
      </c>
      <c r="X268" s="1" t="s">
        <v>54</v>
      </c>
      <c r="Y268" s="1" t="s">
        <v>55</v>
      </c>
      <c r="Z268" s="24">
        <v>42035</v>
      </c>
      <c r="AA268" s="24">
        <v>42070</v>
      </c>
      <c r="AB268" s="2" t="s">
        <v>1659</v>
      </c>
      <c r="AC268" s="2" t="s">
        <v>1659</v>
      </c>
      <c r="AD268" s="25" t="s">
        <v>111</v>
      </c>
      <c r="AE268" s="2" t="s">
        <v>78</v>
      </c>
      <c r="AF268" s="21">
        <v>796</v>
      </c>
      <c r="AG268" s="1" t="s">
        <v>68</v>
      </c>
      <c r="AH268" s="1">
        <v>1</v>
      </c>
      <c r="AI268" s="2">
        <v>45</v>
      </c>
      <c r="AJ268" s="2" t="s">
        <v>62</v>
      </c>
      <c r="AK268" s="24">
        <v>42090</v>
      </c>
      <c r="AL268" s="24">
        <v>42090</v>
      </c>
      <c r="AM268" s="24">
        <v>42185</v>
      </c>
      <c r="AN268" s="2">
        <v>2015</v>
      </c>
      <c r="AO268" s="26" t="s">
        <v>71</v>
      </c>
      <c r="AP268" s="26" t="s">
        <v>65</v>
      </c>
      <c r="AQ268" s="27" t="s">
        <v>71</v>
      </c>
      <c r="AR268" s="2" t="s">
        <v>59</v>
      </c>
      <c r="AS268" s="5" t="s">
        <v>1676</v>
      </c>
      <c r="AT268" s="6" t="s">
        <v>1677</v>
      </c>
      <c r="AU268" s="2" t="s">
        <v>93</v>
      </c>
      <c r="AV268" s="28">
        <v>42735</v>
      </c>
      <c r="AW268" s="7">
        <v>5223.5335221907444</v>
      </c>
      <c r="AX268" s="7">
        <v>3929.3999999999992</v>
      </c>
      <c r="AY268" s="29">
        <v>0</v>
      </c>
      <c r="AZ268" s="8">
        <v>1.85</v>
      </c>
      <c r="BA268" s="2" t="s">
        <v>65</v>
      </c>
      <c r="BB268" s="30" t="s">
        <v>296</v>
      </c>
    </row>
    <row r="269" spans="1:54" ht="89.25">
      <c r="A269" s="21">
        <v>2</v>
      </c>
      <c r="B269" s="2" t="s">
        <v>1114</v>
      </c>
      <c r="C269" s="4" t="s">
        <v>54</v>
      </c>
      <c r="D269" s="1" t="s">
        <v>1073</v>
      </c>
      <c r="E269" s="2" t="s">
        <v>82</v>
      </c>
      <c r="F269" s="1" t="s">
        <v>75</v>
      </c>
      <c r="G269" s="1" t="s">
        <v>76</v>
      </c>
      <c r="H269" s="21">
        <v>880186</v>
      </c>
      <c r="I269" s="116" t="s">
        <v>1833</v>
      </c>
      <c r="J269" s="3" t="s">
        <v>109</v>
      </c>
      <c r="K269" s="3" t="s">
        <v>109</v>
      </c>
      <c r="L269" s="2" t="s">
        <v>87</v>
      </c>
      <c r="M269" s="4" t="s">
        <v>77</v>
      </c>
      <c r="N269" s="2" t="s">
        <v>88</v>
      </c>
      <c r="O269" s="2" t="s">
        <v>89</v>
      </c>
      <c r="P269" s="22">
        <v>741.53</v>
      </c>
      <c r="Q269" s="22">
        <v>875.0053999999999</v>
      </c>
      <c r="R269" s="22">
        <v>630.29862000000003</v>
      </c>
      <c r="S269" s="23">
        <v>743.75237159999995</v>
      </c>
      <c r="T269" s="22">
        <v>630.29862000000003</v>
      </c>
      <c r="U269" s="22">
        <v>743.75237159999995</v>
      </c>
      <c r="V269" s="2" t="s">
        <v>127</v>
      </c>
      <c r="W269" s="1" t="s">
        <v>54</v>
      </c>
      <c r="X269" s="1" t="s">
        <v>54</v>
      </c>
      <c r="Y269" s="1" t="s">
        <v>55</v>
      </c>
      <c r="Z269" s="24">
        <v>42035</v>
      </c>
      <c r="AA269" s="24">
        <v>42070</v>
      </c>
      <c r="AB269" s="2" t="s">
        <v>1659</v>
      </c>
      <c r="AC269" s="2" t="s">
        <v>1659</v>
      </c>
      <c r="AD269" s="25" t="s">
        <v>111</v>
      </c>
      <c r="AE269" s="2" t="s">
        <v>78</v>
      </c>
      <c r="AF269" s="21">
        <v>796</v>
      </c>
      <c r="AG269" s="1" t="s">
        <v>68</v>
      </c>
      <c r="AH269" s="1">
        <v>1</v>
      </c>
      <c r="AI269" s="2">
        <v>45</v>
      </c>
      <c r="AJ269" s="2" t="s">
        <v>62</v>
      </c>
      <c r="AK269" s="24">
        <v>42090</v>
      </c>
      <c r="AL269" s="24">
        <v>42090</v>
      </c>
      <c r="AM269" s="24">
        <v>42185</v>
      </c>
      <c r="AN269" s="2">
        <v>2015</v>
      </c>
      <c r="AO269" s="26" t="s">
        <v>71</v>
      </c>
      <c r="AP269" s="26" t="s">
        <v>65</v>
      </c>
      <c r="AQ269" s="27" t="s">
        <v>71</v>
      </c>
      <c r="AR269" s="2" t="s">
        <v>59</v>
      </c>
      <c r="AS269" s="5" t="s">
        <v>1678</v>
      </c>
      <c r="AT269" s="6" t="s">
        <v>1679</v>
      </c>
      <c r="AU269" s="2" t="s">
        <v>93</v>
      </c>
      <c r="AV269" s="28">
        <v>42735</v>
      </c>
      <c r="AW269" s="7">
        <v>7905.888574126534</v>
      </c>
      <c r="AX269" s="7">
        <v>5947.2</v>
      </c>
      <c r="AY269" s="29">
        <v>0</v>
      </c>
      <c r="AZ269" s="8">
        <v>2.8</v>
      </c>
      <c r="BA269" s="2" t="s">
        <v>65</v>
      </c>
      <c r="BB269" s="30" t="s">
        <v>296</v>
      </c>
    </row>
    <row r="270" spans="1:54" ht="76.5">
      <c r="A270" s="21">
        <v>2</v>
      </c>
      <c r="B270" s="2" t="s">
        <v>1115</v>
      </c>
      <c r="C270" s="4" t="s">
        <v>54</v>
      </c>
      <c r="D270" s="1" t="s">
        <v>1073</v>
      </c>
      <c r="E270" s="2" t="s">
        <v>82</v>
      </c>
      <c r="F270" s="1" t="s">
        <v>75</v>
      </c>
      <c r="G270" s="1" t="s">
        <v>76</v>
      </c>
      <c r="H270" s="21">
        <v>880188</v>
      </c>
      <c r="I270" s="116" t="s">
        <v>1834</v>
      </c>
      <c r="J270" s="3" t="s">
        <v>109</v>
      </c>
      <c r="K270" s="3" t="s">
        <v>109</v>
      </c>
      <c r="L270" s="2" t="s">
        <v>87</v>
      </c>
      <c r="M270" s="4" t="s">
        <v>77</v>
      </c>
      <c r="N270" s="2" t="s">
        <v>88</v>
      </c>
      <c r="O270" s="2" t="s">
        <v>89</v>
      </c>
      <c r="P270" s="22">
        <v>727.74824999999998</v>
      </c>
      <c r="Q270" s="22">
        <v>858.74293499999999</v>
      </c>
      <c r="R270" s="22">
        <v>618.58600999999999</v>
      </c>
      <c r="S270" s="23">
        <v>729.9314918</v>
      </c>
      <c r="T270" s="22">
        <v>618.58600999999999</v>
      </c>
      <c r="U270" s="22">
        <v>729.9314918</v>
      </c>
      <c r="V270" s="2" t="s">
        <v>127</v>
      </c>
      <c r="W270" s="1" t="s">
        <v>54</v>
      </c>
      <c r="X270" s="1" t="s">
        <v>54</v>
      </c>
      <c r="Y270" s="1" t="s">
        <v>55</v>
      </c>
      <c r="Z270" s="24">
        <v>42035</v>
      </c>
      <c r="AA270" s="24">
        <v>42070</v>
      </c>
      <c r="AB270" s="2" t="s">
        <v>1659</v>
      </c>
      <c r="AC270" s="2" t="s">
        <v>1659</v>
      </c>
      <c r="AD270" s="25" t="s">
        <v>111</v>
      </c>
      <c r="AE270" s="2" t="s">
        <v>78</v>
      </c>
      <c r="AF270" s="21">
        <v>796</v>
      </c>
      <c r="AG270" s="1" t="s">
        <v>68</v>
      </c>
      <c r="AH270" s="1">
        <v>1</v>
      </c>
      <c r="AI270" s="2">
        <v>45</v>
      </c>
      <c r="AJ270" s="2" t="s">
        <v>62</v>
      </c>
      <c r="AK270" s="24">
        <v>42090</v>
      </c>
      <c r="AL270" s="24">
        <v>42090</v>
      </c>
      <c r="AM270" s="24">
        <v>42185</v>
      </c>
      <c r="AN270" s="2">
        <v>2015</v>
      </c>
      <c r="AO270" s="26" t="s">
        <v>71</v>
      </c>
      <c r="AP270" s="26" t="s">
        <v>65</v>
      </c>
      <c r="AQ270" s="27" t="s">
        <v>71</v>
      </c>
      <c r="AR270" s="2" t="s">
        <v>59</v>
      </c>
      <c r="AS270" s="5" t="s">
        <v>1680</v>
      </c>
      <c r="AT270" s="6" t="s">
        <v>1681</v>
      </c>
      <c r="AU270" s="2" t="s">
        <v>93</v>
      </c>
      <c r="AV270" s="28">
        <v>42735</v>
      </c>
      <c r="AW270" s="7">
        <v>7228.2409820585453</v>
      </c>
      <c r="AX270" s="7">
        <v>5437.4400000000005</v>
      </c>
      <c r="AY270" s="29">
        <v>0</v>
      </c>
      <c r="AZ270" s="8">
        <v>2.56</v>
      </c>
      <c r="BA270" s="2" t="s">
        <v>65</v>
      </c>
      <c r="BB270" s="30" t="s">
        <v>296</v>
      </c>
    </row>
    <row r="271" spans="1:54" ht="76.5">
      <c r="A271" s="21">
        <v>2</v>
      </c>
      <c r="B271" s="2" t="s">
        <v>1116</v>
      </c>
      <c r="C271" s="4" t="s">
        <v>54</v>
      </c>
      <c r="D271" s="1" t="s">
        <v>1073</v>
      </c>
      <c r="E271" s="2" t="s">
        <v>82</v>
      </c>
      <c r="F271" s="1" t="s">
        <v>75</v>
      </c>
      <c r="G271" s="1" t="s">
        <v>76</v>
      </c>
      <c r="H271" s="21">
        <v>880193</v>
      </c>
      <c r="I271" s="116" t="s">
        <v>1835</v>
      </c>
      <c r="J271" s="3" t="s">
        <v>109</v>
      </c>
      <c r="K271" s="3" t="s">
        <v>109</v>
      </c>
      <c r="L271" s="2" t="s">
        <v>87</v>
      </c>
      <c r="M271" s="4" t="s">
        <v>77</v>
      </c>
      <c r="N271" s="2" t="s">
        <v>88</v>
      </c>
      <c r="O271" s="2" t="s">
        <v>89</v>
      </c>
      <c r="P271" s="22">
        <v>504.03345999999999</v>
      </c>
      <c r="Q271" s="22">
        <v>594.7594828</v>
      </c>
      <c r="R271" s="22">
        <v>428.42844000000002</v>
      </c>
      <c r="S271" s="23">
        <v>505.54555920000001</v>
      </c>
      <c r="T271" s="22">
        <v>428.42844000000002</v>
      </c>
      <c r="U271" s="22">
        <v>505.54555920000001</v>
      </c>
      <c r="V271" s="2" t="s">
        <v>127</v>
      </c>
      <c r="W271" s="1" t="s">
        <v>54</v>
      </c>
      <c r="X271" s="1" t="s">
        <v>54</v>
      </c>
      <c r="Y271" s="1" t="s">
        <v>55</v>
      </c>
      <c r="Z271" s="24">
        <v>42035</v>
      </c>
      <c r="AA271" s="24">
        <v>42070</v>
      </c>
      <c r="AB271" s="2" t="s">
        <v>1659</v>
      </c>
      <c r="AC271" s="2" t="s">
        <v>1659</v>
      </c>
      <c r="AD271" s="25" t="s">
        <v>111</v>
      </c>
      <c r="AE271" s="2" t="s">
        <v>78</v>
      </c>
      <c r="AF271" s="21">
        <v>796</v>
      </c>
      <c r="AG271" s="1" t="s">
        <v>68</v>
      </c>
      <c r="AH271" s="1">
        <v>1</v>
      </c>
      <c r="AI271" s="2">
        <v>45</v>
      </c>
      <c r="AJ271" s="2" t="s">
        <v>62</v>
      </c>
      <c r="AK271" s="24">
        <v>42090</v>
      </c>
      <c r="AL271" s="24">
        <v>42090</v>
      </c>
      <c r="AM271" s="24">
        <v>42185</v>
      </c>
      <c r="AN271" s="2">
        <v>2015</v>
      </c>
      <c r="AO271" s="26" t="s">
        <v>71</v>
      </c>
      <c r="AP271" s="26" t="s">
        <v>65</v>
      </c>
      <c r="AQ271" s="27" t="s">
        <v>71</v>
      </c>
      <c r="AR271" s="2" t="s">
        <v>59</v>
      </c>
      <c r="AS271" s="5" t="s">
        <v>1682</v>
      </c>
      <c r="AT271" s="6" t="s">
        <v>1683</v>
      </c>
      <c r="AU271" s="2" t="s">
        <v>93</v>
      </c>
      <c r="AV271" s="28">
        <v>42735</v>
      </c>
      <c r="AW271" s="7">
        <v>5223.5335221907444</v>
      </c>
      <c r="AX271" s="7">
        <v>3929.3999999999992</v>
      </c>
      <c r="AY271" s="29">
        <v>0</v>
      </c>
      <c r="AZ271" s="8">
        <v>1.85</v>
      </c>
      <c r="BA271" s="2" t="s">
        <v>65</v>
      </c>
      <c r="BB271" s="30" t="s">
        <v>296</v>
      </c>
    </row>
    <row r="272" spans="1:54" ht="89.25">
      <c r="A272" s="21">
        <v>2</v>
      </c>
      <c r="B272" s="2" t="s">
        <v>1117</v>
      </c>
      <c r="C272" s="4" t="s">
        <v>54</v>
      </c>
      <c r="D272" s="1" t="s">
        <v>1073</v>
      </c>
      <c r="E272" s="2" t="s">
        <v>82</v>
      </c>
      <c r="F272" s="1" t="s">
        <v>75</v>
      </c>
      <c r="G272" s="1" t="s">
        <v>76</v>
      </c>
      <c r="H272" s="21">
        <v>880195</v>
      </c>
      <c r="I272" s="116" t="s">
        <v>1836</v>
      </c>
      <c r="J272" s="3" t="s">
        <v>109</v>
      </c>
      <c r="K272" s="3" t="s">
        <v>109</v>
      </c>
      <c r="L272" s="2" t="s">
        <v>87</v>
      </c>
      <c r="M272" s="4" t="s">
        <v>77</v>
      </c>
      <c r="N272" s="2" t="s">
        <v>88</v>
      </c>
      <c r="O272" s="2" t="s">
        <v>89</v>
      </c>
      <c r="P272" s="22">
        <v>802.19</v>
      </c>
      <c r="Q272" s="22">
        <v>946.58420000000001</v>
      </c>
      <c r="R272" s="22">
        <v>681.86341000000004</v>
      </c>
      <c r="S272" s="23">
        <v>804.59882379999999</v>
      </c>
      <c r="T272" s="22">
        <v>681.86341000000004</v>
      </c>
      <c r="U272" s="22">
        <v>804.59882379999999</v>
      </c>
      <c r="V272" s="2" t="s">
        <v>127</v>
      </c>
      <c r="W272" s="1" t="s">
        <v>54</v>
      </c>
      <c r="X272" s="1" t="s">
        <v>54</v>
      </c>
      <c r="Y272" s="1" t="s">
        <v>55</v>
      </c>
      <c r="Z272" s="24">
        <v>42035</v>
      </c>
      <c r="AA272" s="24">
        <v>42070</v>
      </c>
      <c r="AB272" s="2" t="s">
        <v>1659</v>
      </c>
      <c r="AC272" s="2" t="s">
        <v>1659</v>
      </c>
      <c r="AD272" s="25" t="s">
        <v>111</v>
      </c>
      <c r="AE272" s="2" t="s">
        <v>78</v>
      </c>
      <c r="AF272" s="21">
        <v>796</v>
      </c>
      <c r="AG272" s="1" t="s">
        <v>68</v>
      </c>
      <c r="AH272" s="1">
        <v>1</v>
      </c>
      <c r="AI272" s="2">
        <v>45</v>
      </c>
      <c r="AJ272" s="2" t="s">
        <v>62</v>
      </c>
      <c r="AK272" s="24">
        <v>42090</v>
      </c>
      <c r="AL272" s="24">
        <v>42090</v>
      </c>
      <c r="AM272" s="24">
        <v>42185</v>
      </c>
      <c r="AN272" s="2">
        <v>2015</v>
      </c>
      <c r="AO272" s="26" t="s">
        <v>71</v>
      </c>
      <c r="AP272" s="26" t="s">
        <v>65</v>
      </c>
      <c r="AQ272" s="27" t="s">
        <v>71</v>
      </c>
      <c r="AR272" s="2" t="s">
        <v>59</v>
      </c>
      <c r="AS272" s="5" t="s">
        <v>1684</v>
      </c>
      <c r="AT272" s="6" t="s">
        <v>1685</v>
      </c>
      <c r="AU272" s="2" t="s">
        <v>93</v>
      </c>
      <c r="AV272" s="28">
        <v>42735</v>
      </c>
      <c r="AW272" s="7">
        <v>8329.4183191690281</v>
      </c>
      <c r="AX272" s="7">
        <v>6265.8</v>
      </c>
      <c r="AY272" s="29">
        <v>0</v>
      </c>
      <c r="AZ272" s="8">
        <v>2.95</v>
      </c>
      <c r="BA272" s="2" t="s">
        <v>65</v>
      </c>
      <c r="BB272" s="30" t="s">
        <v>296</v>
      </c>
    </row>
    <row r="273" spans="1:54" ht="89.25">
      <c r="A273" s="21">
        <v>2</v>
      </c>
      <c r="B273" s="2" t="s">
        <v>1118</v>
      </c>
      <c r="C273" s="4" t="s">
        <v>54</v>
      </c>
      <c r="D273" s="1" t="s">
        <v>1073</v>
      </c>
      <c r="E273" s="2" t="s">
        <v>82</v>
      </c>
      <c r="F273" s="1" t="s">
        <v>75</v>
      </c>
      <c r="G273" s="1" t="s">
        <v>76</v>
      </c>
      <c r="H273" s="21">
        <v>880201</v>
      </c>
      <c r="I273" s="116" t="s">
        <v>1837</v>
      </c>
      <c r="J273" s="3" t="s">
        <v>109</v>
      </c>
      <c r="K273" s="3" t="s">
        <v>109</v>
      </c>
      <c r="L273" s="2" t="s">
        <v>87</v>
      </c>
      <c r="M273" s="4" t="s">
        <v>77</v>
      </c>
      <c r="N273" s="2" t="s">
        <v>88</v>
      </c>
      <c r="O273" s="2" t="s">
        <v>89</v>
      </c>
      <c r="P273" s="22">
        <v>796.37118999999996</v>
      </c>
      <c r="Q273" s="22">
        <v>939.71800419999988</v>
      </c>
      <c r="R273" s="22">
        <v>676.91551000000004</v>
      </c>
      <c r="S273" s="23">
        <v>798.76030179999998</v>
      </c>
      <c r="T273" s="22">
        <v>676.91551000000004</v>
      </c>
      <c r="U273" s="22">
        <v>798.76030179999998</v>
      </c>
      <c r="V273" s="2" t="s">
        <v>127</v>
      </c>
      <c r="W273" s="1" t="s">
        <v>54</v>
      </c>
      <c r="X273" s="1" t="s">
        <v>54</v>
      </c>
      <c r="Y273" s="1" t="s">
        <v>55</v>
      </c>
      <c r="Z273" s="24">
        <v>42035</v>
      </c>
      <c r="AA273" s="24">
        <v>42070</v>
      </c>
      <c r="AB273" s="2" t="s">
        <v>1659</v>
      </c>
      <c r="AC273" s="2" t="s">
        <v>1659</v>
      </c>
      <c r="AD273" s="25" t="s">
        <v>111</v>
      </c>
      <c r="AE273" s="2" t="s">
        <v>78</v>
      </c>
      <c r="AF273" s="21">
        <v>796</v>
      </c>
      <c r="AG273" s="1" t="s">
        <v>68</v>
      </c>
      <c r="AH273" s="1">
        <v>1</v>
      </c>
      <c r="AI273" s="2">
        <v>45</v>
      </c>
      <c r="AJ273" s="2" t="s">
        <v>62</v>
      </c>
      <c r="AK273" s="24">
        <v>42090</v>
      </c>
      <c r="AL273" s="24">
        <v>42090</v>
      </c>
      <c r="AM273" s="24">
        <v>42185</v>
      </c>
      <c r="AN273" s="2">
        <v>2015</v>
      </c>
      <c r="AO273" s="26" t="s">
        <v>71</v>
      </c>
      <c r="AP273" s="26" t="s">
        <v>65</v>
      </c>
      <c r="AQ273" s="27" t="s">
        <v>71</v>
      </c>
      <c r="AR273" s="2" t="s">
        <v>59</v>
      </c>
      <c r="AS273" s="5" t="s">
        <v>1686</v>
      </c>
      <c r="AT273" s="6" t="s">
        <v>1687</v>
      </c>
      <c r="AU273" s="2" t="s">
        <v>93</v>
      </c>
      <c r="AV273" s="28">
        <v>42735</v>
      </c>
      <c r="AW273" s="7">
        <v>8188.2417374881961</v>
      </c>
      <c r="AX273" s="7">
        <v>6159.5999999999995</v>
      </c>
      <c r="AY273" s="29">
        <v>0</v>
      </c>
      <c r="AZ273" s="8">
        <v>2.9</v>
      </c>
      <c r="BA273" s="2" t="s">
        <v>65</v>
      </c>
      <c r="BB273" s="30" t="s">
        <v>296</v>
      </c>
    </row>
    <row r="274" spans="1:54" ht="76.5">
      <c r="A274" s="21">
        <v>2</v>
      </c>
      <c r="B274" s="2" t="s">
        <v>1119</v>
      </c>
      <c r="C274" s="4" t="s">
        <v>54</v>
      </c>
      <c r="D274" s="1" t="s">
        <v>1073</v>
      </c>
      <c r="E274" s="2" t="s">
        <v>82</v>
      </c>
      <c r="F274" s="1" t="s">
        <v>75</v>
      </c>
      <c r="G274" s="1" t="s">
        <v>76</v>
      </c>
      <c r="H274" s="21">
        <v>880202</v>
      </c>
      <c r="I274" s="116" t="s">
        <v>1838</v>
      </c>
      <c r="J274" s="3" t="s">
        <v>109</v>
      </c>
      <c r="K274" s="3" t="s">
        <v>109</v>
      </c>
      <c r="L274" s="2" t="s">
        <v>87</v>
      </c>
      <c r="M274" s="4" t="s">
        <v>77</v>
      </c>
      <c r="N274" s="2" t="s">
        <v>88</v>
      </c>
      <c r="O274" s="2" t="s">
        <v>89</v>
      </c>
      <c r="P274" s="22">
        <v>821.80940999999996</v>
      </c>
      <c r="Q274" s="22">
        <v>969.73510379999993</v>
      </c>
      <c r="R274" s="22">
        <v>698.53800000000001</v>
      </c>
      <c r="S274" s="23">
        <v>824.27483999999993</v>
      </c>
      <c r="T274" s="22">
        <v>698.53800000000001</v>
      </c>
      <c r="U274" s="22">
        <v>824.27483999999993</v>
      </c>
      <c r="V274" s="2" t="s">
        <v>127</v>
      </c>
      <c r="W274" s="1" t="s">
        <v>54</v>
      </c>
      <c r="X274" s="1" t="s">
        <v>54</v>
      </c>
      <c r="Y274" s="1" t="s">
        <v>55</v>
      </c>
      <c r="Z274" s="24">
        <v>42035</v>
      </c>
      <c r="AA274" s="24">
        <v>42070</v>
      </c>
      <c r="AB274" s="2" t="s">
        <v>1659</v>
      </c>
      <c r="AC274" s="2" t="s">
        <v>1659</v>
      </c>
      <c r="AD274" s="25" t="s">
        <v>111</v>
      </c>
      <c r="AE274" s="2" t="s">
        <v>78</v>
      </c>
      <c r="AF274" s="21">
        <v>796</v>
      </c>
      <c r="AG274" s="1" t="s">
        <v>68</v>
      </c>
      <c r="AH274" s="1">
        <v>1</v>
      </c>
      <c r="AI274" s="2">
        <v>45</v>
      </c>
      <c r="AJ274" s="2" t="s">
        <v>62</v>
      </c>
      <c r="AK274" s="24">
        <v>42090</v>
      </c>
      <c r="AL274" s="24">
        <v>42090</v>
      </c>
      <c r="AM274" s="24">
        <v>42185</v>
      </c>
      <c r="AN274" s="2">
        <v>2015</v>
      </c>
      <c r="AO274" s="26" t="s">
        <v>71</v>
      </c>
      <c r="AP274" s="26" t="s">
        <v>65</v>
      </c>
      <c r="AQ274" s="27" t="s">
        <v>71</v>
      </c>
      <c r="AR274" s="2" t="s">
        <v>59</v>
      </c>
      <c r="AS274" s="5" t="s">
        <v>1688</v>
      </c>
      <c r="AT274" s="6" t="s">
        <v>1689</v>
      </c>
      <c r="AU274" s="2" t="s">
        <v>93</v>
      </c>
      <c r="AV274" s="28">
        <v>42735</v>
      </c>
      <c r="AW274" s="7">
        <v>7623.5354107648727</v>
      </c>
      <c r="AX274" s="7">
        <v>5734.8</v>
      </c>
      <c r="AY274" s="29">
        <v>0</v>
      </c>
      <c r="AZ274" s="8">
        <v>2.7</v>
      </c>
      <c r="BA274" s="2" t="s">
        <v>65</v>
      </c>
      <c r="BB274" s="30" t="s">
        <v>296</v>
      </c>
    </row>
    <row r="275" spans="1:54" ht="76.5">
      <c r="A275" s="21">
        <v>2</v>
      </c>
      <c r="B275" s="2" t="s">
        <v>1120</v>
      </c>
      <c r="C275" s="4" t="s">
        <v>54</v>
      </c>
      <c r="D275" s="1" t="s">
        <v>1073</v>
      </c>
      <c r="E275" s="2" t="s">
        <v>82</v>
      </c>
      <c r="F275" s="1" t="s">
        <v>75</v>
      </c>
      <c r="G275" s="1" t="s">
        <v>76</v>
      </c>
      <c r="H275" s="21">
        <v>880203</v>
      </c>
      <c r="I275" s="116" t="s">
        <v>1839</v>
      </c>
      <c r="J275" s="3" t="s">
        <v>109</v>
      </c>
      <c r="K275" s="3" t="s">
        <v>109</v>
      </c>
      <c r="L275" s="2" t="s">
        <v>87</v>
      </c>
      <c r="M275" s="4" t="s">
        <v>77</v>
      </c>
      <c r="N275" s="2" t="s">
        <v>88</v>
      </c>
      <c r="O275" s="2" t="s">
        <v>89</v>
      </c>
      <c r="P275" s="22">
        <v>1033.6439700000001</v>
      </c>
      <c r="Q275" s="22">
        <v>1219.6998846000001</v>
      </c>
      <c r="R275" s="22">
        <v>878.59736999999996</v>
      </c>
      <c r="S275" s="23">
        <v>1036.7448965999999</v>
      </c>
      <c r="T275" s="22">
        <v>878.59736999999996</v>
      </c>
      <c r="U275" s="22">
        <v>1036.7448965999999</v>
      </c>
      <c r="V275" s="2" t="s">
        <v>127</v>
      </c>
      <c r="W275" s="1" t="s">
        <v>54</v>
      </c>
      <c r="X275" s="1" t="s">
        <v>54</v>
      </c>
      <c r="Y275" s="1" t="s">
        <v>55</v>
      </c>
      <c r="Z275" s="24">
        <v>42035</v>
      </c>
      <c r="AA275" s="24">
        <v>42070</v>
      </c>
      <c r="AB275" s="2" t="s">
        <v>1659</v>
      </c>
      <c r="AC275" s="2" t="s">
        <v>1659</v>
      </c>
      <c r="AD275" s="25" t="s">
        <v>111</v>
      </c>
      <c r="AE275" s="2" t="s">
        <v>78</v>
      </c>
      <c r="AF275" s="21">
        <v>796</v>
      </c>
      <c r="AG275" s="1" t="s">
        <v>68</v>
      </c>
      <c r="AH275" s="1">
        <v>1</v>
      </c>
      <c r="AI275" s="2">
        <v>45</v>
      </c>
      <c r="AJ275" s="2" t="s">
        <v>62</v>
      </c>
      <c r="AK275" s="24">
        <v>42090</v>
      </c>
      <c r="AL275" s="24">
        <v>42090</v>
      </c>
      <c r="AM275" s="24">
        <v>42185</v>
      </c>
      <c r="AN275" s="2">
        <v>2015</v>
      </c>
      <c r="AO275" s="26" t="s">
        <v>71</v>
      </c>
      <c r="AP275" s="26" t="s">
        <v>65</v>
      </c>
      <c r="AQ275" s="27" t="s">
        <v>71</v>
      </c>
      <c r="AR275" s="2" t="s">
        <v>59</v>
      </c>
      <c r="AS275" s="5" t="s">
        <v>1690</v>
      </c>
      <c r="AT275" s="6" t="s">
        <v>1691</v>
      </c>
      <c r="AU275" s="2" t="s">
        <v>93</v>
      </c>
      <c r="AV275" s="28">
        <v>42735</v>
      </c>
      <c r="AW275" s="7">
        <v>10051.772615675163</v>
      </c>
      <c r="AX275" s="7">
        <v>7561.4400000000005</v>
      </c>
      <c r="AY275" s="29">
        <v>0</v>
      </c>
      <c r="AZ275" s="8">
        <v>3.56</v>
      </c>
      <c r="BA275" s="2" t="s">
        <v>65</v>
      </c>
      <c r="BB275" s="30" t="s">
        <v>296</v>
      </c>
    </row>
    <row r="276" spans="1:54" ht="76.5">
      <c r="A276" s="21">
        <v>2</v>
      </c>
      <c r="B276" s="2" t="s">
        <v>1121</v>
      </c>
      <c r="C276" s="4" t="s">
        <v>54</v>
      </c>
      <c r="D276" s="1" t="s">
        <v>1073</v>
      </c>
      <c r="E276" s="2" t="s">
        <v>82</v>
      </c>
      <c r="F276" s="1" t="s">
        <v>75</v>
      </c>
      <c r="G276" s="1" t="s">
        <v>76</v>
      </c>
      <c r="H276" s="21">
        <v>880206</v>
      </c>
      <c r="I276" s="116" t="s">
        <v>1840</v>
      </c>
      <c r="J276" s="3" t="s">
        <v>109</v>
      </c>
      <c r="K276" s="3" t="s">
        <v>109</v>
      </c>
      <c r="L276" s="2" t="s">
        <v>87</v>
      </c>
      <c r="M276" s="4" t="s">
        <v>77</v>
      </c>
      <c r="N276" s="2" t="s">
        <v>88</v>
      </c>
      <c r="O276" s="2" t="s">
        <v>89</v>
      </c>
      <c r="P276" s="22">
        <v>884.05465000000004</v>
      </c>
      <c r="Q276" s="22">
        <v>1043.184487</v>
      </c>
      <c r="R276" s="22">
        <v>751.44645000000003</v>
      </c>
      <c r="S276" s="23">
        <v>886.70681100000002</v>
      </c>
      <c r="T276" s="22">
        <v>751.44645000000003</v>
      </c>
      <c r="U276" s="22">
        <v>886.70681100000002</v>
      </c>
      <c r="V276" s="2" t="s">
        <v>127</v>
      </c>
      <c r="W276" s="1" t="s">
        <v>54</v>
      </c>
      <c r="X276" s="1" t="s">
        <v>54</v>
      </c>
      <c r="Y276" s="1" t="s">
        <v>55</v>
      </c>
      <c r="Z276" s="24">
        <v>42035</v>
      </c>
      <c r="AA276" s="24">
        <v>42070</v>
      </c>
      <c r="AB276" s="2" t="s">
        <v>1659</v>
      </c>
      <c r="AC276" s="2" t="s">
        <v>1659</v>
      </c>
      <c r="AD276" s="25" t="s">
        <v>111</v>
      </c>
      <c r="AE276" s="2" t="s">
        <v>78</v>
      </c>
      <c r="AF276" s="21">
        <v>796</v>
      </c>
      <c r="AG276" s="1" t="s">
        <v>68</v>
      </c>
      <c r="AH276" s="1">
        <v>1</v>
      </c>
      <c r="AI276" s="2">
        <v>45</v>
      </c>
      <c r="AJ276" s="2" t="s">
        <v>62</v>
      </c>
      <c r="AK276" s="24">
        <v>42090</v>
      </c>
      <c r="AL276" s="24">
        <v>42090</v>
      </c>
      <c r="AM276" s="24">
        <v>42185</v>
      </c>
      <c r="AN276" s="2">
        <v>2015</v>
      </c>
      <c r="AO276" s="26" t="s">
        <v>71</v>
      </c>
      <c r="AP276" s="26" t="s">
        <v>65</v>
      </c>
      <c r="AQ276" s="27" t="s">
        <v>71</v>
      </c>
      <c r="AR276" s="2" t="s">
        <v>59</v>
      </c>
      <c r="AS276" s="5" t="s">
        <v>1692</v>
      </c>
      <c r="AT276" s="6" t="s">
        <v>1693</v>
      </c>
      <c r="AU276" s="2" t="s">
        <v>93</v>
      </c>
      <c r="AV276" s="28">
        <v>42735</v>
      </c>
      <c r="AW276" s="7">
        <v>12155.303682719545</v>
      </c>
      <c r="AX276" s="7">
        <v>6634.3494000000001</v>
      </c>
      <c r="AY276" s="29">
        <v>0</v>
      </c>
      <c r="AZ276" s="8">
        <v>4.3049999999999997</v>
      </c>
      <c r="BA276" s="2" t="s">
        <v>65</v>
      </c>
      <c r="BB276" s="30" t="s">
        <v>296</v>
      </c>
    </row>
    <row r="277" spans="1:54" ht="89.25">
      <c r="A277" s="21">
        <v>2</v>
      </c>
      <c r="B277" s="2" t="s">
        <v>1122</v>
      </c>
      <c r="C277" s="4" t="s">
        <v>54</v>
      </c>
      <c r="D277" s="1" t="s">
        <v>1073</v>
      </c>
      <c r="E277" s="2" t="s">
        <v>82</v>
      </c>
      <c r="F277" s="1" t="s">
        <v>75</v>
      </c>
      <c r="G277" s="1" t="s">
        <v>76</v>
      </c>
      <c r="H277" s="21">
        <v>880209</v>
      </c>
      <c r="I277" s="116" t="s">
        <v>1841</v>
      </c>
      <c r="J277" s="3" t="s">
        <v>109</v>
      </c>
      <c r="K277" s="3" t="s">
        <v>109</v>
      </c>
      <c r="L277" s="2" t="s">
        <v>87</v>
      </c>
      <c r="M277" s="4" t="s">
        <v>77</v>
      </c>
      <c r="N277" s="2" t="s">
        <v>88</v>
      </c>
      <c r="O277" s="2" t="s">
        <v>89</v>
      </c>
      <c r="P277" s="22">
        <v>526.53</v>
      </c>
      <c r="Q277" s="22">
        <v>621.30539999999996</v>
      </c>
      <c r="R277" s="22">
        <v>447.55032</v>
      </c>
      <c r="S277" s="23">
        <v>528.10937760000002</v>
      </c>
      <c r="T277" s="22">
        <v>447.55032</v>
      </c>
      <c r="U277" s="22">
        <v>528.10937760000002</v>
      </c>
      <c r="V277" s="2" t="s">
        <v>127</v>
      </c>
      <c r="W277" s="1" t="s">
        <v>54</v>
      </c>
      <c r="X277" s="1" t="s">
        <v>54</v>
      </c>
      <c r="Y277" s="1" t="s">
        <v>55</v>
      </c>
      <c r="Z277" s="24">
        <v>42035</v>
      </c>
      <c r="AA277" s="24">
        <v>42070</v>
      </c>
      <c r="AB277" s="2" t="s">
        <v>1659</v>
      </c>
      <c r="AC277" s="2" t="s">
        <v>1659</v>
      </c>
      <c r="AD277" s="25" t="s">
        <v>111</v>
      </c>
      <c r="AE277" s="2" t="s">
        <v>78</v>
      </c>
      <c r="AF277" s="21">
        <v>796</v>
      </c>
      <c r="AG277" s="1" t="s">
        <v>68</v>
      </c>
      <c r="AH277" s="1">
        <v>1</v>
      </c>
      <c r="AI277" s="2">
        <v>45</v>
      </c>
      <c r="AJ277" s="2" t="s">
        <v>62</v>
      </c>
      <c r="AK277" s="24">
        <v>42090</v>
      </c>
      <c r="AL277" s="24">
        <v>42090</v>
      </c>
      <c r="AM277" s="24">
        <v>42185</v>
      </c>
      <c r="AN277" s="2">
        <v>2015</v>
      </c>
      <c r="AO277" s="26" t="s">
        <v>71</v>
      </c>
      <c r="AP277" s="26" t="s">
        <v>65</v>
      </c>
      <c r="AQ277" s="27" t="s">
        <v>71</v>
      </c>
      <c r="AR277" s="2" t="s">
        <v>59</v>
      </c>
      <c r="AS277" s="5" t="s">
        <v>1694</v>
      </c>
      <c r="AT277" s="6" t="s">
        <v>1695</v>
      </c>
      <c r="AU277" s="2" t="s">
        <v>93</v>
      </c>
      <c r="AV277" s="28">
        <v>42735</v>
      </c>
      <c r="AW277" s="7">
        <v>7708.2413597733703</v>
      </c>
      <c r="AX277" s="7">
        <v>4207.1484</v>
      </c>
      <c r="AY277" s="29">
        <v>0</v>
      </c>
      <c r="AZ277" s="8">
        <v>2.73</v>
      </c>
      <c r="BA277" s="2" t="s">
        <v>65</v>
      </c>
      <c r="BB277" s="30" t="s">
        <v>296</v>
      </c>
    </row>
    <row r="278" spans="1:54" ht="76.5">
      <c r="A278" s="21">
        <v>2</v>
      </c>
      <c r="B278" s="2" t="s">
        <v>1123</v>
      </c>
      <c r="C278" s="4" t="s">
        <v>54</v>
      </c>
      <c r="D278" s="1" t="s">
        <v>1073</v>
      </c>
      <c r="E278" s="2" t="s">
        <v>82</v>
      </c>
      <c r="F278" s="1" t="s">
        <v>75</v>
      </c>
      <c r="G278" s="1" t="s">
        <v>76</v>
      </c>
      <c r="H278" s="21">
        <v>880211</v>
      </c>
      <c r="I278" s="116" t="s">
        <v>1842</v>
      </c>
      <c r="J278" s="3" t="s">
        <v>109</v>
      </c>
      <c r="K278" s="3" t="s">
        <v>109</v>
      </c>
      <c r="L278" s="2" t="s">
        <v>87</v>
      </c>
      <c r="M278" s="4" t="s">
        <v>77</v>
      </c>
      <c r="N278" s="2" t="s">
        <v>88</v>
      </c>
      <c r="O278" s="2" t="s">
        <v>89</v>
      </c>
      <c r="P278" s="22">
        <v>628.50463999999999</v>
      </c>
      <c r="Q278" s="22">
        <v>741.63547519999997</v>
      </c>
      <c r="R278" s="22">
        <v>534.22893999999997</v>
      </c>
      <c r="S278" s="23">
        <v>630.39014919999988</v>
      </c>
      <c r="T278" s="22">
        <v>534.22893999999997</v>
      </c>
      <c r="U278" s="22">
        <v>630.39014919999988</v>
      </c>
      <c r="V278" s="2" t="s">
        <v>127</v>
      </c>
      <c r="W278" s="1" t="s">
        <v>54</v>
      </c>
      <c r="X278" s="1" t="s">
        <v>54</v>
      </c>
      <c r="Y278" s="1" t="s">
        <v>55</v>
      </c>
      <c r="Z278" s="24">
        <v>42035</v>
      </c>
      <c r="AA278" s="24">
        <v>42070</v>
      </c>
      <c r="AB278" s="2" t="s">
        <v>1659</v>
      </c>
      <c r="AC278" s="2" t="s">
        <v>1659</v>
      </c>
      <c r="AD278" s="25" t="s">
        <v>111</v>
      </c>
      <c r="AE278" s="2" t="s">
        <v>78</v>
      </c>
      <c r="AF278" s="21">
        <v>796</v>
      </c>
      <c r="AG278" s="1" t="s">
        <v>68</v>
      </c>
      <c r="AH278" s="1">
        <v>1</v>
      </c>
      <c r="AI278" s="2">
        <v>45</v>
      </c>
      <c r="AJ278" s="2" t="s">
        <v>62</v>
      </c>
      <c r="AK278" s="24">
        <v>42090</v>
      </c>
      <c r="AL278" s="24">
        <v>42090</v>
      </c>
      <c r="AM278" s="24">
        <v>42185</v>
      </c>
      <c r="AN278" s="2">
        <v>2015</v>
      </c>
      <c r="AO278" s="26" t="s">
        <v>71</v>
      </c>
      <c r="AP278" s="26" t="s">
        <v>65</v>
      </c>
      <c r="AQ278" s="27" t="s">
        <v>71</v>
      </c>
      <c r="AR278" s="2" t="s">
        <v>59</v>
      </c>
      <c r="AS278" s="5" t="s">
        <v>1696</v>
      </c>
      <c r="AT278" s="6" t="s">
        <v>1697</v>
      </c>
      <c r="AU278" s="2" t="s">
        <v>93</v>
      </c>
      <c r="AV278" s="28">
        <v>42735</v>
      </c>
      <c r="AW278" s="7">
        <v>8597.6538243626055</v>
      </c>
      <c r="AX278" s="7">
        <v>4692.5886</v>
      </c>
      <c r="AY278" s="29">
        <v>0</v>
      </c>
      <c r="AZ278" s="8">
        <v>3.0449999999999999</v>
      </c>
      <c r="BA278" s="2" t="s">
        <v>65</v>
      </c>
      <c r="BB278" s="30" t="s">
        <v>296</v>
      </c>
    </row>
    <row r="279" spans="1:54" ht="76.5">
      <c r="A279" s="21">
        <v>2</v>
      </c>
      <c r="B279" s="2" t="s">
        <v>1124</v>
      </c>
      <c r="C279" s="4" t="s">
        <v>54</v>
      </c>
      <c r="D279" s="1" t="s">
        <v>1073</v>
      </c>
      <c r="E279" s="2" t="s">
        <v>82</v>
      </c>
      <c r="F279" s="1" t="s">
        <v>75</v>
      </c>
      <c r="G279" s="1" t="s">
        <v>76</v>
      </c>
      <c r="H279" s="21">
        <v>880218</v>
      </c>
      <c r="I279" s="116" t="s">
        <v>1843</v>
      </c>
      <c r="J279" s="3" t="s">
        <v>109</v>
      </c>
      <c r="K279" s="3" t="s">
        <v>109</v>
      </c>
      <c r="L279" s="2" t="s">
        <v>87</v>
      </c>
      <c r="M279" s="4" t="s">
        <v>77</v>
      </c>
      <c r="N279" s="2" t="s">
        <v>88</v>
      </c>
      <c r="O279" s="2" t="s">
        <v>89</v>
      </c>
      <c r="P279" s="22">
        <v>812.83</v>
      </c>
      <c r="Q279" s="22">
        <v>959.13940000000002</v>
      </c>
      <c r="R279" s="22">
        <v>690.90740000000005</v>
      </c>
      <c r="S279" s="23">
        <v>815.27073200000007</v>
      </c>
      <c r="T279" s="22">
        <v>690.90740000000005</v>
      </c>
      <c r="U279" s="22">
        <v>815.27073200000007</v>
      </c>
      <c r="V279" s="2" t="s">
        <v>127</v>
      </c>
      <c r="W279" s="1" t="s">
        <v>54</v>
      </c>
      <c r="X279" s="1" t="s">
        <v>54</v>
      </c>
      <c r="Y279" s="1" t="s">
        <v>55</v>
      </c>
      <c r="Z279" s="24">
        <v>42035</v>
      </c>
      <c r="AA279" s="24">
        <v>42070</v>
      </c>
      <c r="AB279" s="2" t="s">
        <v>1659</v>
      </c>
      <c r="AC279" s="2" t="s">
        <v>1659</v>
      </c>
      <c r="AD279" s="25" t="s">
        <v>111</v>
      </c>
      <c r="AE279" s="2" t="s">
        <v>78</v>
      </c>
      <c r="AF279" s="21">
        <v>796</v>
      </c>
      <c r="AG279" s="1" t="s">
        <v>68</v>
      </c>
      <c r="AH279" s="1">
        <v>1</v>
      </c>
      <c r="AI279" s="2">
        <v>45</v>
      </c>
      <c r="AJ279" s="2" t="s">
        <v>62</v>
      </c>
      <c r="AK279" s="24">
        <v>42090</v>
      </c>
      <c r="AL279" s="24">
        <v>42090</v>
      </c>
      <c r="AM279" s="24">
        <v>42185</v>
      </c>
      <c r="AN279" s="2">
        <v>2015</v>
      </c>
      <c r="AO279" s="26" t="s">
        <v>71</v>
      </c>
      <c r="AP279" s="26" t="s">
        <v>65</v>
      </c>
      <c r="AQ279" s="27" t="s">
        <v>71</v>
      </c>
      <c r="AR279" s="2" t="s">
        <v>59</v>
      </c>
      <c r="AS279" s="5" t="s">
        <v>1698</v>
      </c>
      <c r="AT279" s="6" t="s">
        <v>1699</v>
      </c>
      <c r="AU279" s="2" t="s">
        <v>93</v>
      </c>
      <c r="AV279" s="28">
        <v>42735</v>
      </c>
      <c r="AW279" s="7">
        <v>10771.773182247403</v>
      </c>
      <c r="AX279" s="7">
        <v>5879.2202000000007</v>
      </c>
      <c r="AY279" s="29">
        <v>0</v>
      </c>
      <c r="AZ279" s="8">
        <v>3.8149999999999999</v>
      </c>
      <c r="BA279" s="2" t="s">
        <v>65</v>
      </c>
      <c r="BB279" s="30" t="s">
        <v>296</v>
      </c>
    </row>
    <row r="280" spans="1:54" ht="76.5">
      <c r="A280" s="21">
        <v>2</v>
      </c>
      <c r="B280" s="2" t="s">
        <v>1125</v>
      </c>
      <c r="C280" s="4" t="s">
        <v>54</v>
      </c>
      <c r="D280" s="1" t="s">
        <v>1073</v>
      </c>
      <c r="E280" s="2" t="s">
        <v>82</v>
      </c>
      <c r="F280" s="1" t="s">
        <v>75</v>
      </c>
      <c r="G280" s="1" t="s">
        <v>76</v>
      </c>
      <c r="H280" s="21">
        <v>880222</v>
      </c>
      <c r="I280" s="116" t="s">
        <v>1844</v>
      </c>
      <c r="J280" s="3" t="s">
        <v>109</v>
      </c>
      <c r="K280" s="3" t="s">
        <v>109</v>
      </c>
      <c r="L280" s="2" t="s">
        <v>87</v>
      </c>
      <c r="M280" s="4" t="s">
        <v>77</v>
      </c>
      <c r="N280" s="2" t="s">
        <v>88</v>
      </c>
      <c r="O280" s="2" t="s">
        <v>89</v>
      </c>
      <c r="P280" s="22">
        <v>587.87</v>
      </c>
      <c r="Q280" s="22">
        <v>693.6866</v>
      </c>
      <c r="R280" s="22">
        <v>499.69170000000003</v>
      </c>
      <c r="S280" s="23">
        <v>589.63620600000002</v>
      </c>
      <c r="T280" s="22">
        <v>499.69170000000003</v>
      </c>
      <c r="U280" s="22">
        <v>589.63620600000002</v>
      </c>
      <c r="V280" s="2" t="s">
        <v>127</v>
      </c>
      <c r="W280" s="1" t="s">
        <v>54</v>
      </c>
      <c r="X280" s="1" t="s">
        <v>54</v>
      </c>
      <c r="Y280" s="1" t="s">
        <v>55</v>
      </c>
      <c r="Z280" s="24">
        <v>42035</v>
      </c>
      <c r="AA280" s="24">
        <v>42070</v>
      </c>
      <c r="AB280" s="2" t="s">
        <v>1659</v>
      </c>
      <c r="AC280" s="2" t="s">
        <v>1659</v>
      </c>
      <c r="AD280" s="25" t="s">
        <v>111</v>
      </c>
      <c r="AE280" s="2" t="s">
        <v>78</v>
      </c>
      <c r="AF280" s="21">
        <v>796</v>
      </c>
      <c r="AG280" s="1" t="s">
        <v>68</v>
      </c>
      <c r="AH280" s="1">
        <v>1</v>
      </c>
      <c r="AI280" s="2">
        <v>45</v>
      </c>
      <c r="AJ280" s="2" t="s">
        <v>62</v>
      </c>
      <c r="AK280" s="24">
        <v>42090</v>
      </c>
      <c r="AL280" s="24">
        <v>42090</v>
      </c>
      <c r="AM280" s="24">
        <v>42185</v>
      </c>
      <c r="AN280" s="2">
        <v>2015</v>
      </c>
      <c r="AO280" s="26" t="s">
        <v>71</v>
      </c>
      <c r="AP280" s="26" t="s">
        <v>65</v>
      </c>
      <c r="AQ280" s="27" t="s">
        <v>71</v>
      </c>
      <c r="AR280" s="2" t="s">
        <v>59</v>
      </c>
      <c r="AS280" s="5" t="s">
        <v>1700</v>
      </c>
      <c r="AT280" s="6" t="s">
        <v>1701</v>
      </c>
      <c r="AU280" s="2" t="s">
        <v>93</v>
      </c>
      <c r="AV280" s="28">
        <v>42735</v>
      </c>
      <c r="AW280" s="7">
        <v>8498.8302171860232</v>
      </c>
      <c r="AX280" s="7">
        <v>4638.6508000000003</v>
      </c>
      <c r="AY280" s="29">
        <v>0</v>
      </c>
      <c r="AZ280" s="8">
        <v>3.01</v>
      </c>
      <c r="BA280" s="2" t="s">
        <v>65</v>
      </c>
      <c r="BB280" s="30" t="s">
        <v>296</v>
      </c>
    </row>
    <row r="281" spans="1:54" ht="76.5">
      <c r="A281" s="21">
        <v>2</v>
      </c>
      <c r="B281" s="2" t="s">
        <v>1126</v>
      </c>
      <c r="C281" s="4" t="s">
        <v>54</v>
      </c>
      <c r="D281" s="1" t="s">
        <v>1073</v>
      </c>
      <c r="E281" s="2" t="s">
        <v>82</v>
      </c>
      <c r="F281" s="1" t="s">
        <v>75</v>
      </c>
      <c r="G281" s="1" t="s">
        <v>76</v>
      </c>
      <c r="H281" s="21">
        <v>880225</v>
      </c>
      <c r="I281" s="116" t="s">
        <v>1845</v>
      </c>
      <c r="J281" s="3" t="s">
        <v>109</v>
      </c>
      <c r="K281" s="3" t="s">
        <v>109</v>
      </c>
      <c r="L281" s="2" t="s">
        <v>87</v>
      </c>
      <c r="M281" s="4" t="s">
        <v>77</v>
      </c>
      <c r="N281" s="2" t="s">
        <v>88</v>
      </c>
      <c r="O281" s="2" t="s">
        <v>89</v>
      </c>
      <c r="P281" s="22">
        <v>549.68953999999997</v>
      </c>
      <c r="Q281" s="22">
        <v>648.6336571999999</v>
      </c>
      <c r="R281" s="22">
        <v>467.23611</v>
      </c>
      <c r="S281" s="23">
        <v>551.33860979999997</v>
      </c>
      <c r="T281" s="22">
        <v>467.23611</v>
      </c>
      <c r="U281" s="22">
        <v>551.33860979999997</v>
      </c>
      <c r="V281" s="2" t="s">
        <v>127</v>
      </c>
      <c r="W281" s="1" t="s">
        <v>54</v>
      </c>
      <c r="X281" s="1" t="s">
        <v>54</v>
      </c>
      <c r="Y281" s="1" t="s">
        <v>55</v>
      </c>
      <c r="Z281" s="24">
        <v>42035</v>
      </c>
      <c r="AA281" s="24">
        <v>42070</v>
      </c>
      <c r="AB281" s="2" t="s">
        <v>1659</v>
      </c>
      <c r="AC281" s="2" t="s">
        <v>1659</v>
      </c>
      <c r="AD281" s="25" t="s">
        <v>111</v>
      </c>
      <c r="AE281" s="2" t="s">
        <v>78</v>
      </c>
      <c r="AF281" s="21">
        <v>796</v>
      </c>
      <c r="AG281" s="1" t="s">
        <v>68</v>
      </c>
      <c r="AH281" s="1">
        <v>1</v>
      </c>
      <c r="AI281" s="2">
        <v>45</v>
      </c>
      <c r="AJ281" s="2" t="s">
        <v>62</v>
      </c>
      <c r="AK281" s="24">
        <v>42090</v>
      </c>
      <c r="AL281" s="24">
        <v>42090</v>
      </c>
      <c r="AM281" s="24">
        <v>42185</v>
      </c>
      <c r="AN281" s="2">
        <v>2015</v>
      </c>
      <c r="AO281" s="26" t="s">
        <v>71</v>
      </c>
      <c r="AP281" s="26" t="s">
        <v>65</v>
      </c>
      <c r="AQ281" s="27" t="s">
        <v>71</v>
      </c>
      <c r="AR281" s="2" t="s">
        <v>59</v>
      </c>
      <c r="AS281" s="5" t="s">
        <v>1702</v>
      </c>
      <c r="AT281" s="6" t="s">
        <v>1703</v>
      </c>
      <c r="AU281" s="2" t="s">
        <v>93</v>
      </c>
      <c r="AV281" s="28">
        <v>42735</v>
      </c>
      <c r="AW281" s="7">
        <v>7708.2413597733703</v>
      </c>
      <c r="AX281" s="7">
        <v>4207.1484</v>
      </c>
      <c r="AY281" s="29">
        <v>0</v>
      </c>
      <c r="AZ281" s="8">
        <v>2.73</v>
      </c>
      <c r="BA281" s="2" t="s">
        <v>65</v>
      </c>
      <c r="BB281" s="30" t="s">
        <v>296</v>
      </c>
    </row>
    <row r="282" spans="1:54" ht="76.5">
      <c r="A282" s="21">
        <v>2</v>
      </c>
      <c r="B282" s="2" t="s">
        <v>1127</v>
      </c>
      <c r="C282" s="4" t="s">
        <v>54</v>
      </c>
      <c r="D282" s="1" t="s">
        <v>1073</v>
      </c>
      <c r="E282" s="2" t="s">
        <v>82</v>
      </c>
      <c r="F282" s="1" t="s">
        <v>75</v>
      </c>
      <c r="G282" s="1" t="s">
        <v>76</v>
      </c>
      <c r="H282" s="21">
        <v>880228</v>
      </c>
      <c r="I282" s="116" t="s">
        <v>1846</v>
      </c>
      <c r="J282" s="3" t="s">
        <v>109</v>
      </c>
      <c r="K282" s="3" t="s">
        <v>109</v>
      </c>
      <c r="L282" s="2" t="s">
        <v>87</v>
      </c>
      <c r="M282" s="4" t="s">
        <v>77</v>
      </c>
      <c r="N282" s="2" t="s">
        <v>88</v>
      </c>
      <c r="O282" s="2" t="s">
        <v>89</v>
      </c>
      <c r="P282" s="22">
        <v>520.45191999999997</v>
      </c>
      <c r="Q282" s="22">
        <v>614.13326559999996</v>
      </c>
      <c r="R282" s="22">
        <v>442.38413000000003</v>
      </c>
      <c r="S282" s="23">
        <v>522.0132734</v>
      </c>
      <c r="T282" s="22">
        <v>442.38413000000003</v>
      </c>
      <c r="U282" s="22">
        <v>522.0132734</v>
      </c>
      <c r="V282" s="2" t="s">
        <v>127</v>
      </c>
      <c r="W282" s="1" t="s">
        <v>54</v>
      </c>
      <c r="X282" s="1" t="s">
        <v>54</v>
      </c>
      <c r="Y282" s="1" t="s">
        <v>55</v>
      </c>
      <c r="Z282" s="24">
        <v>42035</v>
      </c>
      <c r="AA282" s="24">
        <v>42070</v>
      </c>
      <c r="AB282" s="2" t="s">
        <v>1659</v>
      </c>
      <c r="AC282" s="2" t="s">
        <v>1659</v>
      </c>
      <c r="AD282" s="25" t="s">
        <v>111</v>
      </c>
      <c r="AE282" s="2" t="s">
        <v>78</v>
      </c>
      <c r="AF282" s="21">
        <v>796</v>
      </c>
      <c r="AG282" s="1" t="s">
        <v>68</v>
      </c>
      <c r="AH282" s="1">
        <v>1</v>
      </c>
      <c r="AI282" s="2">
        <v>45</v>
      </c>
      <c r="AJ282" s="2" t="s">
        <v>62</v>
      </c>
      <c r="AK282" s="24">
        <v>42090</v>
      </c>
      <c r="AL282" s="24">
        <v>42090</v>
      </c>
      <c r="AM282" s="24">
        <v>42185</v>
      </c>
      <c r="AN282" s="2">
        <v>2015</v>
      </c>
      <c r="AO282" s="26" t="s">
        <v>71</v>
      </c>
      <c r="AP282" s="26" t="s">
        <v>65</v>
      </c>
      <c r="AQ282" s="27" t="s">
        <v>71</v>
      </c>
      <c r="AR282" s="2" t="s">
        <v>59</v>
      </c>
      <c r="AS282" s="5" t="s">
        <v>1704</v>
      </c>
      <c r="AT282" s="6" t="s">
        <v>1705</v>
      </c>
      <c r="AU282" s="2" t="s">
        <v>93</v>
      </c>
      <c r="AV282" s="28">
        <v>42735</v>
      </c>
      <c r="AW282" s="7">
        <v>7214.1233238904624</v>
      </c>
      <c r="AX282" s="7">
        <v>3937.4594000000002</v>
      </c>
      <c r="AY282" s="29">
        <v>0</v>
      </c>
      <c r="AZ282" s="8">
        <v>2.5550000000000002</v>
      </c>
      <c r="BA282" s="2" t="s">
        <v>65</v>
      </c>
      <c r="BB282" s="30" t="s">
        <v>296</v>
      </c>
    </row>
    <row r="283" spans="1:54" ht="76.5">
      <c r="A283" s="21">
        <v>2</v>
      </c>
      <c r="B283" s="2" t="s">
        <v>1128</v>
      </c>
      <c r="C283" s="4" t="s">
        <v>54</v>
      </c>
      <c r="D283" s="1" t="s">
        <v>1073</v>
      </c>
      <c r="E283" s="2" t="s">
        <v>82</v>
      </c>
      <c r="F283" s="1" t="s">
        <v>75</v>
      </c>
      <c r="G283" s="1" t="s">
        <v>76</v>
      </c>
      <c r="H283" s="21">
        <v>880231</v>
      </c>
      <c r="I283" s="116" t="s">
        <v>1847</v>
      </c>
      <c r="J283" s="3" t="s">
        <v>109</v>
      </c>
      <c r="K283" s="3" t="s">
        <v>109</v>
      </c>
      <c r="L283" s="2" t="s">
        <v>87</v>
      </c>
      <c r="M283" s="4" t="s">
        <v>77</v>
      </c>
      <c r="N283" s="2" t="s">
        <v>88</v>
      </c>
      <c r="O283" s="2" t="s">
        <v>89</v>
      </c>
      <c r="P283" s="22">
        <v>505.23322999999999</v>
      </c>
      <c r="Q283" s="22">
        <v>596.17521139999997</v>
      </c>
      <c r="R283" s="22">
        <v>429.44824</v>
      </c>
      <c r="S283" s="23">
        <v>506.74892319999998</v>
      </c>
      <c r="T283" s="22">
        <v>429.44824</v>
      </c>
      <c r="U283" s="22">
        <v>506.74892319999998</v>
      </c>
      <c r="V283" s="2" t="s">
        <v>127</v>
      </c>
      <c r="W283" s="1" t="s">
        <v>54</v>
      </c>
      <c r="X283" s="1" t="s">
        <v>54</v>
      </c>
      <c r="Y283" s="1" t="s">
        <v>55</v>
      </c>
      <c r="Z283" s="24">
        <v>42035</v>
      </c>
      <c r="AA283" s="24">
        <v>42070</v>
      </c>
      <c r="AB283" s="2" t="s">
        <v>1659</v>
      </c>
      <c r="AC283" s="2" t="s">
        <v>1659</v>
      </c>
      <c r="AD283" s="25" t="s">
        <v>111</v>
      </c>
      <c r="AE283" s="2" t="s">
        <v>78</v>
      </c>
      <c r="AF283" s="21">
        <v>796</v>
      </c>
      <c r="AG283" s="1" t="s">
        <v>68</v>
      </c>
      <c r="AH283" s="1">
        <v>1</v>
      </c>
      <c r="AI283" s="2">
        <v>45</v>
      </c>
      <c r="AJ283" s="2" t="s">
        <v>62</v>
      </c>
      <c r="AK283" s="24">
        <v>42090</v>
      </c>
      <c r="AL283" s="24">
        <v>42090</v>
      </c>
      <c r="AM283" s="24">
        <v>42185</v>
      </c>
      <c r="AN283" s="2">
        <v>2015</v>
      </c>
      <c r="AO283" s="26" t="s">
        <v>71</v>
      </c>
      <c r="AP283" s="26" t="s">
        <v>65</v>
      </c>
      <c r="AQ283" s="27" t="s">
        <v>71</v>
      </c>
      <c r="AR283" s="2" t="s">
        <v>59</v>
      </c>
      <c r="AS283" s="5" t="s">
        <v>1706</v>
      </c>
      <c r="AT283" s="6" t="s">
        <v>1707</v>
      </c>
      <c r="AU283" s="2" t="s">
        <v>93</v>
      </c>
      <c r="AV283" s="28">
        <v>42735</v>
      </c>
      <c r="AW283" s="7">
        <v>7016.4761095372987</v>
      </c>
      <c r="AX283" s="7">
        <v>3829.5837999999994</v>
      </c>
      <c r="AY283" s="29">
        <v>0</v>
      </c>
      <c r="AZ283" s="8">
        <v>2.4849999999999999</v>
      </c>
      <c r="BA283" s="2" t="s">
        <v>65</v>
      </c>
      <c r="BB283" s="30" t="s">
        <v>296</v>
      </c>
    </row>
    <row r="284" spans="1:54" ht="76.5">
      <c r="A284" s="21">
        <v>2</v>
      </c>
      <c r="B284" s="2" t="s">
        <v>1129</v>
      </c>
      <c r="C284" s="4" t="s">
        <v>54</v>
      </c>
      <c r="D284" s="1" t="s">
        <v>1073</v>
      </c>
      <c r="E284" s="2" t="s">
        <v>82</v>
      </c>
      <c r="F284" s="1" t="s">
        <v>75</v>
      </c>
      <c r="G284" s="1" t="s">
        <v>76</v>
      </c>
      <c r="H284" s="21">
        <v>880232</v>
      </c>
      <c r="I284" s="116" t="s">
        <v>1848</v>
      </c>
      <c r="J284" s="3" t="s">
        <v>109</v>
      </c>
      <c r="K284" s="3" t="s">
        <v>109</v>
      </c>
      <c r="L284" s="2" t="s">
        <v>87</v>
      </c>
      <c r="M284" s="4" t="s">
        <v>77</v>
      </c>
      <c r="N284" s="2" t="s">
        <v>88</v>
      </c>
      <c r="O284" s="2" t="s">
        <v>89</v>
      </c>
      <c r="P284" s="22">
        <v>900.03349000000003</v>
      </c>
      <c r="Q284" s="22">
        <v>1062.0395182</v>
      </c>
      <c r="R284" s="22">
        <v>765.02846</v>
      </c>
      <c r="S284" s="23">
        <v>902.73358279999991</v>
      </c>
      <c r="T284" s="22">
        <v>765.02846</v>
      </c>
      <c r="U284" s="22">
        <v>902.73358279999991</v>
      </c>
      <c r="V284" s="2" t="s">
        <v>127</v>
      </c>
      <c r="W284" s="1" t="s">
        <v>54</v>
      </c>
      <c r="X284" s="1" t="s">
        <v>54</v>
      </c>
      <c r="Y284" s="1" t="s">
        <v>55</v>
      </c>
      <c r="Z284" s="24">
        <v>42035</v>
      </c>
      <c r="AA284" s="24">
        <v>42070</v>
      </c>
      <c r="AB284" s="2" t="s">
        <v>1659</v>
      </c>
      <c r="AC284" s="2" t="s">
        <v>1659</v>
      </c>
      <c r="AD284" s="25" t="s">
        <v>111</v>
      </c>
      <c r="AE284" s="2" t="s">
        <v>78</v>
      </c>
      <c r="AF284" s="21">
        <v>796</v>
      </c>
      <c r="AG284" s="1" t="s">
        <v>68</v>
      </c>
      <c r="AH284" s="1">
        <v>1</v>
      </c>
      <c r="AI284" s="2">
        <v>45</v>
      </c>
      <c r="AJ284" s="2" t="s">
        <v>62</v>
      </c>
      <c r="AK284" s="24">
        <v>42090</v>
      </c>
      <c r="AL284" s="24">
        <v>42090</v>
      </c>
      <c r="AM284" s="24">
        <v>42185</v>
      </c>
      <c r="AN284" s="2">
        <v>2015</v>
      </c>
      <c r="AO284" s="26" t="s">
        <v>71</v>
      </c>
      <c r="AP284" s="26" t="s">
        <v>65</v>
      </c>
      <c r="AQ284" s="27" t="s">
        <v>71</v>
      </c>
      <c r="AR284" s="2" t="s">
        <v>59</v>
      </c>
      <c r="AS284" s="5" t="s">
        <v>1708</v>
      </c>
      <c r="AT284" s="6" t="s">
        <v>1709</v>
      </c>
      <c r="AU284" s="2" t="s">
        <v>93</v>
      </c>
      <c r="AV284" s="28">
        <v>42735</v>
      </c>
      <c r="AW284" s="7">
        <v>11463.538432483472</v>
      </c>
      <c r="AX284" s="7">
        <v>6256.7848000000004</v>
      </c>
      <c r="AY284" s="29">
        <v>0</v>
      </c>
      <c r="AZ284" s="8">
        <v>4.0599999999999996</v>
      </c>
      <c r="BA284" s="2" t="s">
        <v>65</v>
      </c>
      <c r="BB284" s="30" t="s">
        <v>296</v>
      </c>
    </row>
    <row r="285" spans="1:54" ht="76.5">
      <c r="A285" s="21">
        <v>2</v>
      </c>
      <c r="B285" s="2" t="s">
        <v>1130</v>
      </c>
      <c r="C285" s="4" t="s">
        <v>54</v>
      </c>
      <c r="D285" s="1" t="s">
        <v>1073</v>
      </c>
      <c r="E285" s="2" t="s">
        <v>82</v>
      </c>
      <c r="F285" s="1" t="s">
        <v>75</v>
      </c>
      <c r="G285" s="1" t="s">
        <v>76</v>
      </c>
      <c r="H285" s="21">
        <v>880234</v>
      </c>
      <c r="I285" s="116" t="s">
        <v>1849</v>
      </c>
      <c r="J285" s="3" t="s">
        <v>109</v>
      </c>
      <c r="K285" s="3" t="s">
        <v>109</v>
      </c>
      <c r="L285" s="2" t="s">
        <v>87</v>
      </c>
      <c r="M285" s="4" t="s">
        <v>77</v>
      </c>
      <c r="N285" s="2" t="s">
        <v>88</v>
      </c>
      <c r="O285" s="2" t="s">
        <v>89</v>
      </c>
      <c r="P285" s="22">
        <v>559.41177000000005</v>
      </c>
      <c r="Q285" s="22">
        <v>660.10588860000007</v>
      </c>
      <c r="R285" s="22">
        <v>475.50000999999997</v>
      </c>
      <c r="S285" s="23">
        <v>561.09001179999996</v>
      </c>
      <c r="T285" s="22">
        <v>475.50000999999997</v>
      </c>
      <c r="U285" s="22">
        <v>561.09001179999996</v>
      </c>
      <c r="V285" s="2" t="s">
        <v>127</v>
      </c>
      <c r="W285" s="1" t="s">
        <v>54</v>
      </c>
      <c r="X285" s="1" t="s">
        <v>54</v>
      </c>
      <c r="Y285" s="1" t="s">
        <v>55</v>
      </c>
      <c r="Z285" s="24">
        <v>42035</v>
      </c>
      <c r="AA285" s="24">
        <v>42070</v>
      </c>
      <c r="AB285" s="2" t="s">
        <v>1659</v>
      </c>
      <c r="AC285" s="2" t="s">
        <v>1659</v>
      </c>
      <c r="AD285" s="25" t="s">
        <v>111</v>
      </c>
      <c r="AE285" s="2" t="s">
        <v>78</v>
      </c>
      <c r="AF285" s="21">
        <v>796</v>
      </c>
      <c r="AG285" s="1" t="s">
        <v>68</v>
      </c>
      <c r="AH285" s="1">
        <v>1</v>
      </c>
      <c r="AI285" s="2">
        <v>45</v>
      </c>
      <c r="AJ285" s="2" t="s">
        <v>62</v>
      </c>
      <c r="AK285" s="24">
        <v>42090</v>
      </c>
      <c r="AL285" s="24">
        <v>42090</v>
      </c>
      <c r="AM285" s="24">
        <v>42185</v>
      </c>
      <c r="AN285" s="2">
        <v>2015</v>
      </c>
      <c r="AO285" s="26" t="s">
        <v>71</v>
      </c>
      <c r="AP285" s="26" t="s">
        <v>65</v>
      </c>
      <c r="AQ285" s="27" t="s">
        <v>71</v>
      </c>
      <c r="AR285" s="2" t="s">
        <v>59</v>
      </c>
      <c r="AS285" s="5" t="s">
        <v>1710</v>
      </c>
      <c r="AT285" s="6" t="s">
        <v>1711</v>
      </c>
      <c r="AU285" s="2" t="s">
        <v>93</v>
      </c>
      <c r="AV285" s="28">
        <v>42735</v>
      </c>
      <c r="AW285" s="7">
        <v>7708.2413597733703</v>
      </c>
      <c r="AX285" s="7">
        <v>4207.1484</v>
      </c>
      <c r="AY285" s="29">
        <v>0</v>
      </c>
      <c r="AZ285" s="8">
        <v>2.73</v>
      </c>
      <c r="BA285" s="2" t="s">
        <v>65</v>
      </c>
      <c r="BB285" s="30" t="s">
        <v>296</v>
      </c>
    </row>
    <row r="286" spans="1:54" ht="76.5">
      <c r="A286" s="21">
        <v>2</v>
      </c>
      <c r="B286" s="2" t="s">
        <v>1131</v>
      </c>
      <c r="C286" s="4" t="s">
        <v>54</v>
      </c>
      <c r="D286" s="1" t="s">
        <v>1073</v>
      </c>
      <c r="E286" s="2" t="s">
        <v>82</v>
      </c>
      <c r="F286" s="1" t="s">
        <v>75</v>
      </c>
      <c r="G286" s="1" t="s">
        <v>76</v>
      </c>
      <c r="H286" s="21">
        <v>880237</v>
      </c>
      <c r="I286" s="116" t="s">
        <v>1850</v>
      </c>
      <c r="J286" s="3" t="s">
        <v>109</v>
      </c>
      <c r="K286" s="3" t="s">
        <v>109</v>
      </c>
      <c r="L286" s="2" t="s">
        <v>87</v>
      </c>
      <c r="M286" s="4" t="s">
        <v>77</v>
      </c>
      <c r="N286" s="2" t="s">
        <v>88</v>
      </c>
      <c r="O286" s="2" t="s">
        <v>89</v>
      </c>
      <c r="P286" s="22">
        <v>788.79</v>
      </c>
      <c r="Q286" s="22">
        <v>930.77219999999988</v>
      </c>
      <c r="R286" s="22">
        <v>670.46870000000001</v>
      </c>
      <c r="S286" s="23">
        <v>791.15306599999997</v>
      </c>
      <c r="T286" s="22">
        <v>670.46870000000001</v>
      </c>
      <c r="U286" s="22">
        <v>791.15306599999997</v>
      </c>
      <c r="V286" s="2" t="s">
        <v>127</v>
      </c>
      <c r="W286" s="1" t="s">
        <v>54</v>
      </c>
      <c r="X286" s="1" t="s">
        <v>54</v>
      </c>
      <c r="Y286" s="1" t="s">
        <v>55</v>
      </c>
      <c r="Z286" s="24">
        <v>42035</v>
      </c>
      <c r="AA286" s="24">
        <v>42070</v>
      </c>
      <c r="AB286" s="2" t="s">
        <v>1659</v>
      </c>
      <c r="AC286" s="2" t="s">
        <v>1659</v>
      </c>
      <c r="AD286" s="25" t="s">
        <v>111</v>
      </c>
      <c r="AE286" s="2" t="s">
        <v>78</v>
      </c>
      <c r="AF286" s="21">
        <v>796</v>
      </c>
      <c r="AG286" s="1" t="s">
        <v>68</v>
      </c>
      <c r="AH286" s="1">
        <v>1</v>
      </c>
      <c r="AI286" s="2">
        <v>45</v>
      </c>
      <c r="AJ286" s="2" t="s">
        <v>62</v>
      </c>
      <c r="AK286" s="24">
        <v>42090</v>
      </c>
      <c r="AL286" s="24">
        <v>42090</v>
      </c>
      <c r="AM286" s="24">
        <v>42185</v>
      </c>
      <c r="AN286" s="2">
        <v>2015</v>
      </c>
      <c r="AO286" s="26" t="s">
        <v>71</v>
      </c>
      <c r="AP286" s="26" t="s">
        <v>65</v>
      </c>
      <c r="AQ286" s="27" t="s">
        <v>71</v>
      </c>
      <c r="AR286" s="2" t="s">
        <v>59</v>
      </c>
      <c r="AS286" s="5" t="s">
        <v>1712</v>
      </c>
      <c r="AT286" s="6" t="s">
        <v>1713</v>
      </c>
      <c r="AU286" s="2" t="s">
        <v>93</v>
      </c>
      <c r="AV286" s="28">
        <v>42735</v>
      </c>
      <c r="AW286" s="7">
        <v>10475.302360717658</v>
      </c>
      <c r="AX286" s="7">
        <v>5717.4067999999997</v>
      </c>
      <c r="AY286" s="29">
        <v>0</v>
      </c>
      <c r="AZ286" s="8">
        <v>3.71</v>
      </c>
      <c r="BA286" s="2" t="s">
        <v>65</v>
      </c>
      <c r="BB286" s="30" t="s">
        <v>296</v>
      </c>
    </row>
    <row r="287" spans="1:54" ht="76.5">
      <c r="A287" s="21">
        <v>2</v>
      </c>
      <c r="B287" s="2" t="s">
        <v>1132</v>
      </c>
      <c r="C287" s="4" t="s">
        <v>54</v>
      </c>
      <c r="D287" s="1" t="s">
        <v>1073</v>
      </c>
      <c r="E287" s="2" t="s">
        <v>82</v>
      </c>
      <c r="F287" s="1" t="s">
        <v>75</v>
      </c>
      <c r="G287" s="1" t="s">
        <v>76</v>
      </c>
      <c r="H287" s="21">
        <v>880239</v>
      </c>
      <c r="I287" s="116" t="s">
        <v>1851</v>
      </c>
      <c r="J287" s="3" t="s">
        <v>109</v>
      </c>
      <c r="K287" s="3" t="s">
        <v>109</v>
      </c>
      <c r="L287" s="2" t="s">
        <v>87</v>
      </c>
      <c r="M287" s="4" t="s">
        <v>77</v>
      </c>
      <c r="N287" s="2" t="s">
        <v>88</v>
      </c>
      <c r="O287" s="2" t="s">
        <v>89</v>
      </c>
      <c r="P287" s="22">
        <v>626.55999999999995</v>
      </c>
      <c r="Q287" s="22">
        <v>739.34079999999994</v>
      </c>
      <c r="R287" s="22">
        <v>532.57213000000002</v>
      </c>
      <c r="S287" s="23">
        <v>628.43511339999998</v>
      </c>
      <c r="T287" s="22">
        <v>532.57213000000002</v>
      </c>
      <c r="U287" s="22">
        <v>628.43511339999998</v>
      </c>
      <c r="V287" s="2" t="s">
        <v>127</v>
      </c>
      <c r="W287" s="1" t="s">
        <v>54</v>
      </c>
      <c r="X287" s="1" t="s">
        <v>54</v>
      </c>
      <c r="Y287" s="1" t="s">
        <v>55</v>
      </c>
      <c r="Z287" s="24">
        <v>42035</v>
      </c>
      <c r="AA287" s="24">
        <v>42070</v>
      </c>
      <c r="AB287" s="2" t="s">
        <v>1659</v>
      </c>
      <c r="AC287" s="2" t="s">
        <v>1659</v>
      </c>
      <c r="AD287" s="25" t="s">
        <v>111</v>
      </c>
      <c r="AE287" s="2" t="s">
        <v>78</v>
      </c>
      <c r="AF287" s="21">
        <v>796</v>
      </c>
      <c r="AG287" s="1" t="s">
        <v>68</v>
      </c>
      <c r="AH287" s="1">
        <v>1</v>
      </c>
      <c r="AI287" s="2">
        <v>45</v>
      </c>
      <c r="AJ287" s="2" t="s">
        <v>62</v>
      </c>
      <c r="AK287" s="24">
        <v>42090</v>
      </c>
      <c r="AL287" s="24">
        <v>42090</v>
      </c>
      <c r="AM287" s="24">
        <v>42185</v>
      </c>
      <c r="AN287" s="2">
        <v>2015</v>
      </c>
      <c r="AO287" s="26" t="s">
        <v>71</v>
      </c>
      <c r="AP287" s="26" t="s">
        <v>65</v>
      </c>
      <c r="AQ287" s="27" t="s">
        <v>71</v>
      </c>
      <c r="AR287" s="2" t="s">
        <v>59</v>
      </c>
      <c r="AS287" s="5" t="s">
        <v>1714</v>
      </c>
      <c r="AT287" s="6" t="s">
        <v>1715</v>
      </c>
      <c r="AU287" s="2" t="s">
        <v>93</v>
      </c>
      <c r="AV287" s="28">
        <v>42735</v>
      </c>
      <c r="AW287" s="7">
        <v>8400.0066100094409</v>
      </c>
      <c r="AX287" s="7">
        <v>4584.7129999999997</v>
      </c>
      <c r="AY287" s="29">
        <v>0</v>
      </c>
      <c r="AZ287" s="8">
        <v>2.9750000000000001</v>
      </c>
      <c r="BA287" s="2" t="s">
        <v>65</v>
      </c>
      <c r="BB287" s="30" t="s">
        <v>296</v>
      </c>
    </row>
    <row r="288" spans="1:54" ht="76.5">
      <c r="A288" s="21">
        <v>2</v>
      </c>
      <c r="B288" s="2" t="s">
        <v>1133</v>
      </c>
      <c r="C288" s="4" t="s">
        <v>54</v>
      </c>
      <c r="D288" s="1" t="s">
        <v>1073</v>
      </c>
      <c r="E288" s="2" t="s">
        <v>82</v>
      </c>
      <c r="F288" s="1" t="s">
        <v>75</v>
      </c>
      <c r="G288" s="1" t="s">
        <v>76</v>
      </c>
      <c r="H288" s="21">
        <v>880251</v>
      </c>
      <c r="I288" s="116" t="s">
        <v>1852</v>
      </c>
      <c r="J288" s="3" t="s">
        <v>109</v>
      </c>
      <c r="K288" s="3" t="s">
        <v>109</v>
      </c>
      <c r="L288" s="2" t="s">
        <v>87</v>
      </c>
      <c r="M288" s="4" t="s">
        <v>77</v>
      </c>
      <c r="N288" s="2" t="s">
        <v>88</v>
      </c>
      <c r="O288" s="2" t="s">
        <v>89</v>
      </c>
      <c r="P288" s="22">
        <v>1249.4546700000001</v>
      </c>
      <c r="Q288" s="22">
        <v>1474.3565106000001</v>
      </c>
      <c r="R288" s="22">
        <v>1062.03647</v>
      </c>
      <c r="S288" s="23">
        <v>1253.2030345999999</v>
      </c>
      <c r="T288" s="22">
        <v>1062.03647</v>
      </c>
      <c r="U288" s="22">
        <v>1253.2030345999999</v>
      </c>
      <c r="V288" s="2" t="s">
        <v>127</v>
      </c>
      <c r="W288" s="1" t="s">
        <v>54</v>
      </c>
      <c r="X288" s="1" t="s">
        <v>54</v>
      </c>
      <c r="Y288" s="1" t="s">
        <v>55</v>
      </c>
      <c r="Z288" s="24">
        <v>42035</v>
      </c>
      <c r="AA288" s="24">
        <v>42070</v>
      </c>
      <c r="AB288" s="2" t="s">
        <v>1659</v>
      </c>
      <c r="AC288" s="2" t="s">
        <v>1659</v>
      </c>
      <c r="AD288" s="25" t="s">
        <v>111</v>
      </c>
      <c r="AE288" s="2" t="s">
        <v>78</v>
      </c>
      <c r="AF288" s="21">
        <v>796</v>
      </c>
      <c r="AG288" s="1" t="s">
        <v>68</v>
      </c>
      <c r="AH288" s="1">
        <v>1</v>
      </c>
      <c r="AI288" s="2">
        <v>45</v>
      </c>
      <c r="AJ288" s="2" t="s">
        <v>62</v>
      </c>
      <c r="AK288" s="24">
        <v>42090</v>
      </c>
      <c r="AL288" s="24">
        <v>42090</v>
      </c>
      <c r="AM288" s="24">
        <v>42185</v>
      </c>
      <c r="AN288" s="2">
        <v>2015</v>
      </c>
      <c r="AO288" s="26" t="s">
        <v>71</v>
      </c>
      <c r="AP288" s="26" t="s">
        <v>65</v>
      </c>
      <c r="AQ288" s="27" t="s">
        <v>71</v>
      </c>
      <c r="AR288" s="2" t="s">
        <v>59</v>
      </c>
      <c r="AS288" s="5" t="s">
        <v>1716</v>
      </c>
      <c r="AT288" s="6" t="s">
        <v>1717</v>
      </c>
      <c r="AU288" s="2" t="s">
        <v>93</v>
      </c>
      <c r="AV288" s="28">
        <v>42735</v>
      </c>
      <c r="AW288" s="7">
        <v>15910.60075542965</v>
      </c>
      <c r="AX288" s="7">
        <v>8683.9857999999986</v>
      </c>
      <c r="AY288" s="29">
        <v>0</v>
      </c>
      <c r="AZ288" s="8">
        <v>5.6349999999999998</v>
      </c>
      <c r="BA288" s="2" t="s">
        <v>65</v>
      </c>
      <c r="BB288" s="30" t="s">
        <v>296</v>
      </c>
    </row>
    <row r="289" spans="1:54" ht="76.5">
      <c r="A289" s="21">
        <v>2</v>
      </c>
      <c r="B289" s="2" t="s">
        <v>1134</v>
      </c>
      <c r="C289" s="4" t="s">
        <v>54</v>
      </c>
      <c r="D289" s="1" t="s">
        <v>1073</v>
      </c>
      <c r="E289" s="2" t="s">
        <v>82</v>
      </c>
      <c r="F289" s="1" t="s">
        <v>75</v>
      </c>
      <c r="G289" s="1" t="s">
        <v>76</v>
      </c>
      <c r="H289" s="21">
        <v>880259</v>
      </c>
      <c r="I289" s="116" t="s">
        <v>1853</v>
      </c>
      <c r="J289" s="3" t="s">
        <v>109</v>
      </c>
      <c r="K289" s="3" t="s">
        <v>109</v>
      </c>
      <c r="L289" s="2" t="s">
        <v>87</v>
      </c>
      <c r="M289" s="4" t="s">
        <v>77</v>
      </c>
      <c r="N289" s="2" t="s">
        <v>88</v>
      </c>
      <c r="O289" s="2" t="s">
        <v>89</v>
      </c>
      <c r="P289" s="22">
        <v>750.74</v>
      </c>
      <c r="Q289" s="22">
        <v>885.8732</v>
      </c>
      <c r="R289" s="22">
        <v>638.12897999999996</v>
      </c>
      <c r="S289" s="23">
        <v>752.9921963999999</v>
      </c>
      <c r="T289" s="22">
        <v>638.12897999999996</v>
      </c>
      <c r="U289" s="22">
        <v>752.9921963999999</v>
      </c>
      <c r="V289" s="2" t="s">
        <v>127</v>
      </c>
      <c r="W289" s="1" t="s">
        <v>54</v>
      </c>
      <c r="X289" s="1" t="s">
        <v>54</v>
      </c>
      <c r="Y289" s="1" t="s">
        <v>55</v>
      </c>
      <c r="Z289" s="24">
        <v>42035</v>
      </c>
      <c r="AA289" s="24">
        <v>42070</v>
      </c>
      <c r="AB289" s="2" t="s">
        <v>1659</v>
      </c>
      <c r="AC289" s="2" t="s">
        <v>1659</v>
      </c>
      <c r="AD289" s="25" t="s">
        <v>111</v>
      </c>
      <c r="AE289" s="2" t="s">
        <v>78</v>
      </c>
      <c r="AF289" s="21">
        <v>796</v>
      </c>
      <c r="AG289" s="1" t="s">
        <v>68</v>
      </c>
      <c r="AH289" s="1">
        <v>1</v>
      </c>
      <c r="AI289" s="2">
        <v>45</v>
      </c>
      <c r="AJ289" s="2" t="s">
        <v>62</v>
      </c>
      <c r="AK289" s="24">
        <v>42090</v>
      </c>
      <c r="AL289" s="24">
        <v>42090</v>
      </c>
      <c r="AM289" s="24">
        <v>42185</v>
      </c>
      <c r="AN289" s="2">
        <v>2015</v>
      </c>
      <c r="AO289" s="26" t="s">
        <v>71</v>
      </c>
      <c r="AP289" s="26" t="s">
        <v>65</v>
      </c>
      <c r="AQ289" s="27" t="s">
        <v>71</v>
      </c>
      <c r="AR289" s="2" t="s">
        <v>59</v>
      </c>
      <c r="AS289" s="5" t="s">
        <v>1718</v>
      </c>
      <c r="AT289" s="6" t="s">
        <v>1719</v>
      </c>
      <c r="AU289" s="2" t="s">
        <v>93</v>
      </c>
      <c r="AV289" s="28">
        <v>42735</v>
      </c>
      <c r="AW289" s="7">
        <v>9981.1843248347486</v>
      </c>
      <c r="AX289" s="7">
        <v>5447.7177999999985</v>
      </c>
      <c r="AY289" s="29">
        <v>0</v>
      </c>
      <c r="AZ289" s="8">
        <v>3.5350000000000001</v>
      </c>
      <c r="BA289" s="2" t="s">
        <v>65</v>
      </c>
      <c r="BB289" s="30" t="s">
        <v>296</v>
      </c>
    </row>
    <row r="290" spans="1:54" ht="76.5">
      <c r="A290" s="21">
        <v>2</v>
      </c>
      <c r="B290" s="2" t="s">
        <v>1135</v>
      </c>
      <c r="C290" s="4" t="s">
        <v>54</v>
      </c>
      <c r="D290" s="1" t="s">
        <v>1073</v>
      </c>
      <c r="E290" s="2" t="s">
        <v>82</v>
      </c>
      <c r="F290" s="1" t="s">
        <v>75</v>
      </c>
      <c r="G290" s="1" t="s">
        <v>76</v>
      </c>
      <c r="H290" s="21">
        <v>880266</v>
      </c>
      <c r="I290" s="116" t="s">
        <v>1854</v>
      </c>
      <c r="J290" s="3" t="s">
        <v>109</v>
      </c>
      <c r="K290" s="3" t="s">
        <v>109</v>
      </c>
      <c r="L290" s="2" t="s">
        <v>87</v>
      </c>
      <c r="M290" s="4" t="s">
        <v>77</v>
      </c>
      <c r="N290" s="2" t="s">
        <v>88</v>
      </c>
      <c r="O290" s="2" t="s">
        <v>89</v>
      </c>
      <c r="P290" s="22">
        <v>812.83</v>
      </c>
      <c r="Q290" s="22">
        <v>959.13940000000002</v>
      </c>
      <c r="R290" s="22">
        <v>690.90740000000005</v>
      </c>
      <c r="S290" s="23">
        <v>815.27073200000007</v>
      </c>
      <c r="T290" s="22">
        <v>690.90740000000005</v>
      </c>
      <c r="U290" s="22">
        <v>815.27073200000007</v>
      </c>
      <c r="V290" s="2" t="s">
        <v>127</v>
      </c>
      <c r="W290" s="1" t="s">
        <v>54</v>
      </c>
      <c r="X290" s="1" t="s">
        <v>54</v>
      </c>
      <c r="Y290" s="1" t="s">
        <v>55</v>
      </c>
      <c r="Z290" s="24">
        <v>42035</v>
      </c>
      <c r="AA290" s="24">
        <v>42070</v>
      </c>
      <c r="AB290" s="2" t="s">
        <v>1659</v>
      </c>
      <c r="AC290" s="2" t="s">
        <v>1659</v>
      </c>
      <c r="AD290" s="25" t="s">
        <v>111</v>
      </c>
      <c r="AE290" s="2" t="s">
        <v>78</v>
      </c>
      <c r="AF290" s="21">
        <v>796</v>
      </c>
      <c r="AG290" s="1" t="s">
        <v>68</v>
      </c>
      <c r="AH290" s="1">
        <v>1</v>
      </c>
      <c r="AI290" s="2">
        <v>45</v>
      </c>
      <c r="AJ290" s="2" t="s">
        <v>62</v>
      </c>
      <c r="AK290" s="24">
        <v>42090</v>
      </c>
      <c r="AL290" s="24">
        <v>42090</v>
      </c>
      <c r="AM290" s="24">
        <v>42185</v>
      </c>
      <c r="AN290" s="2">
        <v>2015</v>
      </c>
      <c r="AO290" s="26" t="s">
        <v>71</v>
      </c>
      <c r="AP290" s="26" t="s">
        <v>65</v>
      </c>
      <c r="AQ290" s="27" t="s">
        <v>71</v>
      </c>
      <c r="AR290" s="2" t="s">
        <v>59</v>
      </c>
      <c r="AS290" s="5" t="s">
        <v>1720</v>
      </c>
      <c r="AT290" s="6" t="s">
        <v>1721</v>
      </c>
      <c r="AU290" s="2" t="s">
        <v>93</v>
      </c>
      <c r="AV290" s="28">
        <v>42735</v>
      </c>
      <c r="AW290" s="7">
        <v>10771.773182247403</v>
      </c>
      <c r="AX290" s="7">
        <v>5879.2202000000007</v>
      </c>
      <c r="AY290" s="29">
        <v>0</v>
      </c>
      <c r="AZ290" s="8">
        <v>3.8149999999999999</v>
      </c>
      <c r="BA290" s="2" t="s">
        <v>65</v>
      </c>
      <c r="BB290" s="30" t="s">
        <v>296</v>
      </c>
    </row>
    <row r="291" spans="1:54" ht="76.5">
      <c r="A291" s="21">
        <v>2</v>
      </c>
      <c r="B291" s="2" t="s">
        <v>1136</v>
      </c>
      <c r="C291" s="4" t="s">
        <v>54</v>
      </c>
      <c r="D291" s="1" t="s">
        <v>1073</v>
      </c>
      <c r="E291" s="2" t="s">
        <v>82</v>
      </c>
      <c r="F291" s="1" t="s">
        <v>75</v>
      </c>
      <c r="G291" s="1" t="s">
        <v>76</v>
      </c>
      <c r="H291" s="21">
        <v>880275</v>
      </c>
      <c r="I291" s="116" t="s">
        <v>1855</v>
      </c>
      <c r="J291" s="3" t="s">
        <v>109</v>
      </c>
      <c r="K291" s="3" t="s">
        <v>109</v>
      </c>
      <c r="L291" s="2" t="s">
        <v>87</v>
      </c>
      <c r="M291" s="4" t="s">
        <v>77</v>
      </c>
      <c r="N291" s="2" t="s">
        <v>88</v>
      </c>
      <c r="O291" s="2" t="s">
        <v>89</v>
      </c>
      <c r="P291" s="22">
        <v>618.34</v>
      </c>
      <c r="Q291" s="22">
        <v>729.64120000000003</v>
      </c>
      <c r="R291" s="22">
        <v>525.58675000000005</v>
      </c>
      <c r="S291" s="23">
        <v>620.192365</v>
      </c>
      <c r="T291" s="22">
        <v>525.58675000000005</v>
      </c>
      <c r="U291" s="22">
        <v>620.192365</v>
      </c>
      <c r="V291" s="2" t="s">
        <v>127</v>
      </c>
      <c r="W291" s="1" t="s">
        <v>54</v>
      </c>
      <c r="X291" s="1" t="s">
        <v>54</v>
      </c>
      <c r="Y291" s="1" t="s">
        <v>55</v>
      </c>
      <c r="Z291" s="24">
        <v>42035</v>
      </c>
      <c r="AA291" s="24">
        <v>42070</v>
      </c>
      <c r="AB291" s="2" t="s">
        <v>1659</v>
      </c>
      <c r="AC291" s="2" t="s">
        <v>1659</v>
      </c>
      <c r="AD291" s="25" t="s">
        <v>111</v>
      </c>
      <c r="AE291" s="2" t="s">
        <v>78</v>
      </c>
      <c r="AF291" s="21">
        <v>796</v>
      </c>
      <c r="AG291" s="1" t="s">
        <v>68</v>
      </c>
      <c r="AH291" s="1">
        <v>1</v>
      </c>
      <c r="AI291" s="2">
        <v>45</v>
      </c>
      <c r="AJ291" s="2" t="s">
        <v>62</v>
      </c>
      <c r="AK291" s="24">
        <v>42090</v>
      </c>
      <c r="AL291" s="24">
        <v>42090</v>
      </c>
      <c r="AM291" s="24">
        <v>42185</v>
      </c>
      <c r="AN291" s="2">
        <v>2015</v>
      </c>
      <c r="AO291" s="26" t="s">
        <v>71</v>
      </c>
      <c r="AP291" s="26" t="s">
        <v>65</v>
      </c>
      <c r="AQ291" s="27" t="s">
        <v>71</v>
      </c>
      <c r="AR291" s="2" t="s">
        <v>59</v>
      </c>
      <c r="AS291" s="5" t="s">
        <v>1722</v>
      </c>
      <c r="AT291" s="6" t="s">
        <v>1723</v>
      </c>
      <c r="AU291" s="2" t="s">
        <v>93</v>
      </c>
      <c r="AV291" s="28">
        <v>42735</v>
      </c>
      <c r="AW291" s="7">
        <v>8301.1830028328604</v>
      </c>
      <c r="AX291" s="7">
        <v>4530.7752</v>
      </c>
      <c r="AY291" s="29">
        <v>0</v>
      </c>
      <c r="AZ291" s="8">
        <v>2.94</v>
      </c>
      <c r="BA291" s="2" t="s">
        <v>65</v>
      </c>
      <c r="BB291" s="30" t="s">
        <v>296</v>
      </c>
    </row>
    <row r="292" spans="1:54" ht="89.25">
      <c r="A292" s="21">
        <v>2</v>
      </c>
      <c r="B292" s="2" t="s">
        <v>1137</v>
      </c>
      <c r="C292" s="4" t="s">
        <v>54</v>
      </c>
      <c r="D292" s="1" t="s">
        <v>1073</v>
      </c>
      <c r="E292" s="2" t="s">
        <v>82</v>
      </c>
      <c r="F292" s="1" t="s">
        <v>75</v>
      </c>
      <c r="G292" s="1" t="s">
        <v>76</v>
      </c>
      <c r="H292" s="21">
        <v>880276</v>
      </c>
      <c r="I292" s="116" t="s">
        <v>1856</v>
      </c>
      <c r="J292" s="3" t="s">
        <v>109</v>
      </c>
      <c r="K292" s="3" t="s">
        <v>109</v>
      </c>
      <c r="L292" s="2" t="s">
        <v>87</v>
      </c>
      <c r="M292" s="4" t="s">
        <v>77</v>
      </c>
      <c r="N292" s="2" t="s">
        <v>88</v>
      </c>
      <c r="O292" s="2" t="s">
        <v>89</v>
      </c>
      <c r="P292" s="22">
        <v>650.12</v>
      </c>
      <c r="Q292" s="22">
        <v>767.14159999999993</v>
      </c>
      <c r="R292" s="22">
        <v>552.60481000000004</v>
      </c>
      <c r="S292" s="23">
        <v>652.07367580000005</v>
      </c>
      <c r="T292" s="22">
        <v>552.60481000000004</v>
      </c>
      <c r="U292" s="22">
        <v>652.07367580000005</v>
      </c>
      <c r="V292" s="2" t="s">
        <v>127</v>
      </c>
      <c r="W292" s="1" t="s">
        <v>54</v>
      </c>
      <c r="X292" s="1" t="s">
        <v>54</v>
      </c>
      <c r="Y292" s="1" t="s">
        <v>55</v>
      </c>
      <c r="Z292" s="24">
        <v>42035</v>
      </c>
      <c r="AA292" s="24">
        <v>42070</v>
      </c>
      <c r="AB292" s="2" t="s">
        <v>1659</v>
      </c>
      <c r="AC292" s="2" t="s">
        <v>1659</v>
      </c>
      <c r="AD292" s="25" t="s">
        <v>111</v>
      </c>
      <c r="AE292" s="2" t="s">
        <v>78</v>
      </c>
      <c r="AF292" s="21">
        <v>796</v>
      </c>
      <c r="AG292" s="1" t="s">
        <v>68</v>
      </c>
      <c r="AH292" s="1">
        <v>1</v>
      </c>
      <c r="AI292" s="2">
        <v>45</v>
      </c>
      <c r="AJ292" s="2" t="s">
        <v>62</v>
      </c>
      <c r="AK292" s="24">
        <v>42090</v>
      </c>
      <c r="AL292" s="24">
        <v>42090</v>
      </c>
      <c r="AM292" s="24">
        <v>42185</v>
      </c>
      <c r="AN292" s="2">
        <v>2015</v>
      </c>
      <c r="AO292" s="26" t="s">
        <v>71</v>
      </c>
      <c r="AP292" s="26" t="s">
        <v>65</v>
      </c>
      <c r="AQ292" s="27" t="s">
        <v>71</v>
      </c>
      <c r="AR292" s="2" t="s">
        <v>59</v>
      </c>
      <c r="AS292" s="5" t="s">
        <v>1724</v>
      </c>
      <c r="AT292" s="6" t="s">
        <v>1725</v>
      </c>
      <c r="AU292" s="2" t="s">
        <v>93</v>
      </c>
      <c r="AV292" s="28">
        <v>42735</v>
      </c>
      <c r="AW292" s="7">
        <v>9388.2426817752603</v>
      </c>
      <c r="AX292" s="7">
        <v>5124.0909999999994</v>
      </c>
      <c r="AY292" s="29">
        <v>0</v>
      </c>
      <c r="AZ292" s="8">
        <v>3.3250000000000002</v>
      </c>
      <c r="BA292" s="2" t="s">
        <v>65</v>
      </c>
      <c r="BB292" s="30" t="s">
        <v>296</v>
      </c>
    </row>
    <row r="293" spans="1:54" ht="89.25">
      <c r="A293" s="21">
        <v>2</v>
      </c>
      <c r="B293" s="2" t="s">
        <v>1138</v>
      </c>
      <c r="C293" s="4" t="s">
        <v>54</v>
      </c>
      <c r="D293" s="1" t="s">
        <v>1073</v>
      </c>
      <c r="E293" s="2" t="s">
        <v>82</v>
      </c>
      <c r="F293" s="1" t="s">
        <v>75</v>
      </c>
      <c r="G293" s="1" t="s">
        <v>76</v>
      </c>
      <c r="H293" s="21">
        <v>880280</v>
      </c>
      <c r="I293" s="116" t="s">
        <v>1857</v>
      </c>
      <c r="J293" s="3" t="s">
        <v>109</v>
      </c>
      <c r="K293" s="3" t="s">
        <v>109</v>
      </c>
      <c r="L293" s="2" t="s">
        <v>87</v>
      </c>
      <c r="M293" s="4" t="s">
        <v>77</v>
      </c>
      <c r="N293" s="2" t="s">
        <v>88</v>
      </c>
      <c r="O293" s="2" t="s">
        <v>89</v>
      </c>
      <c r="P293" s="22">
        <v>1000.15</v>
      </c>
      <c r="Q293" s="22">
        <v>1180.1769999999999</v>
      </c>
      <c r="R293" s="22">
        <v>850.13025000000005</v>
      </c>
      <c r="S293" s="23">
        <v>1003.153695</v>
      </c>
      <c r="T293" s="22">
        <v>850.13025000000005</v>
      </c>
      <c r="U293" s="22">
        <v>1003.153695</v>
      </c>
      <c r="V293" s="2" t="s">
        <v>127</v>
      </c>
      <c r="W293" s="1" t="s">
        <v>54</v>
      </c>
      <c r="X293" s="1" t="s">
        <v>54</v>
      </c>
      <c r="Y293" s="1" t="s">
        <v>55</v>
      </c>
      <c r="Z293" s="24">
        <v>42035</v>
      </c>
      <c r="AA293" s="24">
        <v>42070</v>
      </c>
      <c r="AB293" s="2" t="s">
        <v>1659</v>
      </c>
      <c r="AC293" s="2" t="s">
        <v>1659</v>
      </c>
      <c r="AD293" s="25" t="s">
        <v>111</v>
      </c>
      <c r="AE293" s="2" t="s">
        <v>78</v>
      </c>
      <c r="AF293" s="21">
        <v>796</v>
      </c>
      <c r="AG293" s="1" t="s">
        <v>68</v>
      </c>
      <c r="AH293" s="1">
        <v>1</v>
      </c>
      <c r="AI293" s="2">
        <v>45</v>
      </c>
      <c r="AJ293" s="2" t="s">
        <v>62</v>
      </c>
      <c r="AK293" s="24">
        <v>42090</v>
      </c>
      <c r="AL293" s="24">
        <v>42090</v>
      </c>
      <c r="AM293" s="24">
        <v>42185</v>
      </c>
      <c r="AN293" s="2">
        <v>2015</v>
      </c>
      <c r="AO293" s="26" t="s">
        <v>71</v>
      </c>
      <c r="AP293" s="26" t="s">
        <v>65</v>
      </c>
      <c r="AQ293" s="27" t="s">
        <v>71</v>
      </c>
      <c r="AR293" s="2" t="s">
        <v>59</v>
      </c>
      <c r="AS293" s="5" t="s">
        <v>1726</v>
      </c>
      <c r="AT293" s="6" t="s">
        <v>1727</v>
      </c>
      <c r="AU293" s="2" t="s">
        <v>93</v>
      </c>
      <c r="AV293" s="28">
        <v>42735</v>
      </c>
      <c r="AW293" s="7">
        <v>13835.305004721435</v>
      </c>
      <c r="AX293" s="7">
        <v>7551.2920000000013</v>
      </c>
      <c r="AY293" s="29">
        <v>0</v>
      </c>
      <c r="AZ293" s="8">
        <v>4.9000000000000004</v>
      </c>
      <c r="BA293" s="2" t="s">
        <v>65</v>
      </c>
      <c r="BB293" s="30" t="s">
        <v>296</v>
      </c>
    </row>
    <row r="294" spans="1:54" ht="76.5">
      <c r="A294" s="21">
        <v>2</v>
      </c>
      <c r="B294" s="2" t="s">
        <v>1139</v>
      </c>
      <c r="C294" s="4" t="s">
        <v>54</v>
      </c>
      <c r="D294" s="1" t="s">
        <v>1073</v>
      </c>
      <c r="E294" s="2" t="s">
        <v>82</v>
      </c>
      <c r="F294" s="1" t="s">
        <v>75</v>
      </c>
      <c r="G294" s="1" t="s">
        <v>76</v>
      </c>
      <c r="H294" s="21">
        <v>880283</v>
      </c>
      <c r="I294" s="116" t="s">
        <v>1858</v>
      </c>
      <c r="J294" s="3" t="s">
        <v>109</v>
      </c>
      <c r="K294" s="3" t="s">
        <v>109</v>
      </c>
      <c r="L294" s="2" t="s">
        <v>87</v>
      </c>
      <c r="M294" s="4" t="s">
        <v>77</v>
      </c>
      <c r="N294" s="2" t="s">
        <v>88</v>
      </c>
      <c r="O294" s="2" t="s">
        <v>89</v>
      </c>
      <c r="P294" s="22">
        <v>548.33000000000004</v>
      </c>
      <c r="Q294" s="22">
        <v>647.02940000000001</v>
      </c>
      <c r="R294" s="22">
        <v>466.08166</v>
      </c>
      <c r="S294" s="23">
        <v>549.97635879999996</v>
      </c>
      <c r="T294" s="22">
        <v>466.08166</v>
      </c>
      <c r="U294" s="22">
        <v>549.97635879999996</v>
      </c>
      <c r="V294" s="2" t="s">
        <v>127</v>
      </c>
      <c r="W294" s="1" t="s">
        <v>54</v>
      </c>
      <c r="X294" s="1" t="s">
        <v>54</v>
      </c>
      <c r="Y294" s="1" t="s">
        <v>55</v>
      </c>
      <c r="Z294" s="24">
        <v>42035</v>
      </c>
      <c r="AA294" s="24">
        <v>42070</v>
      </c>
      <c r="AB294" s="2" t="s">
        <v>1659</v>
      </c>
      <c r="AC294" s="2" t="s">
        <v>1659</v>
      </c>
      <c r="AD294" s="25" t="s">
        <v>111</v>
      </c>
      <c r="AE294" s="2" t="s">
        <v>78</v>
      </c>
      <c r="AF294" s="21">
        <v>796</v>
      </c>
      <c r="AG294" s="1" t="s">
        <v>68</v>
      </c>
      <c r="AH294" s="1">
        <v>1</v>
      </c>
      <c r="AI294" s="2">
        <v>45</v>
      </c>
      <c r="AJ294" s="2" t="s">
        <v>62</v>
      </c>
      <c r="AK294" s="24">
        <v>42090</v>
      </c>
      <c r="AL294" s="24">
        <v>42090</v>
      </c>
      <c r="AM294" s="24">
        <v>42185</v>
      </c>
      <c r="AN294" s="2">
        <v>2015</v>
      </c>
      <c r="AO294" s="26" t="s">
        <v>71</v>
      </c>
      <c r="AP294" s="26" t="s">
        <v>65</v>
      </c>
      <c r="AQ294" s="27" t="s">
        <v>71</v>
      </c>
      <c r="AR294" s="2" t="s">
        <v>59</v>
      </c>
      <c r="AS294" s="5" t="s">
        <v>1728</v>
      </c>
      <c r="AT294" s="6" t="s">
        <v>1729</v>
      </c>
      <c r="AU294" s="2" t="s">
        <v>93</v>
      </c>
      <c r="AV294" s="28">
        <v>42735</v>
      </c>
      <c r="AW294" s="7">
        <v>7411.7705382436243</v>
      </c>
      <c r="AX294" s="7">
        <v>4045.3349999999996</v>
      </c>
      <c r="AY294" s="29">
        <v>0</v>
      </c>
      <c r="AZ294" s="8">
        <v>2.625</v>
      </c>
      <c r="BA294" s="2" t="s">
        <v>65</v>
      </c>
      <c r="BB294" s="30" t="s">
        <v>296</v>
      </c>
    </row>
    <row r="295" spans="1:54" ht="76.5">
      <c r="A295" s="21">
        <v>2</v>
      </c>
      <c r="B295" s="2" t="s">
        <v>1140</v>
      </c>
      <c r="C295" s="4" t="s">
        <v>54</v>
      </c>
      <c r="D295" s="1" t="s">
        <v>1073</v>
      </c>
      <c r="E295" s="2" t="s">
        <v>82</v>
      </c>
      <c r="F295" s="1" t="s">
        <v>75</v>
      </c>
      <c r="G295" s="1" t="s">
        <v>76</v>
      </c>
      <c r="H295" s="21">
        <v>880284</v>
      </c>
      <c r="I295" s="116" t="s">
        <v>1859</v>
      </c>
      <c r="J295" s="3" t="s">
        <v>109</v>
      </c>
      <c r="K295" s="3" t="s">
        <v>109</v>
      </c>
      <c r="L295" s="2" t="s">
        <v>87</v>
      </c>
      <c r="M295" s="4" t="s">
        <v>77</v>
      </c>
      <c r="N295" s="2" t="s">
        <v>88</v>
      </c>
      <c r="O295" s="2" t="s">
        <v>89</v>
      </c>
      <c r="P295" s="22">
        <v>822.99953000000005</v>
      </c>
      <c r="Q295" s="22">
        <v>971.1394454</v>
      </c>
      <c r="R295" s="22">
        <v>699.54960000000005</v>
      </c>
      <c r="S295" s="23">
        <v>825.46852799999999</v>
      </c>
      <c r="T295" s="22">
        <v>699.54960000000005</v>
      </c>
      <c r="U295" s="22">
        <v>825.46852799999999</v>
      </c>
      <c r="V295" s="2" t="s">
        <v>127</v>
      </c>
      <c r="W295" s="1" t="s">
        <v>54</v>
      </c>
      <c r="X295" s="1" t="s">
        <v>54</v>
      </c>
      <c r="Y295" s="1" t="s">
        <v>55</v>
      </c>
      <c r="Z295" s="24">
        <v>42035</v>
      </c>
      <c r="AA295" s="24">
        <v>42070</v>
      </c>
      <c r="AB295" s="2" t="s">
        <v>1659</v>
      </c>
      <c r="AC295" s="2" t="s">
        <v>1659</v>
      </c>
      <c r="AD295" s="25" t="s">
        <v>111</v>
      </c>
      <c r="AE295" s="2" t="s">
        <v>78</v>
      </c>
      <c r="AF295" s="21">
        <v>796</v>
      </c>
      <c r="AG295" s="1" t="s">
        <v>68</v>
      </c>
      <c r="AH295" s="1">
        <v>1</v>
      </c>
      <c r="AI295" s="2">
        <v>45</v>
      </c>
      <c r="AJ295" s="2" t="s">
        <v>62</v>
      </c>
      <c r="AK295" s="24">
        <v>42090</v>
      </c>
      <c r="AL295" s="24">
        <v>42090</v>
      </c>
      <c r="AM295" s="24">
        <v>42185</v>
      </c>
      <c r="AN295" s="2">
        <v>2015</v>
      </c>
      <c r="AO295" s="26" t="s">
        <v>71</v>
      </c>
      <c r="AP295" s="26" t="s">
        <v>65</v>
      </c>
      <c r="AQ295" s="27" t="s">
        <v>71</v>
      </c>
      <c r="AR295" s="2" t="s">
        <v>59</v>
      </c>
      <c r="AS295" s="5" t="s">
        <v>1730</v>
      </c>
      <c r="AT295" s="6" t="s">
        <v>1731</v>
      </c>
      <c r="AU295" s="2" t="s">
        <v>93</v>
      </c>
      <c r="AV295" s="28">
        <v>42735</v>
      </c>
      <c r="AW295" s="7">
        <v>11068.244003777147</v>
      </c>
      <c r="AX295" s="7">
        <v>6041.0335999999979</v>
      </c>
      <c r="AY295" s="29">
        <v>0</v>
      </c>
      <c r="AZ295" s="8">
        <v>3.92</v>
      </c>
      <c r="BA295" s="2" t="s">
        <v>65</v>
      </c>
      <c r="BB295" s="30" t="s">
        <v>296</v>
      </c>
    </row>
    <row r="296" spans="1:54" ht="89.25">
      <c r="A296" s="21">
        <v>2</v>
      </c>
      <c r="B296" s="2" t="s">
        <v>1141</v>
      </c>
      <c r="C296" s="4" t="s">
        <v>54</v>
      </c>
      <c r="D296" s="1" t="s">
        <v>1073</v>
      </c>
      <c r="E296" s="2" t="s">
        <v>82</v>
      </c>
      <c r="F296" s="1" t="s">
        <v>75</v>
      </c>
      <c r="G296" s="1" t="s">
        <v>76</v>
      </c>
      <c r="H296" s="21">
        <v>880286</v>
      </c>
      <c r="I296" s="116" t="s">
        <v>1860</v>
      </c>
      <c r="J296" s="3" t="s">
        <v>109</v>
      </c>
      <c r="K296" s="3" t="s">
        <v>109</v>
      </c>
      <c r="L296" s="2" t="s">
        <v>87</v>
      </c>
      <c r="M296" s="4" t="s">
        <v>77</v>
      </c>
      <c r="N296" s="2" t="s">
        <v>88</v>
      </c>
      <c r="O296" s="2" t="s">
        <v>89</v>
      </c>
      <c r="P296" s="22">
        <v>557.29</v>
      </c>
      <c r="Q296" s="22">
        <v>657.60219999999993</v>
      </c>
      <c r="R296" s="22">
        <v>473.69589000000002</v>
      </c>
      <c r="S296" s="23">
        <v>558.96115020000002</v>
      </c>
      <c r="T296" s="22">
        <v>473.69589000000002</v>
      </c>
      <c r="U296" s="22">
        <v>558.96115020000002</v>
      </c>
      <c r="V296" s="2" t="s">
        <v>127</v>
      </c>
      <c r="W296" s="1" t="s">
        <v>54</v>
      </c>
      <c r="X296" s="1" t="s">
        <v>54</v>
      </c>
      <c r="Y296" s="1" t="s">
        <v>55</v>
      </c>
      <c r="Z296" s="24">
        <v>42035</v>
      </c>
      <c r="AA296" s="24">
        <v>42070</v>
      </c>
      <c r="AB296" s="2" t="s">
        <v>1659</v>
      </c>
      <c r="AC296" s="2" t="s">
        <v>1659</v>
      </c>
      <c r="AD296" s="25" t="s">
        <v>111</v>
      </c>
      <c r="AE296" s="2" t="s">
        <v>78</v>
      </c>
      <c r="AF296" s="21">
        <v>796</v>
      </c>
      <c r="AG296" s="1" t="s">
        <v>68</v>
      </c>
      <c r="AH296" s="1">
        <v>1</v>
      </c>
      <c r="AI296" s="2">
        <v>45</v>
      </c>
      <c r="AJ296" s="2" t="s">
        <v>62</v>
      </c>
      <c r="AK296" s="24">
        <v>42090</v>
      </c>
      <c r="AL296" s="24">
        <v>42090</v>
      </c>
      <c r="AM296" s="24">
        <v>42185</v>
      </c>
      <c r="AN296" s="2">
        <v>2015</v>
      </c>
      <c r="AO296" s="26" t="s">
        <v>71</v>
      </c>
      <c r="AP296" s="26" t="s">
        <v>65</v>
      </c>
      <c r="AQ296" s="27" t="s">
        <v>71</v>
      </c>
      <c r="AR296" s="2" t="s">
        <v>59</v>
      </c>
      <c r="AS296" s="5" t="s">
        <v>1732</v>
      </c>
      <c r="AT296" s="6" t="s">
        <v>1733</v>
      </c>
      <c r="AU296" s="2" t="s">
        <v>93</v>
      </c>
      <c r="AV296" s="28">
        <v>42735</v>
      </c>
      <c r="AW296" s="7">
        <v>8202.3593956562781</v>
      </c>
      <c r="AX296" s="7">
        <v>4476.8373999999994</v>
      </c>
      <c r="AY296" s="29">
        <v>0</v>
      </c>
      <c r="AZ296" s="8">
        <v>2.9049999999999998</v>
      </c>
      <c r="BA296" s="2" t="s">
        <v>65</v>
      </c>
      <c r="BB296" s="30" t="s">
        <v>296</v>
      </c>
    </row>
    <row r="297" spans="1:54" ht="76.5">
      <c r="A297" s="21">
        <v>2</v>
      </c>
      <c r="B297" s="2" t="s">
        <v>1142</v>
      </c>
      <c r="C297" s="4" t="s">
        <v>54</v>
      </c>
      <c r="D297" s="1" t="s">
        <v>1073</v>
      </c>
      <c r="E297" s="2" t="s">
        <v>82</v>
      </c>
      <c r="F297" s="1" t="s">
        <v>75</v>
      </c>
      <c r="G297" s="1" t="s">
        <v>76</v>
      </c>
      <c r="H297" s="21">
        <v>880287</v>
      </c>
      <c r="I297" s="116" t="s">
        <v>1861</v>
      </c>
      <c r="J297" s="3" t="s">
        <v>109</v>
      </c>
      <c r="K297" s="3" t="s">
        <v>109</v>
      </c>
      <c r="L297" s="2" t="s">
        <v>87</v>
      </c>
      <c r="M297" s="4" t="s">
        <v>77</v>
      </c>
      <c r="N297" s="2" t="s">
        <v>88</v>
      </c>
      <c r="O297" s="2" t="s">
        <v>89</v>
      </c>
      <c r="P297" s="22">
        <v>604.03071</v>
      </c>
      <c r="Q297" s="22">
        <v>712.75623780000001</v>
      </c>
      <c r="R297" s="22">
        <v>513.42610000000002</v>
      </c>
      <c r="S297" s="23">
        <v>605.84279800000002</v>
      </c>
      <c r="T297" s="22">
        <v>513.42610000000002</v>
      </c>
      <c r="U297" s="22">
        <v>605.84279800000002</v>
      </c>
      <c r="V297" s="2" t="s">
        <v>127</v>
      </c>
      <c r="W297" s="1" t="s">
        <v>54</v>
      </c>
      <c r="X297" s="1" t="s">
        <v>54</v>
      </c>
      <c r="Y297" s="1" t="s">
        <v>55</v>
      </c>
      <c r="Z297" s="24">
        <v>42035</v>
      </c>
      <c r="AA297" s="24">
        <v>42070</v>
      </c>
      <c r="AB297" s="2" t="s">
        <v>1659</v>
      </c>
      <c r="AC297" s="2" t="s">
        <v>1659</v>
      </c>
      <c r="AD297" s="25" t="s">
        <v>111</v>
      </c>
      <c r="AE297" s="2" t="s">
        <v>78</v>
      </c>
      <c r="AF297" s="21">
        <v>796</v>
      </c>
      <c r="AG297" s="1" t="s">
        <v>68</v>
      </c>
      <c r="AH297" s="1">
        <v>1</v>
      </c>
      <c r="AI297" s="2">
        <v>45</v>
      </c>
      <c r="AJ297" s="2" t="s">
        <v>62</v>
      </c>
      <c r="AK297" s="24">
        <v>42090</v>
      </c>
      <c r="AL297" s="24">
        <v>42090</v>
      </c>
      <c r="AM297" s="24">
        <v>42185</v>
      </c>
      <c r="AN297" s="2">
        <v>2015</v>
      </c>
      <c r="AO297" s="26" t="s">
        <v>71</v>
      </c>
      <c r="AP297" s="26" t="s">
        <v>65</v>
      </c>
      <c r="AQ297" s="27" t="s">
        <v>71</v>
      </c>
      <c r="AR297" s="2" t="s">
        <v>59</v>
      </c>
      <c r="AS297" s="5" t="s">
        <v>1734</v>
      </c>
      <c r="AT297" s="6" t="s">
        <v>1735</v>
      </c>
      <c r="AU297" s="2" t="s">
        <v>93</v>
      </c>
      <c r="AV297" s="28">
        <v>42735</v>
      </c>
      <c r="AW297" s="7">
        <v>8597.6538243626055</v>
      </c>
      <c r="AX297" s="7">
        <v>4692.5886</v>
      </c>
      <c r="AY297" s="29">
        <v>0</v>
      </c>
      <c r="AZ297" s="8">
        <v>3.0449999999999999</v>
      </c>
      <c r="BA297" s="2" t="s">
        <v>65</v>
      </c>
      <c r="BB297" s="30" t="s">
        <v>296</v>
      </c>
    </row>
    <row r="298" spans="1:54" ht="76.5">
      <c r="A298" s="21">
        <v>2</v>
      </c>
      <c r="B298" s="2" t="s">
        <v>1143</v>
      </c>
      <c r="C298" s="4" t="s">
        <v>54</v>
      </c>
      <c r="D298" s="1" t="s">
        <v>1073</v>
      </c>
      <c r="E298" s="2" t="s">
        <v>82</v>
      </c>
      <c r="F298" s="1" t="s">
        <v>75</v>
      </c>
      <c r="G298" s="1" t="s">
        <v>76</v>
      </c>
      <c r="H298" s="21">
        <v>880289</v>
      </c>
      <c r="I298" s="116" t="s">
        <v>1862</v>
      </c>
      <c r="J298" s="3" t="s">
        <v>109</v>
      </c>
      <c r="K298" s="3" t="s">
        <v>109</v>
      </c>
      <c r="L298" s="2" t="s">
        <v>87</v>
      </c>
      <c r="M298" s="4" t="s">
        <v>77</v>
      </c>
      <c r="N298" s="2" t="s">
        <v>88</v>
      </c>
      <c r="O298" s="2" t="s">
        <v>89</v>
      </c>
      <c r="P298" s="22">
        <v>605.67660000000001</v>
      </c>
      <c r="Q298" s="22">
        <v>714.69838800000002</v>
      </c>
      <c r="R298" s="22">
        <v>514.82511</v>
      </c>
      <c r="S298" s="23">
        <v>607.49362980000001</v>
      </c>
      <c r="T298" s="22">
        <v>514.82511</v>
      </c>
      <c r="U298" s="22">
        <v>607.49362980000001</v>
      </c>
      <c r="V298" s="2" t="s">
        <v>127</v>
      </c>
      <c r="W298" s="1" t="s">
        <v>54</v>
      </c>
      <c r="X298" s="1" t="s">
        <v>54</v>
      </c>
      <c r="Y298" s="1" t="s">
        <v>55</v>
      </c>
      <c r="Z298" s="24">
        <v>42035</v>
      </c>
      <c r="AA298" s="24">
        <v>42070</v>
      </c>
      <c r="AB298" s="2" t="s">
        <v>1659</v>
      </c>
      <c r="AC298" s="2" t="s">
        <v>1659</v>
      </c>
      <c r="AD298" s="25" t="s">
        <v>111</v>
      </c>
      <c r="AE298" s="2" t="s">
        <v>78</v>
      </c>
      <c r="AF298" s="21">
        <v>796</v>
      </c>
      <c r="AG298" s="1" t="s">
        <v>68</v>
      </c>
      <c r="AH298" s="1">
        <v>1</v>
      </c>
      <c r="AI298" s="2">
        <v>45</v>
      </c>
      <c r="AJ298" s="2" t="s">
        <v>62</v>
      </c>
      <c r="AK298" s="24">
        <v>42090</v>
      </c>
      <c r="AL298" s="24">
        <v>42090</v>
      </c>
      <c r="AM298" s="24">
        <v>42185</v>
      </c>
      <c r="AN298" s="2">
        <v>2015</v>
      </c>
      <c r="AO298" s="26" t="s">
        <v>71</v>
      </c>
      <c r="AP298" s="26" t="s">
        <v>65</v>
      </c>
      <c r="AQ298" s="27" t="s">
        <v>71</v>
      </c>
      <c r="AR298" s="2" t="s">
        <v>59</v>
      </c>
      <c r="AS298" s="5" t="s">
        <v>1736</v>
      </c>
      <c r="AT298" s="6" t="s">
        <v>1737</v>
      </c>
      <c r="AU298" s="2" t="s">
        <v>93</v>
      </c>
      <c r="AV298" s="28">
        <v>42735</v>
      </c>
      <c r="AW298" s="7">
        <v>8301.1830028328604</v>
      </c>
      <c r="AX298" s="7">
        <v>4530.7752</v>
      </c>
      <c r="AY298" s="29">
        <v>0</v>
      </c>
      <c r="AZ298" s="8">
        <v>2.94</v>
      </c>
      <c r="BA298" s="2" t="s">
        <v>65</v>
      </c>
      <c r="BB298" s="30" t="s">
        <v>296</v>
      </c>
    </row>
    <row r="299" spans="1:54" ht="89.25">
      <c r="A299" s="21">
        <v>2</v>
      </c>
      <c r="B299" s="2" t="s">
        <v>1144</v>
      </c>
      <c r="C299" s="4" t="s">
        <v>54</v>
      </c>
      <c r="D299" s="1" t="s">
        <v>1073</v>
      </c>
      <c r="E299" s="2" t="s">
        <v>82</v>
      </c>
      <c r="F299" s="1" t="s">
        <v>75</v>
      </c>
      <c r="G299" s="1" t="s">
        <v>76</v>
      </c>
      <c r="H299" s="21">
        <v>880290</v>
      </c>
      <c r="I299" s="116" t="s">
        <v>1863</v>
      </c>
      <c r="J299" s="3" t="s">
        <v>109</v>
      </c>
      <c r="K299" s="3" t="s">
        <v>109</v>
      </c>
      <c r="L299" s="2" t="s">
        <v>87</v>
      </c>
      <c r="M299" s="4" t="s">
        <v>77</v>
      </c>
      <c r="N299" s="2" t="s">
        <v>88</v>
      </c>
      <c r="O299" s="2" t="s">
        <v>89</v>
      </c>
      <c r="P299" s="22">
        <v>866.26</v>
      </c>
      <c r="Q299" s="22">
        <v>1022.1867999999999</v>
      </c>
      <c r="R299" s="22">
        <v>736.31730000000005</v>
      </c>
      <c r="S299" s="23">
        <v>868.85441400000002</v>
      </c>
      <c r="T299" s="22">
        <v>736.31730000000005</v>
      </c>
      <c r="U299" s="22">
        <v>868.85441400000002</v>
      </c>
      <c r="V299" s="2" t="s">
        <v>127</v>
      </c>
      <c r="W299" s="1" t="s">
        <v>54</v>
      </c>
      <c r="X299" s="1" t="s">
        <v>54</v>
      </c>
      <c r="Y299" s="1" t="s">
        <v>55</v>
      </c>
      <c r="Z299" s="24">
        <v>42035</v>
      </c>
      <c r="AA299" s="24">
        <v>42070</v>
      </c>
      <c r="AB299" s="2" t="s">
        <v>1659</v>
      </c>
      <c r="AC299" s="2" t="s">
        <v>1659</v>
      </c>
      <c r="AD299" s="25" t="s">
        <v>111</v>
      </c>
      <c r="AE299" s="2" t="s">
        <v>78</v>
      </c>
      <c r="AF299" s="21">
        <v>796</v>
      </c>
      <c r="AG299" s="1" t="s">
        <v>68</v>
      </c>
      <c r="AH299" s="1">
        <v>1</v>
      </c>
      <c r="AI299" s="2">
        <v>45</v>
      </c>
      <c r="AJ299" s="2" t="s">
        <v>62</v>
      </c>
      <c r="AK299" s="24">
        <v>42090</v>
      </c>
      <c r="AL299" s="24">
        <v>42090</v>
      </c>
      <c r="AM299" s="24">
        <v>42185</v>
      </c>
      <c r="AN299" s="2">
        <v>2015</v>
      </c>
      <c r="AO299" s="26" t="s">
        <v>71</v>
      </c>
      <c r="AP299" s="26" t="s">
        <v>65</v>
      </c>
      <c r="AQ299" s="27" t="s">
        <v>71</v>
      </c>
      <c r="AR299" s="2" t="s">
        <v>59</v>
      </c>
      <c r="AS299" s="5" t="s">
        <v>1738</v>
      </c>
      <c r="AT299" s="6" t="s">
        <v>1739</v>
      </c>
      <c r="AU299" s="2" t="s">
        <v>93</v>
      </c>
      <c r="AV299" s="28">
        <v>42735</v>
      </c>
      <c r="AW299" s="7">
        <v>12451.774504249293</v>
      </c>
      <c r="AX299" s="7">
        <v>6796.1628000000001</v>
      </c>
      <c r="AY299" s="29">
        <v>0</v>
      </c>
      <c r="AZ299" s="8">
        <v>4.41</v>
      </c>
      <c r="BA299" s="2" t="s">
        <v>65</v>
      </c>
      <c r="BB299" s="30" t="s">
        <v>296</v>
      </c>
    </row>
    <row r="300" spans="1:54" ht="76.5">
      <c r="A300" s="21">
        <v>2</v>
      </c>
      <c r="B300" s="2" t="s">
        <v>1145</v>
      </c>
      <c r="C300" s="4" t="s">
        <v>54</v>
      </c>
      <c r="D300" s="1" t="s">
        <v>1073</v>
      </c>
      <c r="E300" s="2" t="s">
        <v>82</v>
      </c>
      <c r="F300" s="1" t="s">
        <v>75</v>
      </c>
      <c r="G300" s="1" t="s">
        <v>76</v>
      </c>
      <c r="H300" s="21">
        <v>880292</v>
      </c>
      <c r="I300" s="116" t="s">
        <v>1864</v>
      </c>
      <c r="J300" s="3" t="s">
        <v>109</v>
      </c>
      <c r="K300" s="3" t="s">
        <v>109</v>
      </c>
      <c r="L300" s="2" t="s">
        <v>87</v>
      </c>
      <c r="M300" s="4" t="s">
        <v>77</v>
      </c>
      <c r="N300" s="2" t="s">
        <v>88</v>
      </c>
      <c r="O300" s="2" t="s">
        <v>89</v>
      </c>
      <c r="P300" s="22">
        <v>619.55376999999999</v>
      </c>
      <c r="Q300" s="22">
        <v>731.07344859999989</v>
      </c>
      <c r="R300" s="22">
        <v>526.62071000000003</v>
      </c>
      <c r="S300" s="23">
        <v>621.41243780000002</v>
      </c>
      <c r="T300" s="22">
        <v>526.62071000000003</v>
      </c>
      <c r="U300" s="22">
        <v>621.41243780000002</v>
      </c>
      <c r="V300" s="2" t="s">
        <v>127</v>
      </c>
      <c r="W300" s="1" t="s">
        <v>54</v>
      </c>
      <c r="X300" s="1" t="s">
        <v>54</v>
      </c>
      <c r="Y300" s="1" t="s">
        <v>55</v>
      </c>
      <c r="Z300" s="24">
        <v>42035</v>
      </c>
      <c r="AA300" s="24">
        <v>42070</v>
      </c>
      <c r="AB300" s="2" t="s">
        <v>1659</v>
      </c>
      <c r="AC300" s="2" t="s">
        <v>1659</v>
      </c>
      <c r="AD300" s="25" t="s">
        <v>111</v>
      </c>
      <c r="AE300" s="2" t="s">
        <v>78</v>
      </c>
      <c r="AF300" s="21">
        <v>796</v>
      </c>
      <c r="AG300" s="1" t="s">
        <v>68</v>
      </c>
      <c r="AH300" s="1">
        <v>1</v>
      </c>
      <c r="AI300" s="2">
        <v>45</v>
      </c>
      <c r="AJ300" s="2" t="s">
        <v>62</v>
      </c>
      <c r="AK300" s="24">
        <v>42090</v>
      </c>
      <c r="AL300" s="24">
        <v>42090</v>
      </c>
      <c r="AM300" s="24">
        <v>42185</v>
      </c>
      <c r="AN300" s="2">
        <v>2015</v>
      </c>
      <c r="AO300" s="26" t="s">
        <v>71</v>
      </c>
      <c r="AP300" s="26" t="s">
        <v>65</v>
      </c>
      <c r="AQ300" s="27" t="s">
        <v>71</v>
      </c>
      <c r="AR300" s="2" t="s">
        <v>59</v>
      </c>
      <c r="AS300" s="5" t="s">
        <v>1740</v>
      </c>
      <c r="AT300" s="6" t="s">
        <v>1741</v>
      </c>
      <c r="AU300" s="2" t="s">
        <v>93</v>
      </c>
      <c r="AV300" s="28">
        <v>42735</v>
      </c>
      <c r="AW300" s="7">
        <v>8795.3010387157701</v>
      </c>
      <c r="AX300" s="7">
        <v>4800.4641999999994</v>
      </c>
      <c r="AY300" s="29">
        <v>0</v>
      </c>
      <c r="AZ300" s="8">
        <v>3.1150000000000002</v>
      </c>
      <c r="BA300" s="2" t="s">
        <v>65</v>
      </c>
      <c r="BB300" s="30" t="s">
        <v>296</v>
      </c>
    </row>
    <row r="301" spans="1:54" ht="76.5">
      <c r="A301" s="21">
        <v>2</v>
      </c>
      <c r="B301" s="2" t="s">
        <v>1146</v>
      </c>
      <c r="C301" s="4" t="s">
        <v>54</v>
      </c>
      <c r="D301" s="1" t="s">
        <v>1073</v>
      </c>
      <c r="E301" s="2" t="s">
        <v>82</v>
      </c>
      <c r="F301" s="1" t="s">
        <v>75</v>
      </c>
      <c r="G301" s="1" t="s">
        <v>76</v>
      </c>
      <c r="H301" s="21">
        <v>880293</v>
      </c>
      <c r="I301" s="116" t="s">
        <v>1865</v>
      </c>
      <c r="J301" s="3" t="s">
        <v>109</v>
      </c>
      <c r="K301" s="3" t="s">
        <v>109</v>
      </c>
      <c r="L301" s="2" t="s">
        <v>87</v>
      </c>
      <c r="M301" s="4" t="s">
        <v>77</v>
      </c>
      <c r="N301" s="2" t="s">
        <v>88</v>
      </c>
      <c r="O301" s="2" t="s">
        <v>89</v>
      </c>
      <c r="P301" s="22">
        <v>527.16588000000002</v>
      </c>
      <c r="Q301" s="22">
        <v>622.0557384</v>
      </c>
      <c r="R301" s="22">
        <v>448.09100000000001</v>
      </c>
      <c r="S301" s="23">
        <v>528.74738000000002</v>
      </c>
      <c r="T301" s="22">
        <v>448.09100000000001</v>
      </c>
      <c r="U301" s="22">
        <v>528.74738000000002</v>
      </c>
      <c r="V301" s="2" t="s">
        <v>127</v>
      </c>
      <c r="W301" s="1" t="s">
        <v>54</v>
      </c>
      <c r="X301" s="1" t="s">
        <v>54</v>
      </c>
      <c r="Y301" s="1" t="s">
        <v>55</v>
      </c>
      <c r="Z301" s="24">
        <v>42035</v>
      </c>
      <c r="AA301" s="24">
        <v>42070</v>
      </c>
      <c r="AB301" s="2" t="s">
        <v>1659</v>
      </c>
      <c r="AC301" s="2" t="s">
        <v>1659</v>
      </c>
      <c r="AD301" s="25" t="s">
        <v>111</v>
      </c>
      <c r="AE301" s="2" t="s">
        <v>78</v>
      </c>
      <c r="AF301" s="21">
        <v>796</v>
      </c>
      <c r="AG301" s="1" t="s">
        <v>68</v>
      </c>
      <c r="AH301" s="1">
        <v>1</v>
      </c>
      <c r="AI301" s="2">
        <v>45</v>
      </c>
      <c r="AJ301" s="2" t="s">
        <v>62</v>
      </c>
      <c r="AK301" s="24">
        <v>42090</v>
      </c>
      <c r="AL301" s="24">
        <v>42090</v>
      </c>
      <c r="AM301" s="24">
        <v>42185</v>
      </c>
      <c r="AN301" s="2">
        <v>2015</v>
      </c>
      <c r="AO301" s="26" t="s">
        <v>71</v>
      </c>
      <c r="AP301" s="26" t="s">
        <v>65</v>
      </c>
      <c r="AQ301" s="27" t="s">
        <v>71</v>
      </c>
      <c r="AR301" s="2" t="s">
        <v>59</v>
      </c>
      <c r="AS301" s="5" t="s">
        <v>1742</v>
      </c>
      <c r="AT301" s="6" t="s">
        <v>1743</v>
      </c>
      <c r="AU301" s="2" t="s">
        <v>93</v>
      </c>
      <c r="AV301" s="28">
        <v>42735</v>
      </c>
      <c r="AW301" s="7">
        <v>7411.7705382436243</v>
      </c>
      <c r="AX301" s="7">
        <v>4045.3349999999996</v>
      </c>
      <c r="AY301" s="29">
        <v>0</v>
      </c>
      <c r="AZ301" s="8">
        <v>2.625</v>
      </c>
      <c r="BA301" s="2" t="s">
        <v>65</v>
      </c>
      <c r="BB301" s="30" t="s">
        <v>296</v>
      </c>
    </row>
    <row r="302" spans="1:54" ht="76.5">
      <c r="A302" s="21">
        <v>2</v>
      </c>
      <c r="B302" s="2" t="s">
        <v>1147</v>
      </c>
      <c r="C302" s="4" t="s">
        <v>54</v>
      </c>
      <c r="D302" s="1" t="s">
        <v>1073</v>
      </c>
      <c r="E302" s="2" t="s">
        <v>82</v>
      </c>
      <c r="F302" s="1" t="s">
        <v>75</v>
      </c>
      <c r="G302" s="1" t="s">
        <v>76</v>
      </c>
      <c r="H302" s="21">
        <v>880297</v>
      </c>
      <c r="I302" s="116" t="s">
        <v>1866</v>
      </c>
      <c r="J302" s="3" t="s">
        <v>109</v>
      </c>
      <c r="K302" s="3" t="s">
        <v>109</v>
      </c>
      <c r="L302" s="2" t="s">
        <v>87</v>
      </c>
      <c r="M302" s="4" t="s">
        <v>77</v>
      </c>
      <c r="N302" s="2" t="s">
        <v>88</v>
      </c>
      <c r="O302" s="2" t="s">
        <v>89</v>
      </c>
      <c r="P302" s="22">
        <v>651.65477999999996</v>
      </c>
      <c r="Q302" s="22">
        <v>768.95264039999995</v>
      </c>
      <c r="R302" s="22">
        <v>553.90656999999999</v>
      </c>
      <c r="S302" s="23">
        <v>653.60975259999998</v>
      </c>
      <c r="T302" s="22">
        <v>553.90656999999999</v>
      </c>
      <c r="U302" s="22">
        <v>653.60975259999998</v>
      </c>
      <c r="V302" s="2" t="s">
        <v>127</v>
      </c>
      <c r="W302" s="1" t="s">
        <v>54</v>
      </c>
      <c r="X302" s="1" t="s">
        <v>54</v>
      </c>
      <c r="Y302" s="1" t="s">
        <v>55</v>
      </c>
      <c r="Z302" s="24">
        <v>42035</v>
      </c>
      <c r="AA302" s="24">
        <v>42070</v>
      </c>
      <c r="AB302" s="2" t="s">
        <v>1659</v>
      </c>
      <c r="AC302" s="2" t="s">
        <v>1659</v>
      </c>
      <c r="AD302" s="25" t="s">
        <v>111</v>
      </c>
      <c r="AE302" s="2" t="s">
        <v>78</v>
      </c>
      <c r="AF302" s="21">
        <v>796</v>
      </c>
      <c r="AG302" s="1" t="s">
        <v>68</v>
      </c>
      <c r="AH302" s="1">
        <v>1</v>
      </c>
      <c r="AI302" s="2">
        <v>45</v>
      </c>
      <c r="AJ302" s="2" t="s">
        <v>62</v>
      </c>
      <c r="AK302" s="24">
        <v>42090</v>
      </c>
      <c r="AL302" s="24">
        <v>42090</v>
      </c>
      <c r="AM302" s="24">
        <v>42185</v>
      </c>
      <c r="AN302" s="2">
        <v>2015</v>
      </c>
      <c r="AO302" s="26" t="s">
        <v>71</v>
      </c>
      <c r="AP302" s="26" t="s">
        <v>65</v>
      </c>
      <c r="AQ302" s="27" t="s">
        <v>71</v>
      </c>
      <c r="AR302" s="2" t="s">
        <v>59</v>
      </c>
      <c r="AS302" s="5" t="s">
        <v>1744</v>
      </c>
      <c r="AT302" s="6" t="s">
        <v>1745</v>
      </c>
      <c r="AU302" s="2" t="s">
        <v>93</v>
      </c>
      <c r="AV302" s="28">
        <v>42735</v>
      </c>
      <c r="AW302" s="7">
        <v>8992.9482530689311</v>
      </c>
      <c r="AX302" s="7">
        <v>4908.3397999999997</v>
      </c>
      <c r="AY302" s="29">
        <v>0</v>
      </c>
      <c r="AZ302" s="8">
        <v>3.1850000000000001</v>
      </c>
      <c r="BA302" s="2" t="s">
        <v>65</v>
      </c>
      <c r="BB302" s="30" t="s">
        <v>296</v>
      </c>
    </row>
    <row r="303" spans="1:54" ht="89.25">
      <c r="A303" s="21">
        <v>2</v>
      </c>
      <c r="B303" s="2" t="s">
        <v>1148</v>
      </c>
      <c r="C303" s="4" t="s">
        <v>54</v>
      </c>
      <c r="D303" s="1" t="s">
        <v>1073</v>
      </c>
      <c r="E303" s="2" t="s">
        <v>82</v>
      </c>
      <c r="F303" s="1" t="s">
        <v>75</v>
      </c>
      <c r="G303" s="1" t="s">
        <v>76</v>
      </c>
      <c r="H303" s="21">
        <v>880298</v>
      </c>
      <c r="I303" s="116" t="s">
        <v>1867</v>
      </c>
      <c r="J303" s="3" t="s">
        <v>109</v>
      </c>
      <c r="K303" s="3" t="s">
        <v>109</v>
      </c>
      <c r="L303" s="2" t="s">
        <v>87</v>
      </c>
      <c r="M303" s="4" t="s">
        <v>77</v>
      </c>
      <c r="N303" s="2" t="s">
        <v>88</v>
      </c>
      <c r="O303" s="2" t="s">
        <v>89</v>
      </c>
      <c r="P303" s="22">
        <v>534.75</v>
      </c>
      <c r="Q303" s="22">
        <v>631.005</v>
      </c>
      <c r="R303" s="22">
        <v>454.53570000000002</v>
      </c>
      <c r="S303" s="23">
        <v>536.352126</v>
      </c>
      <c r="T303" s="22">
        <v>454.53570000000002</v>
      </c>
      <c r="U303" s="22">
        <v>536.352126</v>
      </c>
      <c r="V303" s="2" t="s">
        <v>127</v>
      </c>
      <c r="W303" s="1" t="s">
        <v>54</v>
      </c>
      <c r="X303" s="1" t="s">
        <v>54</v>
      </c>
      <c r="Y303" s="1" t="s">
        <v>55</v>
      </c>
      <c r="Z303" s="24">
        <v>42035</v>
      </c>
      <c r="AA303" s="24">
        <v>42070</v>
      </c>
      <c r="AB303" s="2" t="s">
        <v>1659</v>
      </c>
      <c r="AC303" s="2" t="s">
        <v>1659</v>
      </c>
      <c r="AD303" s="25" t="s">
        <v>111</v>
      </c>
      <c r="AE303" s="2" t="s">
        <v>78</v>
      </c>
      <c r="AF303" s="21">
        <v>796</v>
      </c>
      <c r="AG303" s="1" t="s">
        <v>68</v>
      </c>
      <c r="AH303" s="1">
        <v>1</v>
      </c>
      <c r="AI303" s="2">
        <v>45</v>
      </c>
      <c r="AJ303" s="2" t="s">
        <v>62</v>
      </c>
      <c r="AK303" s="24">
        <v>42090</v>
      </c>
      <c r="AL303" s="24">
        <v>42090</v>
      </c>
      <c r="AM303" s="24">
        <v>42185</v>
      </c>
      <c r="AN303" s="2">
        <v>2015</v>
      </c>
      <c r="AO303" s="26" t="s">
        <v>71</v>
      </c>
      <c r="AP303" s="26" t="s">
        <v>65</v>
      </c>
      <c r="AQ303" s="27" t="s">
        <v>71</v>
      </c>
      <c r="AR303" s="2" t="s">
        <v>59</v>
      </c>
      <c r="AS303" s="5" t="s">
        <v>1746</v>
      </c>
      <c r="AT303" s="6" t="s">
        <v>1747</v>
      </c>
      <c r="AU303" s="2" t="s">
        <v>93</v>
      </c>
      <c r="AV303" s="28">
        <v>42735</v>
      </c>
      <c r="AW303" s="7">
        <v>7807.0649669499526</v>
      </c>
      <c r="AX303" s="7">
        <v>4261.0861999999997</v>
      </c>
      <c r="AY303" s="29">
        <v>0</v>
      </c>
      <c r="AZ303" s="8">
        <v>2.7650000000000001</v>
      </c>
      <c r="BA303" s="2" t="s">
        <v>65</v>
      </c>
      <c r="BB303" s="30" t="s">
        <v>296</v>
      </c>
    </row>
    <row r="304" spans="1:54" ht="76.5">
      <c r="A304" s="21">
        <v>2</v>
      </c>
      <c r="B304" s="2" t="s">
        <v>1149</v>
      </c>
      <c r="C304" s="4" t="s">
        <v>54</v>
      </c>
      <c r="D304" s="1" t="s">
        <v>1073</v>
      </c>
      <c r="E304" s="2" t="s">
        <v>82</v>
      </c>
      <c r="F304" s="1" t="s">
        <v>75</v>
      </c>
      <c r="G304" s="1" t="s">
        <v>76</v>
      </c>
      <c r="H304" s="21">
        <v>880299</v>
      </c>
      <c r="I304" s="116" t="s">
        <v>1868</v>
      </c>
      <c r="J304" s="3" t="s">
        <v>109</v>
      </c>
      <c r="K304" s="3" t="s">
        <v>109</v>
      </c>
      <c r="L304" s="2" t="s">
        <v>87</v>
      </c>
      <c r="M304" s="4" t="s">
        <v>77</v>
      </c>
      <c r="N304" s="2" t="s">
        <v>88</v>
      </c>
      <c r="O304" s="2" t="s">
        <v>89</v>
      </c>
      <c r="P304" s="22">
        <v>511.94718</v>
      </c>
      <c r="Q304" s="22">
        <v>604.09767239999996</v>
      </c>
      <c r="R304" s="22">
        <v>435.15510999999998</v>
      </c>
      <c r="S304" s="23">
        <v>513.48302979999994</v>
      </c>
      <c r="T304" s="22">
        <v>435.15510999999998</v>
      </c>
      <c r="U304" s="22">
        <v>513.48302979999994</v>
      </c>
      <c r="V304" s="2" t="s">
        <v>127</v>
      </c>
      <c r="W304" s="1" t="s">
        <v>54</v>
      </c>
      <c r="X304" s="1" t="s">
        <v>54</v>
      </c>
      <c r="Y304" s="1" t="s">
        <v>55</v>
      </c>
      <c r="Z304" s="24">
        <v>42035</v>
      </c>
      <c r="AA304" s="24">
        <v>42070</v>
      </c>
      <c r="AB304" s="2" t="s">
        <v>1659</v>
      </c>
      <c r="AC304" s="2" t="s">
        <v>1659</v>
      </c>
      <c r="AD304" s="25" t="s">
        <v>111</v>
      </c>
      <c r="AE304" s="2" t="s">
        <v>78</v>
      </c>
      <c r="AF304" s="21">
        <v>796</v>
      </c>
      <c r="AG304" s="1" t="s">
        <v>68</v>
      </c>
      <c r="AH304" s="1">
        <v>1</v>
      </c>
      <c r="AI304" s="2">
        <v>45</v>
      </c>
      <c r="AJ304" s="2" t="s">
        <v>62</v>
      </c>
      <c r="AK304" s="24">
        <v>42090</v>
      </c>
      <c r="AL304" s="24">
        <v>42090</v>
      </c>
      <c r="AM304" s="24">
        <v>42185</v>
      </c>
      <c r="AN304" s="2">
        <v>2015</v>
      </c>
      <c r="AO304" s="26" t="s">
        <v>71</v>
      </c>
      <c r="AP304" s="26" t="s">
        <v>65</v>
      </c>
      <c r="AQ304" s="27" t="s">
        <v>71</v>
      </c>
      <c r="AR304" s="2" t="s">
        <v>59</v>
      </c>
      <c r="AS304" s="5" t="s">
        <v>1748</v>
      </c>
      <c r="AT304" s="6" t="s">
        <v>1749</v>
      </c>
      <c r="AU304" s="2" t="s">
        <v>93</v>
      </c>
      <c r="AV304" s="28">
        <v>42735</v>
      </c>
      <c r="AW304" s="7">
        <v>7214.1233238904624</v>
      </c>
      <c r="AX304" s="7">
        <v>3937.4594000000002</v>
      </c>
      <c r="AY304" s="29">
        <v>0</v>
      </c>
      <c r="AZ304" s="8">
        <v>2.5550000000000002</v>
      </c>
      <c r="BA304" s="2" t="s">
        <v>65</v>
      </c>
      <c r="BB304" s="30" t="s">
        <v>296</v>
      </c>
    </row>
    <row r="305" spans="1:54" ht="76.5">
      <c r="A305" s="21">
        <v>2</v>
      </c>
      <c r="B305" s="2" t="s">
        <v>1150</v>
      </c>
      <c r="C305" s="4" t="s">
        <v>54</v>
      </c>
      <c r="D305" s="1" t="s">
        <v>1073</v>
      </c>
      <c r="E305" s="2" t="s">
        <v>82</v>
      </c>
      <c r="F305" s="1" t="s">
        <v>75</v>
      </c>
      <c r="G305" s="1" t="s">
        <v>76</v>
      </c>
      <c r="H305" s="21">
        <v>880305</v>
      </c>
      <c r="I305" s="116" t="s">
        <v>1869</v>
      </c>
      <c r="J305" s="3" t="s">
        <v>109</v>
      </c>
      <c r="K305" s="3" t="s">
        <v>109</v>
      </c>
      <c r="L305" s="2" t="s">
        <v>87</v>
      </c>
      <c r="M305" s="4" t="s">
        <v>77</v>
      </c>
      <c r="N305" s="2" t="s">
        <v>88</v>
      </c>
      <c r="O305" s="2" t="s">
        <v>89</v>
      </c>
      <c r="P305" s="22">
        <v>788.79</v>
      </c>
      <c r="Q305" s="22">
        <v>930.77219999999988</v>
      </c>
      <c r="R305" s="22">
        <v>670.46870000000001</v>
      </c>
      <c r="S305" s="23">
        <v>791.15306599999997</v>
      </c>
      <c r="T305" s="22">
        <v>670.46870000000001</v>
      </c>
      <c r="U305" s="22">
        <v>791.15306599999997</v>
      </c>
      <c r="V305" s="2" t="s">
        <v>127</v>
      </c>
      <c r="W305" s="1" t="s">
        <v>54</v>
      </c>
      <c r="X305" s="1" t="s">
        <v>54</v>
      </c>
      <c r="Y305" s="1" t="s">
        <v>55</v>
      </c>
      <c r="Z305" s="24">
        <v>42035</v>
      </c>
      <c r="AA305" s="24">
        <v>42070</v>
      </c>
      <c r="AB305" s="2" t="s">
        <v>1659</v>
      </c>
      <c r="AC305" s="2" t="s">
        <v>1659</v>
      </c>
      <c r="AD305" s="25" t="s">
        <v>111</v>
      </c>
      <c r="AE305" s="2" t="s">
        <v>78</v>
      </c>
      <c r="AF305" s="21">
        <v>796</v>
      </c>
      <c r="AG305" s="1" t="s">
        <v>68</v>
      </c>
      <c r="AH305" s="1">
        <v>1</v>
      </c>
      <c r="AI305" s="2">
        <v>45</v>
      </c>
      <c r="AJ305" s="2" t="s">
        <v>62</v>
      </c>
      <c r="AK305" s="24">
        <v>42090</v>
      </c>
      <c r="AL305" s="24">
        <v>42090</v>
      </c>
      <c r="AM305" s="24">
        <v>42185</v>
      </c>
      <c r="AN305" s="2">
        <v>2015</v>
      </c>
      <c r="AO305" s="26" t="s">
        <v>71</v>
      </c>
      <c r="AP305" s="26" t="s">
        <v>65</v>
      </c>
      <c r="AQ305" s="27" t="s">
        <v>71</v>
      </c>
      <c r="AR305" s="2" t="s">
        <v>59</v>
      </c>
      <c r="AS305" s="5" t="s">
        <v>1750</v>
      </c>
      <c r="AT305" s="6" t="s">
        <v>1751</v>
      </c>
      <c r="AU305" s="2" t="s">
        <v>93</v>
      </c>
      <c r="AV305" s="28">
        <v>42735</v>
      </c>
      <c r="AW305" s="7">
        <v>10475.302360717658</v>
      </c>
      <c r="AX305" s="7">
        <v>5717.4067999999997</v>
      </c>
      <c r="AY305" s="29">
        <v>0</v>
      </c>
      <c r="AZ305" s="8">
        <v>3.71</v>
      </c>
      <c r="BA305" s="2" t="s">
        <v>65</v>
      </c>
      <c r="BB305" s="30" t="s">
        <v>296</v>
      </c>
    </row>
    <row r="306" spans="1:54" ht="76.5">
      <c r="A306" s="21">
        <v>2</v>
      </c>
      <c r="B306" s="2" t="s">
        <v>1151</v>
      </c>
      <c r="C306" s="4" t="s">
        <v>54</v>
      </c>
      <c r="D306" s="1" t="s">
        <v>1073</v>
      </c>
      <c r="E306" s="2" t="s">
        <v>82</v>
      </c>
      <c r="F306" s="1" t="s">
        <v>75</v>
      </c>
      <c r="G306" s="1" t="s">
        <v>76</v>
      </c>
      <c r="H306" s="21">
        <v>880306</v>
      </c>
      <c r="I306" s="116" t="s">
        <v>1870</v>
      </c>
      <c r="J306" s="3" t="s">
        <v>109</v>
      </c>
      <c r="K306" s="3" t="s">
        <v>109</v>
      </c>
      <c r="L306" s="2" t="s">
        <v>87</v>
      </c>
      <c r="M306" s="4" t="s">
        <v>77</v>
      </c>
      <c r="N306" s="2" t="s">
        <v>88</v>
      </c>
      <c r="O306" s="2" t="s">
        <v>89</v>
      </c>
      <c r="P306" s="22">
        <v>845.24618999999996</v>
      </c>
      <c r="Q306" s="22">
        <v>997.3905041999999</v>
      </c>
      <c r="R306" s="22">
        <v>718.45925999999997</v>
      </c>
      <c r="S306" s="23">
        <v>847.78192679999995</v>
      </c>
      <c r="T306" s="22">
        <v>718.45925999999997</v>
      </c>
      <c r="U306" s="22">
        <v>847.78192679999995</v>
      </c>
      <c r="V306" s="2" t="s">
        <v>127</v>
      </c>
      <c r="W306" s="1" t="s">
        <v>54</v>
      </c>
      <c r="X306" s="1" t="s">
        <v>54</v>
      </c>
      <c r="Y306" s="1" t="s">
        <v>55</v>
      </c>
      <c r="Z306" s="24">
        <v>42035</v>
      </c>
      <c r="AA306" s="24">
        <v>42070</v>
      </c>
      <c r="AB306" s="2" t="s">
        <v>1659</v>
      </c>
      <c r="AC306" s="2" t="s">
        <v>1659</v>
      </c>
      <c r="AD306" s="25" t="s">
        <v>111</v>
      </c>
      <c r="AE306" s="2" t="s">
        <v>78</v>
      </c>
      <c r="AF306" s="21">
        <v>796</v>
      </c>
      <c r="AG306" s="1" t="s">
        <v>68</v>
      </c>
      <c r="AH306" s="1">
        <v>1</v>
      </c>
      <c r="AI306" s="2">
        <v>45</v>
      </c>
      <c r="AJ306" s="2" t="s">
        <v>62</v>
      </c>
      <c r="AK306" s="24">
        <v>42090</v>
      </c>
      <c r="AL306" s="24">
        <v>42090</v>
      </c>
      <c r="AM306" s="24">
        <v>42185</v>
      </c>
      <c r="AN306" s="2">
        <v>2015</v>
      </c>
      <c r="AO306" s="26" t="s">
        <v>71</v>
      </c>
      <c r="AP306" s="26" t="s">
        <v>65</v>
      </c>
      <c r="AQ306" s="27" t="s">
        <v>71</v>
      </c>
      <c r="AR306" s="2" t="s">
        <v>59</v>
      </c>
      <c r="AS306" s="5" t="s">
        <v>1752</v>
      </c>
      <c r="AT306" s="6" t="s">
        <v>1753</v>
      </c>
      <c r="AU306" s="2" t="s">
        <v>93</v>
      </c>
      <c r="AV306" s="28">
        <v>42735</v>
      </c>
      <c r="AW306" s="7">
        <v>10771.773182247403</v>
      </c>
      <c r="AX306" s="7">
        <v>5879.2202000000007</v>
      </c>
      <c r="AY306" s="29">
        <v>0</v>
      </c>
      <c r="AZ306" s="8">
        <v>3.8149999999999999</v>
      </c>
      <c r="BA306" s="2" t="s">
        <v>65</v>
      </c>
      <c r="BB306" s="30" t="s">
        <v>296</v>
      </c>
    </row>
    <row r="307" spans="1:54" ht="76.5">
      <c r="A307" s="21">
        <v>2</v>
      </c>
      <c r="B307" s="2" t="s">
        <v>1152</v>
      </c>
      <c r="C307" s="4" t="s">
        <v>54</v>
      </c>
      <c r="D307" s="1" t="s">
        <v>1073</v>
      </c>
      <c r="E307" s="2" t="s">
        <v>82</v>
      </c>
      <c r="F307" s="1" t="s">
        <v>75</v>
      </c>
      <c r="G307" s="1" t="s">
        <v>76</v>
      </c>
      <c r="H307" s="21">
        <v>880307</v>
      </c>
      <c r="I307" s="116" t="s">
        <v>1871</v>
      </c>
      <c r="J307" s="3" t="s">
        <v>109</v>
      </c>
      <c r="K307" s="3" t="s">
        <v>109</v>
      </c>
      <c r="L307" s="2" t="s">
        <v>87</v>
      </c>
      <c r="M307" s="4" t="s">
        <v>77</v>
      </c>
      <c r="N307" s="2" t="s">
        <v>88</v>
      </c>
      <c r="O307" s="2" t="s">
        <v>89</v>
      </c>
      <c r="P307" s="22">
        <v>977.04007000000001</v>
      </c>
      <c r="Q307" s="22">
        <v>1152.9072825999999</v>
      </c>
      <c r="R307" s="22">
        <v>830.48406</v>
      </c>
      <c r="S307" s="23">
        <v>979.97119079999993</v>
      </c>
      <c r="T307" s="22">
        <v>830.48406</v>
      </c>
      <c r="U307" s="22">
        <v>979.97119079999993</v>
      </c>
      <c r="V307" s="2" t="s">
        <v>127</v>
      </c>
      <c r="W307" s="1" t="s">
        <v>54</v>
      </c>
      <c r="X307" s="1" t="s">
        <v>54</v>
      </c>
      <c r="Y307" s="1" t="s">
        <v>55</v>
      </c>
      <c r="Z307" s="24">
        <v>42035</v>
      </c>
      <c r="AA307" s="24">
        <v>42070</v>
      </c>
      <c r="AB307" s="2" t="s">
        <v>1659</v>
      </c>
      <c r="AC307" s="2" t="s">
        <v>1659</v>
      </c>
      <c r="AD307" s="25" t="s">
        <v>111</v>
      </c>
      <c r="AE307" s="2" t="s">
        <v>78</v>
      </c>
      <c r="AF307" s="21">
        <v>796</v>
      </c>
      <c r="AG307" s="1" t="s">
        <v>68</v>
      </c>
      <c r="AH307" s="1">
        <v>1</v>
      </c>
      <c r="AI307" s="2">
        <v>45</v>
      </c>
      <c r="AJ307" s="2" t="s">
        <v>62</v>
      </c>
      <c r="AK307" s="24">
        <v>42090</v>
      </c>
      <c r="AL307" s="24">
        <v>42090</v>
      </c>
      <c r="AM307" s="24">
        <v>42185</v>
      </c>
      <c r="AN307" s="2">
        <v>2015</v>
      </c>
      <c r="AO307" s="26" t="s">
        <v>71</v>
      </c>
      <c r="AP307" s="26" t="s">
        <v>65</v>
      </c>
      <c r="AQ307" s="27" t="s">
        <v>71</v>
      </c>
      <c r="AR307" s="2" t="s">
        <v>59</v>
      </c>
      <c r="AS307" s="5" t="s">
        <v>1754</v>
      </c>
      <c r="AT307" s="6" t="s">
        <v>1755</v>
      </c>
      <c r="AU307" s="2" t="s">
        <v>93</v>
      </c>
      <c r="AV307" s="28">
        <v>42735</v>
      </c>
      <c r="AW307" s="7">
        <v>12451.774504249293</v>
      </c>
      <c r="AX307" s="7">
        <v>6796.1628000000001</v>
      </c>
      <c r="AY307" s="29">
        <v>0</v>
      </c>
      <c r="AZ307" s="8">
        <v>4.41</v>
      </c>
      <c r="BA307" s="2" t="s">
        <v>65</v>
      </c>
      <c r="BB307" s="30" t="s">
        <v>296</v>
      </c>
    </row>
    <row r="308" spans="1:54" ht="76.5">
      <c r="A308" s="21">
        <v>2</v>
      </c>
      <c r="B308" s="2" t="s">
        <v>1153</v>
      </c>
      <c r="C308" s="4" t="s">
        <v>54</v>
      </c>
      <c r="D308" s="1" t="s">
        <v>1073</v>
      </c>
      <c r="E308" s="2" t="s">
        <v>82</v>
      </c>
      <c r="F308" s="1" t="s">
        <v>75</v>
      </c>
      <c r="G308" s="1" t="s">
        <v>76</v>
      </c>
      <c r="H308" s="21">
        <v>880308</v>
      </c>
      <c r="I308" s="116" t="s">
        <v>1872</v>
      </c>
      <c r="J308" s="3" t="s">
        <v>109</v>
      </c>
      <c r="K308" s="3" t="s">
        <v>109</v>
      </c>
      <c r="L308" s="2" t="s">
        <v>87</v>
      </c>
      <c r="M308" s="4" t="s">
        <v>77</v>
      </c>
      <c r="N308" s="2" t="s">
        <v>88</v>
      </c>
      <c r="O308" s="2" t="s">
        <v>89</v>
      </c>
      <c r="P308" s="22">
        <v>727.15071999999998</v>
      </c>
      <c r="Q308" s="22">
        <v>858.03784959999996</v>
      </c>
      <c r="R308" s="22">
        <v>618.07811000000004</v>
      </c>
      <c r="S308" s="23">
        <v>729.33216979999997</v>
      </c>
      <c r="T308" s="22">
        <v>618.07811000000004</v>
      </c>
      <c r="U308" s="22">
        <v>729.33216979999997</v>
      </c>
      <c r="V308" s="2" t="s">
        <v>127</v>
      </c>
      <c r="W308" s="1" t="s">
        <v>54</v>
      </c>
      <c r="X308" s="1" t="s">
        <v>54</v>
      </c>
      <c r="Y308" s="1" t="s">
        <v>55</v>
      </c>
      <c r="Z308" s="24">
        <v>42035</v>
      </c>
      <c r="AA308" s="24">
        <v>42070</v>
      </c>
      <c r="AB308" s="2" t="s">
        <v>1659</v>
      </c>
      <c r="AC308" s="2" t="s">
        <v>1659</v>
      </c>
      <c r="AD308" s="25" t="s">
        <v>111</v>
      </c>
      <c r="AE308" s="2" t="s">
        <v>78</v>
      </c>
      <c r="AF308" s="21">
        <v>796</v>
      </c>
      <c r="AG308" s="1" t="s">
        <v>68</v>
      </c>
      <c r="AH308" s="1">
        <v>1</v>
      </c>
      <c r="AI308" s="2">
        <v>45</v>
      </c>
      <c r="AJ308" s="2" t="s">
        <v>62</v>
      </c>
      <c r="AK308" s="24">
        <v>42090</v>
      </c>
      <c r="AL308" s="24">
        <v>42090</v>
      </c>
      <c r="AM308" s="24">
        <v>42185</v>
      </c>
      <c r="AN308" s="2">
        <v>2015</v>
      </c>
      <c r="AO308" s="26" t="s">
        <v>71</v>
      </c>
      <c r="AP308" s="26" t="s">
        <v>65</v>
      </c>
      <c r="AQ308" s="27" t="s">
        <v>71</v>
      </c>
      <c r="AR308" s="2" t="s">
        <v>59</v>
      </c>
      <c r="AS308" s="5" t="s">
        <v>1756</v>
      </c>
      <c r="AT308" s="6" t="s">
        <v>1757</v>
      </c>
      <c r="AU308" s="2" t="s">
        <v>93</v>
      </c>
      <c r="AV308" s="28">
        <v>42735</v>
      </c>
      <c r="AW308" s="7">
        <v>9981.1843248347486</v>
      </c>
      <c r="AX308" s="7">
        <v>5447.7177999999985</v>
      </c>
      <c r="AY308" s="29">
        <v>0</v>
      </c>
      <c r="AZ308" s="8">
        <v>3.5350000000000001</v>
      </c>
      <c r="BA308" s="2" t="s">
        <v>65</v>
      </c>
      <c r="BB308" s="30" t="s">
        <v>296</v>
      </c>
    </row>
    <row r="309" spans="1:54" ht="76.5">
      <c r="A309" s="21">
        <v>2</v>
      </c>
      <c r="B309" s="2" t="s">
        <v>1154</v>
      </c>
      <c r="C309" s="4" t="s">
        <v>54</v>
      </c>
      <c r="D309" s="1" t="s">
        <v>1073</v>
      </c>
      <c r="E309" s="2" t="s">
        <v>82</v>
      </c>
      <c r="F309" s="1" t="s">
        <v>75</v>
      </c>
      <c r="G309" s="1" t="s">
        <v>76</v>
      </c>
      <c r="H309" s="21">
        <v>880316</v>
      </c>
      <c r="I309" s="116" t="s">
        <v>1873</v>
      </c>
      <c r="J309" s="3" t="s">
        <v>109</v>
      </c>
      <c r="K309" s="3" t="s">
        <v>109</v>
      </c>
      <c r="L309" s="2" t="s">
        <v>87</v>
      </c>
      <c r="M309" s="4" t="s">
        <v>77</v>
      </c>
      <c r="N309" s="2" t="s">
        <v>88</v>
      </c>
      <c r="O309" s="2" t="s">
        <v>89</v>
      </c>
      <c r="P309" s="22">
        <v>706.14733999999999</v>
      </c>
      <c r="Q309" s="22">
        <v>833.25386119999996</v>
      </c>
      <c r="R309" s="22">
        <v>600.22523999999999</v>
      </c>
      <c r="S309" s="23">
        <v>708.26578319999999</v>
      </c>
      <c r="T309" s="22">
        <v>600.22523999999999</v>
      </c>
      <c r="U309" s="22">
        <v>708.26578319999999</v>
      </c>
      <c r="V309" s="2" t="s">
        <v>127</v>
      </c>
      <c r="W309" s="1" t="s">
        <v>54</v>
      </c>
      <c r="X309" s="1" t="s">
        <v>54</v>
      </c>
      <c r="Y309" s="1" t="s">
        <v>55</v>
      </c>
      <c r="Z309" s="24">
        <v>42035</v>
      </c>
      <c r="AA309" s="24">
        <v>42070</v>
      </c>
      <c r="AB309" s="2" t="s">
        <v>1659</v>
      </c>
      <c r="AC309" s="2" t="s">
        <v>1659</v>
      </c>
      <c r="AD309" s="25" t="s">
        <v>111</v>
      </c>
      <c r="AE309" s="2" t="s">
        <v>78</v>
      </c>
      <c r="AF309" s="21">
        <v>796</v>
      </c>
      <c r="AG309" s="1" t="s">
        <v>68</v>
      </c>
      <c r="AH309" s="1">
        <v>1</v>
      </c>
      <c r="AI309" s="2">
        <v>45</v>
      </c>
      <c r="AJ309" s="2" t="s">
        <v>62</v>
      </c>
      <c r="AK309" s="24">
        <v>42090</v>
      </c>
      <c r="AL309" s="24">
        <v>42090</v>
      </c>
      <c r="AM309" s="24">
        <v>42185</v>
      </c>
      <c r="AN309" s="2">
        <v>2015</v>
      </c>
      <c r="AO309" s="26" t="s">
        <v>71</v>
      </c>
      <c r="AP309" s="26" t="s">
        <v>65</v>
      </c>
      <c r="AQ309" s="27" t="s">
        <v>71</v>
      </c>
      <c r="AR309" s="2" t="s">
        <v>59</v>
      </c>
      <c r="AS309" s="5" t="s">
        <v>1758</v>
      </c>
      <c r="AT309" s="6" t="s">
        <v>1759</v>
      </c>
      <c r="AU309" s="2" t="s">
        <v>93</v>
      </c>
      <c r="AV309" s="28">
        <v>42735</v>
      </c>
      <c r="AW309" s="7">
        <v>8992.9482530689311</v>
      </c>
      <c r="AX309" s="7">
        <v>4908.3397999999997</v>
      </c>
      <c r="AY309" s="29">
        <v>0</v>
      </c>
      <c r="AZ309" s="8">
        <v>3.1850000000000001</v>
      </c>
      <c r="BA309" s="2" t="s">
        <v>65</v>
      </c>
      <c r="BB309" s="30" t="s">
        <v>296</v>
      </c>
    </row>
    <row r="310" spans="1:54" ht="76.5">
      <c r="A310" s="21">
        <v>2</v>
      </c>
      <c r="B310" s="2" t="s">
        <v>1155</v>
      </c>
      <c r="C310" s="4" t="s">
        <v>54</v>
      </c>
      <c r="D310" s="1" t="s">
        <v>1073</v>
      </c>
      <c r="E310" s="2" t="s">
        <v>82</v>
      </c>
      <c r="F310" s="1" t="s">
        <v>75</v>
      </c>
      <c r="G310" s="1" t="s">
        <v>76</v>
      </c>
      <c r="H310" s="21">
        <v>880322</v>
      </c>
      <c r="I310" s="116" t="s">
        <v>1874</v>
      </c>
      <c r="J310" s="3" t="s">
        <v>109</v>
      </c>
      <c r="K310" s="3" t="s">
        <v>109</v>
      </c>
      <c r="L310" s="2" t="s">
        <v>87</v>
      </c>
      <c r="M310" s="4" t="s">
        <v>77</v>
      </c>
      <c r="N310" s="2" t="s">
        <v>88</v>
      </c>
      <c r="O310" s="2" t="s">
        <v>89</v>
      </c>
      <c r="P310" s="22">
        <v>595.93664000000001</v>
      </c>
      <c r="Q310" s="22">
        <v>703.20523519999995</v>
      </c>
      <c r="R310" s="22">
        <v>506.54613999999998</v>
      </c>
      <c r="S310" s="23">
        <v>597.72444519999999</v>
      </c>
      <c r="T310" s="22">
        <v>506.54613999999998</v>
      </c>
      <c r="U310" s="22">
        <v>597.72444519999999</v>
      </c>
      <c r="V310" s="2" t="s">
        <v>127</v>
      </c>
      <c r="W310" s="1" t="s">
        <v>54</v>
      </c>
      <c r="X310" s="1" t="s">
        <v>54</v>
      </c>
      <c r="Y310" s="1" t="s">
        <v>55</v>
      </c>
      <c r="Z310" s="24">
        <v>42035</v>
      </c>
      <c r="AA310" s="24">
        <v>42070</v>
      </c>
      <c r="AB310" s="2" t="s">
        <v>1659</v>
      </c>
      <c r="AC310" s="2" t="s">
        <v>1659</v>
      </c>
      <c r="AD310" s="25" t="s">
        <v>111</v>
      </c>
      <c r="AE310" s="2" t="s">
        <v>78</v>
      </c>
      <c r="AF310" s="21">
        <v>796</v>
      </c>
      <c r="AG310" s="1" t="s">
        <v>68</v>
      </c>
      <c r="AH310" s="1">
        <v>1</v>
      </c>
      <c r="AI310" s="2">
        <v>45</v>
      </c>
      <c r="AJ310" s="2" t="s">
        <v>62</v>
      </c>
      <c r="AK310" s="24">
        <v>42090</v>
      </c>
      <c r="AL310" s="24">
        <v>42090</v>
      </c>
      <c r="AM310" s="24">
        <v>42185</v>
      </c>
      <c r="AN310" s="2">
        <v>2015</v>
      </c>
      <c r="AO310" s="26" t="s">
        <v>71</v>
      </c>
      <c r="AP310" s="26" t="s">
        <v>65</v>
      </c>
      <c r="AQ310" s="27" t="s">
        <v>71</v>
      </c>
      <c r="AR310" s="2" t="s">
        <v>59</v>
      </c>
      <c r="AS310" s="5" t="s">
        <v>1760</v>
      </c>
      <c r="AT310" s="6" t="s">
        <v>1761</v>
      </c>
      <c r="AU310" s="2" t="s">
        <v>93</v>
      </c>
      <c r="AV310" s="28">
        <v>42735</v>
      </c>
      <c r="AW310" s="7">
        <v>5929.4164305948998</v>
      </c>
      <c r="AX310" s="7">
        <v>4460.3999999999996</v>
      </c>
      <c r="AY310" s="29">
        <v>0</v>
      </c>
      <c r="AZ310" s="8">
        <v>2.1</v>
      </c>
      <c r="BA310" s="2" t="s">
        <v>65</v>
      </c>
      <c r="BB310" s="30" t="s">
        <v>296</v>
      </c>
    </row>
    <row r="311" spans="1:54" ht="76.5">
      <c r="A311" s="21">
        <v>2</v>
      </c>
      <c r="B311" s="2" t="s">
        <v>1156</v>
      </c>
      <c r="C311" s="4" t="s">
        <v>54</v>
      </c>
      <c r="D311" s="1" t="s">
        <v>1073</v>
      </c>
      <c r="E311" s="2" t="s">
        <v>82</v>
      </c>
      <c r="F311" s="1" t="s">
        <v>75</v>
      </c>
      <c r="G311" s="1" t="s">
        <v>76</v>
      </c>
      <c r="H311" s="21">
        <v>880323</v>
      </c>
      <c r="I311" s="116" t="s">
        <v>1875</v>
      </c>
      <c r="J311" s="3" t="s">
        <v>109</v>
      </c>
      <c r="K311" s="3" t="s">
        <v>109</v>
      </c>
      <c r="L311" s="2" t="s">
        <v>87</v>
      </c>
      <c r="M311" s="4" t="s">
        <v>77</v>
      </c>
      <c r="N311" s="2" t="s">
        <v>88</v>
      </c>
      <c r="O311" s="2" t="s">
        <v>89</v>
      </c>
      <c r="P311" s="22">
        <v>1308.8075699999999</v>
      </c>
      <c r="Q311" s="22">
        <v>1544.3929325999998</v>
      </c>
      <c r="R311" s="22">
        <v>1112.4864399999999</v>
      </c>
      <c r="S311" s="23">
        <v>1312.7339991999997</v>
      </c>
      <c r="T311" s="22">
        <v>1112.4864399999999</v>
      </c>
      <c r="U311" s="22">
        <v>1312.7339991999997</v>
      </c>
      <c r="V311" s="2" t="s">
        <v>127</v>
      </c>
      <c r="W311" s="1" t="s">
        <v>54</v>
      </c>
      <c r="X311" s="1" t="s">
        <v>54</v>
      </c>
      <c r="Y311" s="1" t="s">
        <v>55</v>
      </c>
      <c r="Z311" s="24">
        <v>42035</v>
      </c>
      <c r="AA311" s="24">
        <v>42070</v>
      </c>
      <c r="AB311" s="2" t="s">
        <v>1659</v>
      </c>
      <c r="AC311" s="2" t="s">
        <v>1659</v>
      </c>
      <c r="AD311" s="25" t="s">
        <v>111</v>
      </c>
      <c r="AE311" s="2" t="s">
        <v>78</v>
      </c>
      <c r="AF311" s="21">
        <v>796</v>
      </c>
      <c r="AG311" s="1" t="s">
        <v>68</v>
      </c>
      <c r="AH311" s="1">
        <v>1</v>
      </c>
      <c r="AI311" s="2">
        <v>45</v>
      </c>
      <c r="AJ311" s="2" t="s">
        <v>62</v>
      </c>
      <c r="AK311" s="24">
        <v>42090</v>
      </c>
      <c r="AL311" s="24">
        <v>42090</v>
      </c>
      <c r="AM311" s="24">
        <v>42185</v>
      </c>
      <c r="AN311" s="2">
        <v>2015</v>
      </c>
      <c r="AO311" s="26" t="s">
        <v>71</v>
      </c>
      <c r="AP311" s="26" t="s">
        <v>65</v>
      </c>
      <c r="AQ311" s="27" t="s">
        <v>71</v>
      </c>
      <c r="AR311" s="2" t="s">
        <v>59</v>
      </c>
      <c r="AS311" s="5" t="s">
        <v>1762</v>
      </c>
      <c r="AT311" s="6" t="s">
        <v>1763</v>
      </c>
      <c r="AU311" s="2" t="s">
        <v>93</v>
      </c>
      <c r="AV311" s="28">
        <v>42735</v>
      </c>
      <c r="AW311" s="7">
        <v>12141.186024551464</v>
      </c>
      <c r="AX311" s="7">
        <v>9133.2000000000007</v>
      </c>
      <c r="AY311" s="29">
        <v>0</v>
      </c>
      <c r="AZ311" s="8">
        <v>4.3</v>
      </c>
      <c r="BA311" s="2" t="s">
        <v>65</v>
      </c>
      <c r="BB311" s="30" t="s">
        <v>296</v>
      </c>
    </row>
    <row r="312" spans="1:54" ht="76.5">
      <c r="A312" s="21">
        <v>2</v>
      </c>
      <c r="B312" s="2" t="s">
        <v>1157</v>
      </c>
      <c r="C312" s="4" t="s">
        <v>54</v>
      </c>
      <c r="D312" s="1" t="s">
        <v>1073</v>
      </c>
      <c r="E312" s="2" t="s">
        <v>82</v>
      </c>
      <c r="F312" s="1" t="s">
        <v>75</v>
      </c>
      <c r="G312" s="1" t="s">
        <v>76</v>
      </c>
      <c r="H312" s="21">
        <v>880325</v>
      </c>
      <c r="I312" s="116" t="s">
        <v>1876</v>
      </c>
      <c r="J312" s="3" t="s">
        <v>109</v>
      </c>
      <c r="K312" s="3" t="s">
        <v>109</v>
      </c>
      <c r="L312" s="2" t="s">
        <v>87</v>
      </c>
      <c r="M312" s="4" t="s">
        <v>77</v>
      </c>
      <c r="N312" s="2" t="s">
        <v>88</v>
      </c>
      <c r="O312" s="2" t="s">
        <v>89</v>
      </c>
      <c r="P312" s="22">
        <v>656.81141000000002</v>
      </c>
      <c r="Q312" s="22">
        <v>775.03746379999995</v>
      </c>
      <c r="R312" s="22">
        <v>558.28970000000004</v>
      </c>
      <c r="S312" s="23">
        <v>658.78184599999997</v>
      </c>
      <c r="T312" s="22">
        <v>558.28970000000004</v>
      </c>
      <c r="U312" s="22">
        <v>658.78184599999997</v>
      </c>
      <c r="V312" s="2" t="s">
        <v>127</v>
      </c>
      <c r="W312" s="1" t="s">
        <v>54</v>
      </c>
      <c r="X312" s="1" t="s">
        <v>54</v>
      </c>
      <c r="Y312" s="1" t="s">
        <v>55</v>
      </c>
      <c r="Z312" s="24">
        <v>42035</v>
      </c>
      <c r="AA312" s="24">
        <v>42070</v>
      </c>
      <c r="AB312" s="2" t="s">
        <v>1659</v>
      </c>
      <c r="AC312" s="2" t="s">
        <v>1659</v>
      </c>
      <c r="AD312" s="25" t="s">
        <v>111</v>
      </c>
      <c r="AE312" s="2" t="s">
        <v>78</v>
      </c>
      <c r="AF312" s="21">
        <v>796</v>
      </c>
      <c r="AG312" s="1" t="s">
        <v>68</v>
      </c>
      <c r="AH312" s="1">
        <v>1</v>
      </c>
      <c r="AI312" s="2">
        <v>45</v>
      </c>
      <c r="AJ312" s="2" t="s">
        <v>62</v>
      </c>
      <c r="AK312" s="24">
        <v>42090</v>
      </c>
      <c r="AL312" s="24">
        <v>42090</v>
      </c>
      <c r="AM312" s="24">
        <v>42185</v>
      </c>
      <c r="AN312" s="2">
        <v>2015</v>
      </c>
      <c r="AO312" s="26" t="s">
        <v>71</v>
      </c>
      <c r="AP312" s="26" t="s">
        <v>65</v>
      </c>
      <c r="AQ312" s="27" t="s">
        <v>71</v>
      </c>
      <c r="AR312" s="2" t="s">
        <v>59</v>
      </c>
      <c r="AS312" s="5" t="s">
        <v>1764</v>
      </c>
      <c r="AT312" s="6" t="s">
        <v>1765</v>
      </c>
      <c r="AU312" s="2" t="s">
        <v>93</v>
      </c>
      <c r="AV312" s="28">
        <v>42735</v>
      </c>
      <c r="AW312" s="7">
        <v>6494.1227573182241</v>
      </c>
      <c r="AX312" s="7">
        <v>4885.1999999999989</v>
      </c>
      <c r="AY312" s="29">
        <v>0</v>
      </c>
      <c r="AZ312" s="8">
        <v>2.2999999999999998</v>
      </c>
      <c r="BA312" s="2" t="s">
        <v>65</v>
      </c>
      <c r="BB312" s="30" t="s">
        <v>296</v>
      </c>
    </row>
    <row r="313" spans="1:54" ht="89.25">
      <c r="A313" s="21">
        <v>2</v>
      </c>
      <c r="B313" s="2" t="s">
        <v>1158</v>
      </c>
      <c r="C313" s="4" t="s">
        <v>54</v>
      </c>
      <c r="D313" s="1" t="s">
        <v>1073</v>
      </c>
      <c r="E313" s="2" t="s">
        <v>82</v>
      </c>
      <c r="F313" s="1" t="s">
        <v>75</v>
      </c>
      <c r="G313" s="1" t="s">
        <v>76</v>
      </c>
      <c r="H313" s="21">
        <v>880328</v>
      </c>
      <c r="I313" s="116" t="s">
        <v>1877</v>
      </c>
      <c r="J313" s="3" t="s">
        <v>109</v>
      </c>
      <c r="K313" s="3" t="s">
        <v>109</v>
      </c>
      <c r="L313" s="2" t="s">
        <v>87</v>
      </c>
      <c r="M313" s="4" t="s">
        <v>77</v>
      </c>
      <c r="N313" s="2" t="s">
        <v>88</v>
      </c>
      <c r="O313" s="2" t="s">
        <v>89</v>
      </c>
      <c r="P313" s="22">
        <v>1344.8758800000001</v>
      </c>
      <c r="Q313" s="22">
        <v>1586.9535384000001</v>
      </c>
      <c r="R313" s="22">
        <v>1143.1444899999999</v>
      </c>
      <c r="S313" s="23">
        <v>1348.9104981999999</v>
      </c>
      <c r="T313" s="22">
        <v>1143.1444899999999</v>
      </c>
      <c r="U313" s="22">
        <v>1348.9104981999999</v>
      </c>
      <c r="V313" s="2" t="s">
        <v>127</v>
      </c>
      <c r="W313" s="1" t="s">
        <v>54</v>
      </c>
      <c r="X313" s="1" t="s">
        <v>54</v>
      </c>
      <c r="Y313" s="1" t="s">
        <v>55</v>
      </c>
      <c r="Z313" s="24">
        <v>42035</v>
      </c>
      <c r="AA313" s="24">
        <v>42070</v>
      </c>
      <c r="AB313" s="2" t="s">
        <v>1659</v>
      </c>
      <c r="AC313" s="2" t="s">
        <v>1659</v>
      </c>
      <c r="AD313" s="25" t="s">
        <v>111</v>
      </c>
      <c r="AE313" s="2" t="s">
        <v>78</v>
      </c>
      <c r="AF313" s="21">
        <v>796</v>
      </c>
      <c r="AG313" s="1" t="s">
        <v>68</v>
      </c>
      <c r="AH313" s="1">
        <v>1</v>
      </c>
      <c r="AI313" s="2">
        <v>45</v>
      </c>
      <c r="AJ313" s="2" t="s">
        <v>62</v>
      </c>
      <c r="AK313" s="24">
        <v>42090</v>
      </c>
      <c r="AL313" s="24">
        <v>42090</v>
      </c>
      <c r="AM313" s="24">
        <v>42185</v>
      </c>
      <c r="AN313" s="2">
        <v>2015</v>
      </c>
      <c r="AO313" s="26" t="s">
        <v>71</v>
      </c>
      <c r="AP313" s="26" t="s">
        <v>65</v>
      </c>
      <c r="AQ313" s="27" t="s">
        <v>71</v>
      </c>
      <c r="AR313" s="2" t="s">
        <v>59</v>
      </c>
      <c r="AS313" s="5" t="s">
        <v>1766</v>
      </c>
      <c r="AT313" s="6" t="s">
        <v>1767</v>
      </c>
      <c r="AU313" s="2" t="s">
        <v>93</v>
      </c>
      <c r="AV313" s="28">
        <v>42735</v>
      </c>
      <c r="AW313" s="7">
        <v>12423.539187913126</v>
      </c>
      <c r="AX313" s="7">
        <v>9345.5999999999985</v>
      </c>
      <c r="AY313" s="29">
        <v>0</v>
      </c>
      <c r="AZ313" s="8">
        <v>4.4000000000000004</v>
      </c>
      <c r="BA313" s="2" t="s">
        <v>65</v>
      </c>
      <c r="BB313" s="30" t="s">
        <v>296</v>
      </c>
    </row>
    <row r="314" spans="1:54" ht="76.5">
      <c r="A314" s="21">
        <v>2</v>
      </c>
      <c r="B314" s="2" t="s">
        <v>1159</v>
      </c>
      <c r="C314" s="4" t="s">
        <v>54</v>
      </c>
      <c r="D314" s="1" t="s">
        <v>1073</v>
      </c>
      <c r="E314" s="2" t="s">
        <v>82</v>
      </c>
      <c r="F314" s="1" t="s">
        <v>75</v>
      </c>
      <c r="G314" s="1" t="s">
        <v>76</v>
      </c>
      <c r="H314" s="21">
        <v>880334</v>
      </c>
      <c r="I314" s="116" t="s">
        <v>1878</v>
      </c>
      <c r="J314" s="3" t="s">
        <v>109</v>
      </c>
      <c r="K314" s="3" t="s">
        <v>109</v>
      </c>
      <c r="L314" s="2" t="s">
        <v>87</v>
      </c>
      <c r="M314" s="4" t="s">
        <v>77</v>
      </c>
      <c r="N314" s="2" t="s">
        <v>88</v>
      </c>
      <c r="O314" s="2" t="s">
        <v>89</v>
      </c>
      <c r="P314" s="22">
        <v>1314.2863</v>
      </c>
      <c r="Q314" s="22">
        <v>1550.8578339999999</v>
      </c>
      <c r="R314" s="22">
        <v>1117.14336</v>
      </c>
      <c r="S314" s="23">
        <v>1318.2291648</v>
      </c>
      <c r="T314" s="22">
        <v>1117.14336</v>
      </c>
      <c r="U314" s="22">
        <v>1318.2291648</v>
      </c>
      <c r="V314" s="2" t="s">
        <v>127</v>
      </c>
      <c r="W314" s="1" t="s">
        <v>54</v>
      </c>
      <c r="X314" s="1" t="s">
        <v>54</v>
      </c>
      <c r="Y314" s="1" t="s">
        <v>55</v>
      </c>
      <c r="Z314" s="24">
        <v>42035</v>
      </c>
      <c r="AA314" s="24">
        <v>42070</v>
      </c>
      <c r="AB314" s="2" t="s">
        <v>1659</v>
      </c>
      <c r="AC314" s="2" t="s">
        <v>1659</v>
      </c>
      <c r="AD314" s="25" t="s">
        <v>111</v>
      </c>
      <c r="AE314" s="2" t="s">
        <v>78</v>
      </c>
      <c r="AF314" s="21">
        <v>796</v>
      </c>
      <c r="AG314" s="1" t="s">
        <v>68</v>
      </c>
      <c r="AH314" s="1">
        <v>1</v>
      </c>
      <c r="AI314" s="2">
        <v>45</v>
      </c>
      <c r="AJ314" s="2" t="s">
        <v>62</v>
      </c>
      <c r="AK314" s="24">
        <v>42090</v>
      </c>
      <c r="AL314" s="24">
        <v>42090</v>
      </c>
      <c r="AM314" s="24">
        <v>42185</v>
      </c>
      <c r="AN314" s="2">
        <v>2015</v>
      </c>
      <c r="AO314" s="26" t="s">
        <v>71</v>
      </c>
      <c r="AP314" s="26" t="s">
        <v>65</v>
      </c>
      <c r="AQ314" s="27" t="s">
        <v>71</v>
      </c>
      <c r="AR314" s="2" t="s">
        <v>59</v>
      </c>
      <c r="AS314" s="5" t="s">
        <v>1768</v>
      </c>
      <c r="AT314" s="6" t="s">
        <v>1769</v>
      </c>
      <c r="AU314" s="2" t="s">
        <v>93</v>
      </c>
      <c r="AV314" s="28">
        <v>42735</v>
      </c>
      <c r="AW314" s="7">
        <v>12141.186024551464</v>
      </c>
      <c r="AX314" s="7">
        <v>9133.2000000000007</v>
      </c>
      <c r="AY314" s="29">
        <v>0</v>
      </c>
      <c r="AZ314" s="8">
        <v>4.3</v>
      </c>
      <c r="BA314" s="2" t="s">
        <v>65</v>
      </c>
      <c r="BB314" s="30" t="s">
        <v>296</v>
      </c>
    </row>
    <row r="315" spans="1:54" ht="76.5">
      <c r="A315" s="21">
        <v>2</v>
      </c>
      <c r="B315" s="2" t="s">
        <v>1160</v>
      </c>
      <c r="C315" s="4" t="s">
        <v>54</v>
      </c>
      <c r="D315" s="1" t="s">
        <v>1073</v>
      </c>
      <c r="E315" s="2" t="s">
        <v>82</v>
      </c>
      <c r="F315" s="1" t="s">
        <v>75</v>
      </c>
      <c r="G315" s="1" t="s">
        <v>76</v>
      </c>
      <c r="H315" s="21">
        <v>880337</v>
      </c>
      <c r="I315" s="116" t="s">
        <v>1879</v>
      </c>
      <c r="J315" s="3" t="s">
        <v>109</v>
      </c>
      <c r="K315" s="3" t="s">
        <v>109</v>
      </c>
      <c r="L315" s="2" t="s">
        <v>87</v>
      </c>
      <c r="M315" s="4" t="s">
        <v>77</v>
      </c>
      <c r="N315" s="2" t="s">
        <v>88</v>
      </c>
      <c r="O315" s="2" t="s">
        <v>89</v>
      </c>
      <c r="P315" s="22">
        <v>580.74531000000002</v>
      </c>
      <c r="Q315" s="22">
        <v>685.27946580000003</v>
      </c>
      <c r="R315" s="22">
        <v>493.63351999999998</v>
      </c>
      <c r="S315" s="23">
        <v>582.48755359999996</v>
      </c>
      <c r="T315" s="22">
        <v>493.63351999999998</v>
      </c>
      <c r="U315" s="22">
        <v>582.48755359999996</v>
      </c>
      <c r="V315" s="2" t="s">
        <v>127</v>
      </c>
      <c r="W315" s="1" t="s">
        <v>54</v>
      </c>
      <c r="X315" s="1" t="s">
        <v>54</v>
      </c>
      <c r="Y315" s="1" t="s">
        <v>55</v>
      </c>
      <c r="Z315" s="24">
        <v>42035</v>
      </c>
      <c r="AA315" s="24">
        <v>42070</v>
      </c>
      <c r="AB315" s="2" t="s">
        <v>1659</v>
      </c>
      <c r="AC315" s="2" t="s">
        <v>1659</v>
      </c>
      <c r="AD315" s="25" t="s">
        <v>111</v>
      </c>
      <c r="AE315" s="2" t="s">
        <v>78</v>
      </c>
      <c r="AF315" s="21">
        <v>796</v>
      </c>
      <c r="AG315" s="1" t="s">
        <v>68</v>
      </c>
      <c r="AH315" s="1">
        <v>1</v>
      </c>
      <c r="AI315" s="2">
        <v>45</v>
      </c>
      <c r="AJ315" s="2" t="s">
        <v>62</v>
      </c>
      <c r="AK315" s="24">
        <v>42090</v>
      </c>
      <c r="AL315" s="24">
        <v>42090</v>
      </c>
      <c r="AM315" s="24">
        <v>42185</v>
      </c>
      <c r="AN315" s="2">
        <v>2015</v>
      </c>
      <c r="AO315" s="26" t="s">
        <v>71</v>
      </c>
      <c r="AP315" s="26" t="s">
        <v>65</v>
      </c>
      <c r="AQ315" s="27" t="s">
        <v>71</v>
      </c>
      <c r="AR315" s="2" t="s">
        <v>59</v>
      </c>
      <c r="AS315" s="5" t="s">
        <v>1770</v>
      </c>
      <c r="AT315" s="6" t="s">
        <v>1771</v>
      </c>
      <c r="AU315" s="2" t="s">
        <v>93</v>
      </c>
      <c r="AV315" s="28">
        <v>42735</v>
      </c>
      <c r="AW315" s="7">
        <v>5364.7101038715764</v>
      </c>
      <c r="AX315" s="7">
        <v>4035.6000000000004</v>
      </c>
      <c r="AY315" s="29">
        <v>0</v>
      </c>
      <c r="AZ315" s="8">
        <v>1.9</v>
      </c>
      <c r="BA315" s="2" t="s">
        <v>65</v>
      </c>
      <c r="BB315" s="30" t="s">
        <v>296</v>
      </c>
    </row>
    <row r="316" spans="1:54" ht="76.5">
      <c r="A316" s="21">
        <v>2</v>
      </c>
      <c r="B316" s="2" t="s">
        <v>1161</v>
      </c>
      <c r="C316" s="4" t="s">
        <v>54</v>
      </c>
      <c r="D316" s="1" t="s">
        <v>1073</v>
      </c>
      <c r="E316" s="2" t="s">
        <v>82</v>
      </c>
      <c r="F316" s="1" t="s">
        <v>75</v>
      </c>
      <c r="G316" s="1" t="s">
        <v>76</v>
      </c>
      <c r="H316" s="21">
        <v>880338</v>
      </c>
      <c r="I316" s="116" t="s">
        <v>1880</v>
      </c>
      <c r="J316" s="3" t="s">
        <v>109</v>
      </c>
      <c r="K316" s="3" t="s">
        <v>109</v>
      </c>
      <c r="L316" s="2" t="s">
        <v>87</v>
      </c>
      <c r="M316" s="4" t="s">
        <v>77</v>
      </c>
      <c r="N316" s="2" t="s">
        <v>88</v>
      </c>
      <c r="O316" s="2" t="s">
        <v>89</v>
      </c>
      <c r="P316" s="22">
        <v>1283.6358600000001</v>
      </c>
      <c r="Q316" s="22">
        <v>1514.6903148000001</v>
      </c>
      <c r="R316" s="22">
        <v>1091.0904800000001</v>
      </c>
      <c r="S316" s="23">
        <v>1287.4867664000001</v>
      </c>
      <c r="T316" s="22">
        <v>1091.0904800000001</v>
      </c>
      <c r="U316" s="22">
        <v>1287.4867664000001</v>
      </c>
      <c r="V316" s="2" t="s">
        <v>127</v>
      </c>
      <c r="W316" s="1" t="s">
        <v>54</v>
      </c>
      <c r="X316" s="1" t="s">
        <v>54</v>
      </c>
      <c r="Y316" s="1" t="s">
        <v>55</v>
      </c>
      <c r="Z316" s="24">
        <v>42035</v>
      </c>
      <c r="AA316" s="24">
        <v>42070</v>
      </c>
      <c r="AB316" s="2" t="s">
        <v>1659</v>
      </c>
      <c r="AC316" s="2" t="s">
        <v>1659</v>
      </c>
      <c r="AD316" s="25" t="s">
        <v>111</v>
      </c>
      <c r="AE316" s="2" t="s">
        <v>78</v>
      </c>
      <c r="AF316" s="21">
        <v>796</v>
      </c>
      <c r="AG316" s="1" t="s">
        <v>68</v>
      </c>
      <c r="AH316" s="1">
        <v>1</v>
      </c>
      <c r="AI316" s="2">
        <v>45</v>
      </c>
      <c r="AJ316" s="2" t="s">
        <v>62</v>
      </c>
      <c r="AK316" s="24">
        <v>42090</v>
      </c>
      <c r="AL316" s="24">
        <v>42090</v>
      </c>
      <c r="AM316" s="24">
        <v>42185</v>
      </c>
      <c r="AN316" s="2">
        <v>2015</v>
      </c>
      <c r="AO316" s="26" t="s">
        <v>71</v>
      </c>
      <c r="AP316" s="26" t="s">
        <v>65</v>
      </c>
      <c r="AQ316" s="27" t="s">
        <v>71</v>
      </c>
      <c r="AR316" s="2" t="s">
        <v>59</v>
      </c>
      <c r="AS316" s="5" t="s">
        <v>1772</v>
      </c>
      <c r="AT316" s="6" t="s">
        <v>1773</v>
      </c>
      <c r="AU316" s="2" t="s">
        <v>93</v>
      </c>
      <c r="AV316" s="28">
        <v>42735</v>
      </c>
      <c r="AW316" s="7">
        <v>11858.8328611898</v>
      </c>
      <c r="AX316" s="7">
        <v>8920.7999999999993</v>
      </c>
      <c r="AY316" s="29">
        <v>0</v>
      </c>
      <c r="AZ316" s="8">
        <v>4.2</v>
      </c>
      <c r="BA316" s="2" t="s">
        <v>65</v>
      </c>
      <c r="BB316" s="30" t="s">
        <v>296</v>
      </c>
    </row>
    <row r="317" spans="1:54" ht="76.5">
      <c r="A317" s="21">
        <v>2</v>
      </c>
      <c r="B317" s="2" t="s">
        <v>1162</v>
      </c>
      <c r="C317" s="4" t="s">
        <v>54</v>
      </c>
      <c r="D317" s="1" t="s">
        <v>1073</v>
      </c>
      <c r="E317" s="2" t="s">
        <v>82</v>
      </c>
      <c r="F317" s="1" t="s">
        <v>75</v>
      </c>
      <c r="G317" s="1" t="s">
        <v>76</v>
      </c>
      <c r="H317" s="21">
        <v>880339</v>
      </c>
      <c r="I317" s="116" t="s">
        <v>1881</v>
      </c>
      <c r="J317" s="3" t="s">
        <v>109</v>
      </c>
      <c r="K317" s="3" t="s">
        <v>109</v>
      </c>
      <c r="L317" s="2" t="s">
        <v>87</v>
      </c>
      <c r="M317" s="4" t="s">
        <v>77</v>
      </c>
      <c r="N317" s="2" t="s">
        <v>88</v>
      </c>
      <c r="O317" s="2" t="s">
        <v>89</v>
      </c>
      <c r="P317" s="22">
        <v>733.54098999999997</v>
      </c>
      <c r="Q317" s="22">
        <v>865.57836819999989</v>
      </c>
      <c r="R317" s="22">
        <v>623.50984000000005</v>
      </c>
      <c r="S317" s="23">
        <v>735.74161120000008</v>
      </c>
      <c r="T317" s="22">
        <v>623.50984000000005</v>
      </c>
      <c r="U317" s="22">
        <v>735.74161120000008</v>
      </c>
      <c r="V317" s="2" t="s">
        <v>127</v>
      </c>
      <c r="W317" s="1" t="s">
        <v>54</v>
      </c>
      <c r="X317" s="1" t="s">
        <v>54</v>
      </c>
      <c r="Y317" s="1" t="s">
        <v>55</v>
      </c>
      <c r="Z317" s="24">
        <v>42035</v>
      </c>
      <c r="AA317" s="24">
        <v>42070</v>
      </c>
      <c r="AB317" s="2" t="s">
        <v>1659</v>
      </c>
      <c r="AC317" s="2" t="s">
        <v>1659</v>
      </c>
      <c r="AD317" s="25" t="s">
        <v>111</v>
      </c>
      <c r="AE317" s="2" t="s">
        <v>78</v>
      </c>
      <c r="AF317" s="21">
        <v>796</v>
      </c>
      <c r="AG317" s="1" t="s">
        <v>68</v>
      </c>
      <c r="AH317" s="1">
        <v>1</v>
      </c>
      <c r="AI317" s="2">
        <v>45</v>
      </c>
      <c r="AJ317" s="2" t="s">
        <v>62</v>
      </c>
      <c r="AK317" s="24">
        <v>42090</v>
      </c>
      <c r="AL317" s="24">
        <v>42090</v>
      </c>
      <c r="AM317" s="24">
        <v>42185</v>
      </c>
      <c r="AN317" s="2">
        <v>2015</v>
      </c>
      <c r="AO317" s="26" t="s">
        <v>71</v>
      </c>
      <c r="AP317" s="26" t="s">
        <v>65</v>
      </c>
      <c r="AQ317" s="27" t="s">
        <v>71</v>
      </c>
      <c r="AR317" s="2" t="s">
        <v>59</v>
      </c>
      <c r="AS317" s="5" t="s">
        <v>1774</v>
      </c>
      <c r="AT317" s="6" t="s">
        <v>1775</v>
      </c>
      <c r="AU317" s="2" t="s">
        <v>93</v>
      </c>
      <c r="AV317" s="28">
        <v>42735</v>
      </c>
      <c r="AW317" s="7">
        <v>6776.4759206798863</v>
      </c>
      <c r="AX317" s="7">
        <v>5097.6000000000004</v>
      </c>
      <c r="AY317" s="29">
        <v>0</v>
      </c>
      <c r="AZ317" s="8">
        <v>2.4</v>
      </c>
      <c r="BA317" s="2" t="s">
        <v>65</v>
      </c>
      <c r="BB317" s="30" t="s">
        <v>296</v>
      </c>
    </row>
    <row r="318" spans="1:54" ht="76.5">
      <c r="A318" s="21">
        <v>2</v>
      </c>
      <c r="B318" s="2" t="s">
        <v>1163</v>
      </c>
      <c r="C318" s="4" t="s">
        <v>54</v>
      </c>
      <c r="D318" s="1" t="s">
        <v>1073</v>
      </c>
      <c r="E318" s="2" t="s">
        <v>82</v>
      </c>
      <c r="F318" s="1" t="s">
        <v>75</v>
      </c>
      <c r="G318" s="1" t="s">
        <v>76</v>
      </c>
      <c r="H318" s="21">
        <v>880340</v>
      </c>
      <c r="I318" s="116" t="s">
        <v>1882</v>
      </c>
      <c r="J318" s="3" t="s">
        <v>109</v>
      </c>
      <c r="K318" s="3" t="s">
        <v>109</v>
      </c>
      <c r="L318" s="2" t="s">
        <v>87</v>
      </c>
      <c r="M318" s="4" t="s">
        <v>77</v>
      </c>
      <c r="N318" s="2" t="s">
        <v>88</v>
      </c>
      <c r="O318" s="2" t="s">
        <v>89</v>
      </c>
      <c r="P318" s="22">
        <v>990.28034000000002</v>
      </c>
      <c r="Q318" s="22">
        <v>1168.5308012</v>
      </c>
      <c r="R318" s="22">
        <v>841.73829000000001</v>
      </c>
      <c r="S318" s="23">
        <v>993.2511821999999</v>
      </c>
      <c r="T318" s="22">
        <v>841.73829000000001</v>
      </c>
      <c r="U318" s="22">
        <v>993.2511821999999</v>
      </c>
      <c r="V318" s="2" t="s">
        <v>127</v>
      </c>
      <c r="W318" s="1" t="s">
        <v>54</v>
      </c>
      <c r="X318" s="1" t="s">
        <v>54</v>
      </c>
      <c r="Y318" s="1" t="s">
        <v>55</v>
      </c>
      <c r="Z318" s="24">
        <v>42035</v>
      </c>
      <c r="AA318" s="24">
        <v>42070</v>
      </c>
      <c r="AB318" s="2" t="s">
        <v>1659</v>
      </c>
      <c r="AC318" s="2" t="s">
        <v>1659</v>
      </c>
      <c r="AD318" s="25" t="s">
        <v>111</v>
      </c>
      <c r="AE318" s="2" t="s">
        <v>78</v>
      </c>
      <c r="AF318" s="21">
        <v>796</v>
      </c>
      <c r="AG318" s="1" t="s">
        <v>68</v>
      </c>
      <c r="AH318" s="1">
        <v>1</v>
      </c>
      <c r="AI318" s="2">
        <v>45</v>
      </c>
      <c r="AJ318" s="2" t="s">
        <v>62</v>
      </c>
      <c r="AK318" s="24">
        <v>42090</v>
      </c>
      <c r="AL318" s="24">
        <v>42090</v>
      </c>
      <c r="AM318" s="24">
        <v>42185</v>
      </c>
      <c r="AN318" s="2">
        <v>2015</v>
      </c>
      <c r="AO318" s="26" t="s">
        <v>71</v>
      </c>
      <c r="AP318" s="26" t="s">
        <v>65</v>
      </c>
      <c r="AQ318" s="27" t="s">
        <v>71</v>
      </c>
      <c r="AR318" s="2" t="s">
        <v>59</v>
      </c>
      <c r="AS318" s="5" t="s">
        <v>1776</v>
      </c>
      <c r="AT318" s="6" t="s">
        <v>1777</v>
      </c>
      <c r="AU318" s="2" t="s">
        <v>93</v>
      </c>
      <c r="AV318" s="28">
        <v>42735</v>
      </c>
      <c r="AW318" s="7">
        <v>9148.2424929178469</v>
      </c>
      <c r="AX318" s="7">
        <v>6881.7600000000011</v>
      </c>
      <c r="AY318" s="29">
        <v>0</v>
      </c>
      <c r="AZ318" s="8">
        <v>3.24</v>
      </c>
      <c r="BA318" s="2" t="s">
        <v>65</v>
      </c>
      <c r="BB318" s="30" t="s">
        <v>296</v>
      </c>
    </row>
    <row r="319" spans="1:54" ht="76.5">
      <c r="A319" s="21">
        <v>2</v>
      </c>
      <c r="B319" s="2" t="s">
        <v>1164</v>
      </c>
      <c r="C319" s="4" t="s">
        <v>54</v>
      </c>
      <c r="D319" s="1" t="s">
        <v>1073</v>
      </c>
      <c r="E319" s="2" t="s">
        <v>82</v>
      </c>
      <c r="F319" s="1" t="s">
        <v>75</v>
      </c>
      <c r="G319" s="1" t="s">
        <v>76</v>
      </c>
      <c r="H319" s="21">
        <v>880341</v>
      </c>
      <c r="I319" s="116" t="s">
        <v>1883</v>
      </c>
      <c r="J319" s="3" t="s">
        <v>109</v>
      </c>
      <c r="K319" s="3" t="s">
        <v>109</v>
      </c>
      <c r="L319" s="2" t="s">
        <v>87</v>
      </c>
      <c r="M319" s="4" t="s">
        <v>77</v>
      </c>
      <c r="N319" s="2" t="s">
        <v>88</v>
      </c>
      <c r="O319" s="2" t="s">
        <v>89</v>
      </c>
      <c r="P319" s="22">
        <v>1008.6949499999999</v>
      </c>
      <c r="Q319" s="22">
        <v>1190.2600409999998</v>
      </c>
      <c r="R319" s="22">
        <v>857.39071000000001</v>
      </c>
      <c r="S319" s="23">
        <v>1011.7210378</v>
      </c>
      <c r="T319" s="22">
        <v>857.39071000000001</v>
      </c>
      <c r="U319" s="22">
        <v>1011.7210378</v>
      </c>
      <c r="V319" s="2" t="s">
        <v>127</v>
      </c>
      <c r="W319" s="1" t="s">
        <v>54</v>
      </c>
      <c r="X319" s="1" t="s">
        <v>54</v>
      </c>
      <c r="Y319" s="1" t="s">
        <v>55</v>
      </c>
      <c r="Z319" s="24">
        <v>42035</v>
      </c>
      <c r="AA319" s="24">
        <v>42070</v>
      </c>
      <c r="AB319" s="2" t="s">
        <v>1659</v>
      </c>
      <c r="AC319" s="2" t="s">
        <v>1659</v>
      </c>
      <c r="AD319" s="25" t="s">
        <v>111</v>
      </c>
      <c r="AE319" s="2" t="s">
        <v>78</v>
      </c>
      <c r="AF319" s="21">
        <v>796</v>
      </c>
      <c r="AG319" s="1" t="s">
        <v>68</v>
      </c>
      <c r="AH319" s="1">
        <v>1</v>
      </c>
      <c r="AI319" s="2">
        <v>45</v>
      </c>
      <c r="AJ319" s="2" t="s">
        <v>62</v>
      </c>
      <c r="AK319" s="24">
        <v>42090</v>
      </c>
      <c r="AL319" s="24">
        <v>42090</v>
      </c>
      <c r="AM319" s="24">
        <v>42185</v>
      </c>
      <c r="AN319" s="2">
        <v>2015</v>
      </c>
      <c r="AO319" s="26" t="s">
        <v>71</v>
      </c>
      <c r="AP319" s="26" t="s">
        <v>65</v>
      </c>
      <c r="AQ319" s="27" t="s">
        <v>71</v>
      </c>
      <c r="AR319" s="2" t="s">
        <v>59</v>
      </c>
      <c r="AS319" s="5" t="s">
        <v>1778</v>
      </c>
      <c r="AT319" s="6" t="s">
        <v>1779</v>
      </c>
      <c r="AU319" s="2" t="s">
        <v>93</v>
      </c>
      <c r="AV319" s="28">
        <v>42735</v>
      </c>
      <c r="AW319" s="7">
        <v>9317.654390934842</v>
      </c>
      <c r="AX319" s="7">
        <v>7009.1999999999989</v>
      </c>
      <c r="AY319" s="29">
        <v>0</v>
      </c>
      <c r="AZ319" s="8">
        <v>3.3</v>
      </c>
      <c r="BA319" s="2" t="s">
        <v>65</v>
      </c>
      <c r="BB319" s="30" t="s">
        <v>296</v>
      </c>
    </row>
    <row r="320" spans="1:54" ht="76.5">
      <c r="A320" s="21">
        <v>2</v>
      </c>
      <c r="B320" s="2" t="s">
        <v>1165</v>
      </c>
      <c r="C320" s="4" t="s">
        <v>54</v>
      </c>
      <c r="D320" s="1" t="s">
        <v>1073</v>
      </c>
      <c r="E320" s="2" t="s">
        <v>82</v>
      </c>
      <c r="F320" s="1" t="s">
        <v>75</v>
      </c>
      <c r="G320" s="1" t="s">
        <v>76</v>
      </c>
      <c r="H320" s="21">
        <v>880342</v>
      </c>
      <c r="I320" s="116" t="s">
        <v>1884</v>
      </c>
      <c r="J320" s="3" t="s">
        <v>109</v>
      </c>
      <c r="K320" s="3" t="s">
        <v>109</v>
      </c>
      <c r="L320" s="2" t="s">
        <v>87</v>
      </c>
      <c r="M320" s="4" t="s">
        <v>77</v>
      </c>
      <c r="N320" s="2" t="s">
        <v>88</v>
      </c>
      <c r="O320" s="2" t="s">
        <v>89</v>
      </c>
      <c r="P320" s="22">
        <v>733.54098999999997</v>
      </c>
      <c r="Q320" s="22">
        <v>865.57836819999989</v>
      </c>
      <c r="R320" s="22">
        <v>623.50984000000005</v>
      </c>
      <c r="S320" s="23">
        <v>735.74161120000008</v>
      </c>
      <c r="T320" s="22">
        <v>623.50984000000005</v>
      </c>
      <c r="U320" s="22">
        <v>735.74161120000008</v>
      </c>
      <c r="V320" s="2" t="s">
        <v>127</v>
      </c>
      <c r="W320" s="1" t="s">
        <v>54</v>
      </c>
      <c r="X320" s="1" t="s">
        <v>54</v>
      </c>
      <c r="Y320" s="1" t="s">
        <v>55</v>
      </c>
      <c r="Z320" s="24">
        <v>42035</v>
      </c>
      <c r="AA320" s="24">
        <v>42070</v>
      </c>
      <c r="AB320" s="2" t="s">
        <v>1659</v>
      </c>
      <c r="AC320" s="2" t="s">
        <v>1659</v>
      </c>
      <c r="AD320" s="25" t="s">
        <v>111</v>
      </c>
      <c r="AE320" s="2" t="s">
        <v>78</v>
      </c>
      <c r="AF320" s="21">
        <v>796</v>
      </c>
      <c r="AG320" s="1" t="s">
        <v>68</v>
      </c>
      <c r="AH320" s="1">
        <v>1</v>
      </c>
      <c r="AI320" s="2">
        <v>45</v>
      </c>
      <c r="AJ320" s="2" t="s">
        <v>62</v>
      </c>
      <c r="AK320" s="24">
        <v>42090</v>
      </c>
      <c r="AL320" s="24">
        <v>42090</v>
      </c>
      <c r="AM320" s="24">
        <v>42185</v>
      </c>
      <c r="AN320" s="2">
        <v>2015</v>
      </c>
      <c r="AO320" s="26" t="s">
        <v>71</v>
      </c>
      <c r="AP320" s="26" t="s">
        <v>65</v>
      </c>
      <c r="AQ320" s="27" t="s">
        <v>71</v>
      </c>
      <c r="AR320" s="2" t="s">
        <v>59</v>
      </c>
      <c r="AS320" s="5" t="s">
        <v>1780</v>
      </c>
      <c r="AT320" s="6" t="s">
        <v>1781</v>
      </c>
      <c r="AU320" s="2" t="s">
        <v>93</v>
      </c>
      <c r="AV320" s="28">
        <v>42735</v>
      </c>
      <c r="AW320" s="7">
        <v>6776.4759206798863</v>
      </c>
      <c r="AX320" s="7">
        <v>5097.6000000000004</v>
      </c>
      <c r="AY320" s="29">
        <v>0</v>
      </c>
      <c r="AZ320" s="8">
        <v>2.4</v>
      </c>
      <c r="BA320" s="2" t="s">
        <v>65</v>
      </c>
      <c r="BB320" s="30" t="s">
        <v>296</v>
      </c>
    </row>
    <row r="321" spans="1:54" ht="76.5">
      <c r="A321" s="21">
        <v>2</v>
      </c>
      <c r="B321" s="2" t="s">
        <v>1166</v>
      </c>
      <c r="C321" s="4" t="s">
        <v>54</v>
      </c>
      <c r="D321" s="1" t="s">
        <v>1073</v>
      </c>
      <c r="E321" s="2" t="s">
        <v>82</v>
      </c>
      <c r="F321" s="1" t="s">
        <v>75</v>
      </c>
      <c r="G321" s="1" t="s">
        <v>76</v>
      </c>
      <c r="H321" s="21">
        <v>880343</v>
      </c>
      <c r="I321" s="116" t="s">
        <v>1885</v>
      </c>
      <c r="J321" s="3" t="s">
        <v>109</v>
      </c>
      <c r="K321" s="3" t="s">
        <v>109</v>
      </c>
      <c r="L321" s="2" t="s">
        <v>87</v>
      </c>
      <c r="M321" s="4" t="s">
        <v>77</v>
      </c>
      <c r="N321" s="2" t="s">
        <v>88</v>
      </c>
      <c r="O321" s="2" t="s">
        <v>89</v>
      </c>
      <c r="P321" s="22">
        <v>947.51580999999999</v>
      </c>
      <c r="Q321" s="22">
        <v>1118.0686558</v>
      </c>
      <c r="R321" s="22">
        <v>805.38843999999995</v>
      </c>
      <c r="S321" s="23">
        <v>950.35835919999988</v>
      </c>
      <c r="T321" s="22">
        <v>805.38843999999995</v>
      </c>
      <c r="U321" s="22">
        <v>950.35835919999988</v>
      </c>
      <c r="V321" s="2" t="s">
        <v>127</v>
      </c>
      <c r="W321" s="1" t="s">
        <v>54</v>
      </c>
      <c r="X321" s="1" t="s">
        <v>54</v>
      </c>
      <c r="Y321" s="1" t="s">
        <v>55</v>
      </c>
      <c r="Z321" s="24">
        <v>42035</v>
      </c>
      <c r="AA321" s="24">
        <v>42070</v>
      </c>
      <c r="AB321" s="2" t="s">
        <v>1659</v>
      </c>
      <c r="AC321" s="2" t="s">
        <v>1659</v>
      </c>
      <c r="AD321" s="25" t="s">
        <v>111</v>
      </c>
      <c r="AE321" s="2" t="s">
        <v>78</v>
      </c>
      <c r="AF321" s="21">
        <v>796</v>
      </c>
      <c r="AG321" s="1" t="s">
        <v>68</v>
      </c>
      <c r="AH321" s="1">
        <v>1</v>
      </c>
      <c r="AI321" s="2">
        <v>45</v>
      </c>
      <c r="AJ321" s="2" t="s">
        <v>62</v>
      </c>
      <c r="AK321" s="24">
        <v>42090</v>
      </c>
      <c r="AL321" s="24">
        <v>42090</v>
      </c>
      <c r="AM321" s="24">
        <v>42185</v>
      </c>
      <c r="AN321" s="2">
        <v>2015</v>
      </c>
      <c r="AO321" s="26" t="s">
        <v>71</v>
      </c>
      <c r="AP321" s="26" t="s">
        <v>65</v>
      </c>
      <c r="AQ321" s="27" t="s">
        <v>71</v>
      </c>
      <c r="AR321" s="2" t="s">
        <v>59</v>
      </c>
      <c r="AS321" s="5" t="s">
        <v>1782</v>
      </c>
      <c r="AT321" s="6" t="s">
        <v>1783</v>
      </c>
      <c r="AU321" s="2" t="s">
        <v>93</v>
      </c>
      <c r="AV321" s="28">
        <v>42735</v>
      </c>
      <c r="AW321" s="7">
        <v>8752.9480642115195</v>
      </c>
      <c r="AX321" s="7">
        <v>6584.4</v>
      </c>
      <c r="AY321" s="29">
        <v>0</v>
      </c>
      <c r="AZ321" s="8">
        <v>3.1</v>
      </c>
      <c r="BA321" s="2" t="s">
        <v>65</v>
      </c>
      <c r="BB321" s="30" t="s">
        <v>296</v>
      </c>
    </row>
    <row r="322" spans="1:54" ht="76.5">
      <c r="A322" s="21">
        <v>2</v>
      </c>
      <c r="B322" s="2" t="s">
        <v>1167</v>
      </c>
      <c r="C322" s="4" t="s">
        <v>54</v>
      </c>
      <c r="D322" s="1" t="s">
        <v>1073</v>
      </c>
      <c r="E322" s="2" t="s">
        <v>82</v>
      </c>
      <c r="F322" s="1" t="s">
        <v>75</v>
      </c>
      <c r="G322" s="1" t="s">
        <v>76</v>
      </c>
      <c r="H322" s="21">
        <v>880346</v>
      </c>
      <c r="I322" s="116" t="s">
        <v>1886</v>
      </c>
      <c r="J322" s="3" t="s">
        <v>109</v>
      </c>
      <c r="K322" s="3" t="s">
        <v>109</v>
      </c>
      <c r="L322" s="2" t="s">
        <v>87</v>
      </c>
      <c r="M322" s="4" t="s">
        <v>77</v>
      </c>
      <c r="N322" s="2" t="s">
        <v>88</v>
      </c>
      <c r="O322" s="2" t="s">
        <v>89</v>
      </c>
      <c r="P322" s="22">
        <v>703.10360000000003</v>
      </c>
      <c r="Q322" s="22">
        <v>829.66224799999998</v>
      </c>
      <c r="R322" s="22">
        <v>597.63806</v>
      </c>
      <c r="S322" s="23">
        <v>705.21291079999992</v>
      </c>
      <c r="T322" s="22">
        <v>597.63806</v>
      </c>
      <c r="U322" s="22">
        <v>705.21291079999992</v>
      </c>
      <c r="V322" s="2" t="s">
        <v>127</v>
      </c>
      <c r="W322" s="1" t="s">
        <v>54</v>
      </c>
      <c r="X322" s="1" t="s">
        <v>54</v>
      </c>
      <c r="Y322" s="1" t="s">
        <v>55</v>
      </c>
      <c r="Z322" s="24">
        <v>42035</v>
      </c>
      <c r="AA322" s="24">
        <v>42070</v>
      </c>
      <c r="AB322" s="2" t="s">
        <v>1659</v>
      </c>
      <c r="AC322" s="2" t="s">
        <v>1659</v>
      </c>
      <c r="AD322" s="25" t="s">
        <v>111</v>
      </c>
      <c r="AE322" s="2" t="s">
        <v>78</v>
      </c>
      <c r="AF322" s="21">
        <v>796</v>
      </c>
      <c r="AG322" s="1" t="s">
        <v>68</v>
      </c>
      <c r="AH322" s="1">
        <v>1</v>
      </c>
      <c r="AI322" s="2">
        <v>45</v>
      </c>
      <c r="AJ322" s="2" t="s">
        <v>62</v>
      </c>
      <c r="AK322" s="24">
        <v>42090</v>
      </c>
      <c r="AL322" s="24">
        <v>42090</v>
      </c>
      <c r="AM322" s="24">
        <v>42185</v>
      </c>
      <c r="AN322" s="2">
        <v>2015</v>
      </c>
      <c r="AO322" s="26" t="s">
        <v>71</v>
      </c>
      <c r="AP322" s="26" t="s">
        <v>65</v>
      </c>
      <c r="AQ322" s="27" t="s">
        <v>71</v>
      </c>
      <c r="AR322" s="2" t="s">
        <v>59</v>
      </c>
      <c r="AS322" s="5" t="s">
        <v>1784</v>
      </c>
      <c r="AT322" s="6" t="s">
        <v>1785</v>
      </c>
      <c r="AU322" s="2" t="s">
        <v>93</v>
      </c>
      <c r="AV322" s="28">
        <v>42735</v>
      </c>
      <c r="AW322" s="7">
        <v>6494.1227573182241</v>
      </c>
      <c r="AX322" s="7">
        <v>4885.1999999999989</v>
      </c>
      <c r="AY322" s="29">
        <v>0</v>
      </c>
      <c r="AZ322" s="8">
        <v>2.2999999999999998</v>
      </c>
      <c r="BA322" s="2" t="s">
        <v>65</v>
      </c>
      <c r="BB322" s="30" t="s">
        <v>296</v>
      </c>
    </row>
    <row r="323" spans="1:54" ht="89.25">
      <c r="A323" s="21">
        <v>2</v>
      </c>
      <c r="B323" s="2" t="s">
        <v>1168</v>
      </c>
      <c r="C323" s="4" t="s">
        <v>54</v>
      </c>
      <c r="D323" s="1" t="s">
        <v>1073</v>
      </c>
      <c r="E323" s="2" t="s">
        <v>82</v>
      </c>
      <c r="F323" s="1" t="s">
        <v>75</v>
      </c>
      <c r="G323" s="1" t="s">
        <v>76</v>
      </c>
      <c r="H323" s="21">
        <v>880348</v>
      </c>
      <c r="I323" s="116" t="s">
        <v>1887</v>
      </c>
      <c r="J323" s="3" t="s">
        <v>109</v>
      </c>
      <c r="K323" s="3" t="s">
        <v>109</v>
      </c>
      <c r="L323" s="2" t="s">
        <v>87</v>
      </c>
      <c r="M323" s="4" t="s">
        <v>77</v>
      </c>
      <c r="N323" s="2" t="s">
        <v>88</v>
      </c>
      <c r="O323" s="2" t="s">
        <v>89</v>
      </c>
      <c r="P323" s="22">
        <v>1191.9280100000001</v>
      </c>
      <c r="Q323" s="22">
        <v>1406.4750518000001</v>
      </c>
      <c r="R323" s="22">
        <v>1013.13881</v>
      </c>
      <c r="S323" s="23">
        <v>1195.5037958</v>
      </c>
      <c r="T323" s="22">
        <v>1013.13881</v>
      </c>
      <c r="U323" s="22">
        <v>1195.5037958</v>
      </c>
      <c r="V323" s="2" t="s">
        <v>127</v>
      </c>
      <c r="W323" s="1" t="s">
        <v>54</v>
      </c>
      <c r="X323" s="1" t="s">
        <v>54</v>
      </c>
      <c r="Y323" s="1" t="s">
        <v>55</v>
      </c>
      <c r="Z323" s="24">
        <v>42035</v>
      </c>
      <c r="AA323" s="24">
        <v>42070</v>
      </c>
      <c r="AB323" s="2" t="s">
        <v>1659</v>
      </c>
      <c r="AC323" s="2" t="s">
        <v>1659</v>
      </c>
      <c r="AD323" s="25" t="s">
        <v>111</v>
      </c>
      <c r="AE323" s="2" t="s">
        <v>78</v>
      </c>
      <c r="AF323" s="21">
        <v>796</v>
      </c>
      <c r="AG323" s="1" t="s">
        <v>68</v>
      </c>
      <c r="AH323" s="1">
        <v>1</v>
      </c>
      <c r="AI323" s="2">
        <v>45</v>
      </c>
      <c r="AJ323" s="2" t="s">
        <v>62</v>
      </c>
      <c r="AK323" s="24">
        <v>42090</v>
      </c>
      <c r="AL323" s="24">
        <v>42090</v>
      </c>
      <c r="AM323" s="24">
        <v>42185</v>
      </c>
      <c r="AN323" s="2">
        <v>2015</v>
      </c>
      <c r="AO323" s="26" t="s">
        <v>71</v>
      </c>
      <c r="AP323" s="26" t="s">
        <v>65</v>
      </c>
      <c r="AQ323" s="27" t="s">
        <v>71</v>
      </c>
      <c r="AR323" s="2" t="s">
        <v>59</v>
      </c>
      <c r="AS323" s="5" t="s">
        <v>1786</v>
      </c>
      <c r="AT323" s="6" t="s">
        <v>1787</v>
      </c>
      <c r="AU323" s="2" t="s">
        <v>93</v>
      </c>
      <c r="AV323" s="28">
        <v>42735</v>
      </c>
      <c r="AW323" s="7">
        <v>11011.773371104817</v>
      </c>
      <c r="AX323" s="7">
        <v>8283.6</v>
      </c>
      <c r="AY323" s="29">
        <v>0</v>
      </c>
      <c r="AZ323" s="8">
        <v>3.9</v>
      </c>
      <c r="BA323" s="2" t="s">
        <v>65</v>
      </c>
      <c r="BB323" s="30" t="s">
        <v>296</v>
      </c>
    </row>
    <row r="324" spans="1:54" ht="76.5">
      <c r="A324" s="21">
        <v>2</v>
      </c>
      <c r="B324" s="2" t="s">
        <v>1169</v>
      </c>
      <c r="C324" s="4" t="s">
        <v>54</v>
      </c>
      <c r="D324" s="1" t="s">
        <v>1073</v>
      </c>
      <c r="E324" s="2" t="s">
        <v>82</v>
      </c>
      <c r="F324" s="1" t="s">
        <v>75</v>
      </c>
      <c r="G324" s="1" t="s">
        <v>76</v>
      </c>
      <c r="H324" s="21">
        <v>880349</v>
      </c>
      <c r="I324" s="116" t="s">
        <v>1888</v>
      </c>
      <c r="J324" s="3" t="s">
        <v>109</v>
      </c>
      <c r="K324" s="3" t="s">
        <v>109</v>
      </c>
      <c r="L324" s="2" t="s">
        <v>87</v>
      </c>
      <c r="M324" s="4" t="s">
        <v>77</v>
      </c>
      <c r="N324" s="2" t="s">
        <v>88</v>
      </c>
      <c r="O324" s="2" t="s">
        <v>89</v>
      </c>
      <c r="P324" s="22">
        <v>758.33462999999995</v>
      </c>
      <c r="Q324" s="22">
        <v>894.8348633999999</v>
      </c>
      <c r="R324" s="22">
        <v>644.58443999999997</v>
      </c>
      <c r="S324" s="23">
        <v>760.60963919999995</v>
      </c>
      <c r="T324" s="22">
        <v>644.58443999999997</v>
      </c>
      <c r="U324" s="22">
        <v>760.60963919999995</v>
      </c>
      <c r="V324" s="2" t="s">
        <v>127</v>
      </c>
      <c r="W324" s="1" t="s">
        <v>54</v>
      </c>
      <c r="X324" s="1" t="s">
        <v>54</v>
      </c>
      <c r="Y324" s="1" t="s">
        <v>55</v>
      </c>
      <c r="Z324" s="24">
        <v>42035</v>
      </c>
      <c r="AA324" s="24">
        <v>42070</v>
      </c>
      <c r="AB324" s="2" t="s">
        <v>1659</v>
      </c>
      <c r="AC324" s="2" t="s">
        <v>1659</v>
      </c>
      <c r="AD324" s="25" t="s">
        <v>111</v>
      </c>
      <c r="AE324" s="2" t="s">
        <v>78</v>
      </c>
      <c r="AF324" s="21">
        <v>796</v>
      </c>
      <c r="AG324" s="1" t="s">
        <v>68</v>
      </c>
      <c r="AH324" s="1">
        <v>1</v>
      </c>
      <c r="AI324" s="2">
        <v>45</v>
      </c>
      <c r="AJ324" s="2" t="s">
        <v>62</v>
      </c>
      <c r="AK324" s="24">
        <v>42090</v>
      </c>
      <c r="AL324" s="24">
        <v>42090</v>
      </c>
      <c r="AM324" s="24">
        <v>42185</v>
      </c>
      <c r="AN324" s="2">
        <v>2015</v>
      </c>
      <c r="AO324" s="26" t="s">
        <v>71</v>
      </c>
      <c r="AP324" s="26" t="s">
        <v>65</v>
      </c>
      <c r="AQ324" s="27" t="s">
        <v>71</v>
      </c>
      <c r="AR324" s="2" t="s">
        <v>59</v>
      </c>
      <c r="AS324" s="5" t="s">
        <v>1788</v>
      </c>
      <c r="AT324" s="6" t="s">
        <v>1789</v>
      </c>
      <c r="AU324" s="2" t="s">
        <v>93</v>
      </c>
      <c r="AV324" s="28">
        <v>42735</v>
      </c>
      <c r="AW324" s="7">
        <v>7341.1822474032106</v>
      </c>
      <c r="AX324" s="7">
        <v>5522.4000000000005</v>
      </c>
      <c r="AY324" s="29">
        <v>0</v>
      </c>
      <c r="AZ324" s="8">
        <v>2.6</v>
      </c>
      <c r="BA324" s="2" t="s">
        <v>65</v>
      </c>
      <c r="BB324" s="30" t="s">
        <v>296</v>
      </c>
    </row>
    <row r="325" spans="1:54" ht="76.5">
      <c r="A325" s="21">
        <v>2</v>
      </c>
      <c r="B325" s="2" t="s">
        <v>1170</v>
      </c>
      <c r="C325" s="4" t="s">
        <v>54</v>
      </c>
      <c r="D325" s="1" t="s">
        <v>1073</v>
      </c>
      <c r="E325" s="2" t="s">
        <v>82</v>
      </c>
      <c r="F325" s="1" t="s">
        <v>75</v>
      </c>
      <c r="G325" s="1" t="s">
        <v>76</v>
      </c>
      <c r="H325" s="21">
        <v>880350</v>
      </c>
      <c r="I325" s="116" t="s">
        <v>1889</v>
      </c>
      <c r="J325" s="3" t="s">
        <v>109</v>
      </c>
      <c r="K325" s="3" t="s">
        <v>109</v>
      </c>
      <c r="L325" s="2" t="s">
        <v>87</v>
      </c>
      <c r="M325" s="4" t="s">
        <v>77</v>
      </c>
      <c r="N325" s="2" t="s">
        <v>88</v>
      </c>
      <c r="O325" s="2" t="s">
        <v>89</v>
      </c>
      <c r="P325" s="22">
        <v>819.51378</v>
      </c>
      <c r="Q325" s="22">
        <v>967.02626039999996</v>
      </c>
      <c r="R325" s="22">
        <v>696.58671000000004</v>
      </c>
      <c r="S325" s="23">
        <v>821.97231780000004</v>
      </c>
      <c r="T325" s="22">
        <v>696.58671000000004</v>
      </c>
      <c r="U325" s="22">
        <v>821.97231780000004</v>
      </c>
      <c r="V325" s="2" t="s">
        <v>127</v>
      </c>
      <c r="W325" s="1" t="s">
        <v>54</v>
      </c>
      <c r="X325" s="1" t="s">
        <v>54</v>
      </c>
      <c r="Y325" s="1" t="s">
        <v>55</v>
      </c>
      <c r="Z325" s="24">
        <v>42035</v>
      </c>
      <c r="AA325" s="24">
        <v>42070</v>
      </c>
      <c r="AB325" s="2" t="s">
        <v>1659</v>
      </c>
      <c r="AC325" s="2" t="s">
        <v>1659</v>
      </c>
      <c r="AD325" s="25" t="s">
        <v>111</v>
      </c>
      <c r="AE325" s="2" t="s">
        <v>78</v>
      </c>
      <c r="AF325" s="21">
        <v>796</v>
      </c>
      <c r="AG325" s="1" t="s">
        <v>68</v>
      </c>
      <c r="AH325" s="1">
        <v>1</v>
      </c>
      <c r="AI325" s="2">
        <v>45</v>
      </c>
      <c r="AJ325" s="2" t="s">
        <v>62</v>
      </c>
      <c r="AK325" s="24">
        <v>42090</v>
      </c>
      <c r="AL325" s="24">
        <v>42090</v>
      </c>
      <c r="AM325" s="24">
        <v>42185</v>
      </c>
      <c r="AN325" s="2">
        <v>2015</v>
      </c>
      <c r="AO325" s="26" t="s">
        <v>71</v>
      </c>
      <c r="AP325" s="26" t="s">
        <v>65</v>
      </c>
      <c r="AQ325" s="27" t="s">
        <v>71</v>
      </c>
      <c r="AR325" s="2" t="s">
        <v>59</v>
      </c>
      <c r="AS325" s="5" t="s">
        <v>1790</v>
      </c>
      <c r="AT325" s="6" t="s">
        <v>1791</v>
      </c>
      <c r="AU325" s="2" t="s">
        <v>93</v>
      </c>
      <c r="AV325" s="28">
        <v>42735</v>
      </c>
      <c r="AW325" s="7">
        <v>7905.888574126534</v>
      </c>
      <c r="AX325" s="7">
        <v>5947.2</v>
      </c>
      <c r="AY325" s="29">
        <v>0</v>
      </c>
      <c r="AZ325" s="8">
        <v>2.8</v>
      </c>
      <c r="BA325" s="2" t="s">
        <v>65</v>
      </c>
      <c r="BB325" s="30" t="s">
        <v>296</v>
      </c>
    </row>
    <row r="326" spans="1:54" ht="76.5">
      <c r="A326" s="21">
        <v>2</v>
      </c>
      <c r="B326" s="2" t="s">
        <v>1171</v>
      </c>
      <c r="C326" s="4" t="s">
        <v>54</v>
      </c>
      <c r="D326" s="1" t="s">
        <v>1073</v>
      </c>
      <c r="E326" s="2" t="s">
        <v>82</v>
      </c>
      <c r="F326" s="1" t="s">
        <v>75</v>
      </c>
      <c r="G326" s="1" t="s">
        <v>76</v>
      </c>
      <c r="H326" s="21">
        <v>880351</v>
      </c>
      <c r="I326" s="116" t="s">
        <v>1890</v>
      </c>
      <c r="J326" s="3" t="s">
        <v>109</v>
      </c>
      <c r="K326" s="3" t="s">
        <v>109</v>
      </c>
      <c r="L326" s="2" t="s">
        <v>87</v>
      </c>
      <c r="M326" s="4" t="s">
        <v>77</v>
      </c>
      <c r="N326" s="2" t="s">
        <v>88</v>
      </c>
      <c r="O326" s="2" t="s">
        <v>89</v>
      </c>
      <c r="P326" s="22">
        <v>758.33462999999995</v>
      </c>
      <c r="Q326" s="22">
        <v>894.8348633999999</v>
      </c>
      <c r="R326" s="22">
        <v>644.58443999999997</v>
      </c>
      <c r="S326" s="23">
        <v>760.60963919999995</v>
      </c>
      <c r="T326" s="22">
        <v>644.58443999999997</v>
      </c>
      <c r="U326" s="22">
        <v>760.60963919999995</v>
      </c>
      <c r="V326" s="2" t="s">
        <v>127</v>
      </c>
      <c r="W326" s="1" t="s">
        <v>54</v>
      </c>
      <c r="X326" s="1" t="s">
        <v>54</v>
      </c>
      <c r="Y326" s="1" t="s">
        <v>55</v>
      </c>
      <c r="Z326" s="24">
        <v>42035</v>
      </c>
      <c r="AA326" s="24">
        <v>42070</v>
      </c>
      <c r="AB326" s="2" t="s">
        <v>1659</v>
      </c>
      <c r="AC326" s="2" t="s">
        <v>1659</v>
      </c>
      <c r="AD326" s="25" t="s">
        <v>111</v>
      </c>
      <c r="AE326" s="2" t="s">
        <v>78</v>
      </c>
      <c r="AF326" s="21">
        <v>796</v>
      </c>
      <c r="AG326" s="1" t="s">
        <v>68</v>
      </c>
      <c r="AH326" s="1">
        <v>1</v>
      </c>
      <c r="AI326" s="2">
        <v>45</v>
      </c>
      <c r="AJ326" s="2" t="s">
        <v>62</v>
      </c>
      <c r="AK326" s="24">
        <v>42090</v>
      </c>
      <c r="AL326" s="24">
        <v>42090</v>
      </c>
      <c r="AM326" s="24">
        <v>42185</v>
      </c>
      <c r="AN326" s="2">
        <v>2015</v>
      </c>
      <c r="AO326" s="26" t="s">
        <v>71</v>
      </c>
      <c r="AP326" s="26" t="s">
        <v>65</v>
      </c>
      <c r="AQ326" s="27" t="s">
        <v>71</v>
      </c>
      <c r="AR326" s="2" t="s">
        <v>59</v>
      </c>
      <c r="AS326" s="5" t="s">
        <v>1792</v>
      </c>
      <c r="AT326" s="6" t="s">
        <v>1793</v>
      </c>
      <c r="AU326" s="2" t="s">
        <v>93</v>
      </c>
      <c r="AV326" s="28">
        <v>42735</v>
      </c>
      <c r="AW326" s="7">
        <v>7341.1822474032106</v>
      </c>
      <c r="AX326" s="7">
        <v>5522.4000000000005</v>
      </c>
      <c r="AY326" s="29">
        <v>0</v>
      </c>
      <c r="AZ326" s="8">
        <v>2.6</v>
      </c>
      <c r="BA326" s="2" t="s">
        <v>65</v>
      </c>
      <c r="BB326" s="30" t="s">
        <v>296</v>
      </c>
    </row>
    <row r="327" spans="1:54" ht="76.5">
      <c r="A327" s="21">
        <v>2</v>
      </c>
      <c r="B327" s="2" t="s">
        <v>1172</v>
      </c>
      <c r="C327" s="4" t="s">
        <v>54</v>
      </c>
      <c r="D327" s="1" t="s">
        <v>1073</v>
      </c>
      <c r="E327" s="2" t="s">
        <v>82</v>
      </c>
      <c r="F327" s="1" t="s">
        <v>75</v>
      </c>
      <c r="G327" s="1" t="s">
        <v>76</v>
      </c>
      <c r="H327" s="21">
        <v>880353</v>
      </c>
      <c r="I327" s="116" t="s">
        <v>1891</v>
      </c>
      <c r="J327" s="3" t="s">
        <v>109</v>
      </c>
      <c r="K327" s="3" t="s">
        <v>109</v>
      </c>
      <c r="L327" s="2" t="s">
        <v>87</v>
      </c>
      <c r="M327" s="4" t="s">
        <v>77</v>
      </c>
      <c r="N327" s="2" t="s">
        <v>88</v>
      </c>
      <c r="O327" s="2" t="s">
        <v>89</v>
      </c>
      <c r="P327" s="22">
        <v>697.21636000000001</v>
      </c>
      <c r="Q327" s="22">
        <v>822.71530480000001</v>
      </c>
      <c r="R327" s="22">
        <v>592.63391000000001</v>
      </c>
      <c r="S327" s="23">
        <v>699.30801380000003</v>
      </c>
      <c r="T327" s="22">
        <v>592.63391000000001</v>
      </c>
      <c r="U327" s="22">
        <v>699.30801380000003</v>
      </c>
      <c r="V327" s="2" t="s">
        <v>127</v>
      </c>
      <c r="W327" s="1" t="s">
        <v>54</v>
      </c>
      <c r="X327" s="1" t="s">
        <v>54</v>
      </c>
      <c r="Y327" s="1" t="s">
        <v>55</v>
      </c>
      <c r="Z327" s="24">
        <v>42035</v>
      </c>
      <c r="AA327" s="24">
        <v>42070</v>
      </c>
      <c r="AB327" s="2" t="s">
        <v>1659</v>
      </c>
      <c r="AC327" s="2" t="s">
        <v>1659</v>
      </c>
      <c r="AD327" s="25" t="s">
        <v>111</v>
      </c>
      <c r="AE327" s="2" t="s">
        <v>78</v>
      </c>
      <c r="AF327" s="21">
        <v>796</v>
      </c>
      <c r="AG327" s="1" t="s">
        <v>68</v>
      </c>
      <c r="AH327" s="1">
        <v>1</v>
      </c>
      <c r="AI327" s="2">
        <v>45</v>
      </c>
      <c r="AJ327" s="2" t="s">
        <v>62</v>
      </c>
      <c r="AK327" s="24">
        <v>42090</v>
      </c>
      <c r="AL327" s="24">
        <v>42090</v>
      </c>
      <c r="AM327" s="24">
        <v>42185</v>
      </c>
      <c r="AN327" s="2">
        <v>2015</v>
      </c>
      <c r="AO327" s="26" t="s">
        <v>71</v>
      </c>
      <c r="AP327" s="26" t="s">
        <v>65</v>
      </c>
      <c r="AQ327" s="27" t="s">
        <v>71</v>
      </c>
      <c r="AR327" s="2" t="s">
        <v>59</v>
      </c>
      <c r="AS327" s="5" t="s">
        <v>1794</v>
      </c>
      <c r="AT327" s="6" t="s">
        <v>1795</v>
      </c>
      <c r="AU327" s="2" t="s">
        <v>93</v>
      </c>
      <c r="AV327" s="28">
        <v>42735</v>
      </c>
      <c r="AW327" s="7">
        <v>6776.4759206798863</v>
      </c>
      <c r="AX327" s="7">
        <v>5097.6000000000004</v>
      </c>
      <c r="AY327" s="29">
        <v>0</v>
      </c>
      <c r="AZ327" s="8">
        <v>2.4</v>
      </c>
      <c r="BA327" s="2" t="s">
        <v>65</v>
      </c>
      <c r="BB327" s="30" t="s">
        <v>296</v>
      </c>
    </row>
    <row r="328" spans="1:54" ht="76.5">
      <c r="A328" s="21">
        <v>2</v>
      </c>
      <c r="B328" s="2" t="s">
        <v>1173</v>
      </c>
      <c r="C328" s="4" t="s">
        <v>54</v>
      </c>
      <c r="D328" s="1" t="s">
        <v>1073</v>
      </c>
      <c r="E328" s="2" t="s">
        <v>82</v>
      </c>
      <c r="F328" s="1" t="s">
        <v>75</v>
      </c>
      <c r="G328" s="1" t="s">
        <v>76</v>
      </c>
      <c r="H328" s="21">
        <v>880353</v>
      </c>
      <c r="I328" s="116" t="s">
        <v>1892</v>
      </c>
      <c r="J328" s="3" t="s">
        <v>109</v>
      </c>
      <c r="K328" s="3" t="s">
        <v>109</v>
      </c>
      <c r="L328" s="2" t="s">
        <v>87</v>
      </c>
      <c r="M328" s="4" t="s">
        <v>77</v>
      </c>
      <c r="N328" s="2" t="s">
        <v>88</v>
      </c>
      <c r="O328" s="2" t="s">
        <v>89</v>
      </c>
      <c r="P328" s="22">
        <v>595.96401000000003</v>
      </c>
      <c r="Q328" s="22">
        <v>703.23753179999994</v>
      </c>
      <c r="R328" s="22">
        <v>506.56941</v>
      </c>
      <c r="S328" s="23">
        <v>597.75190379999992</v>
      </c>
      <c r="T328" s="22">
        <v>506.56941</v>
      </c>
      <c r="U328" s="22">
        <v>597.75190379999992</v>
      </c>
      <c r="V328" s="2" t="s">
        <v>127</v>
      </c>
      <c r="W328" s="1" t="s">
        <v>54</v>
      </c>
      <c r="X328" s="1" t="s">
        <v>54</v>
      </c>
      <c r="Y328" s="1" t="s">
        <v>55</v>
      </c>
      <c r="Z328" s="24">
        <v>42035</v>
      </c>
      <c r="AA328" s="24">
        <v>42070</v>
      </c>
      <c r="AB328" s="2" t="s">
        <v>1659</v>
      </c>
      <c r="AC328" s="2" t="s">
        <v>1659</v>
      </c>
      <c r="AD328" s="25" t="s">
        <v>111</v>
      </c>
      <c r="AE328" s="2" t="s">
        <v>78</v>
      </c>
      <c r="AF328" s="21">
        <v>796</v>
      </c>
      <c r="AG328" s="1" t="s">
        <v>68</v>
      </c>
      <c r="AH328" s="1">
        <v>1</v>
      </c>
      <c r="AI328" s="2">
        <v>45</v>
      </c>
      <c r="AJ328" s="2" t="s">
        <v>62</v>
      </c>
      <c r="AK328" s="24">
        <v>42090</v>
      </c>
      <c r="AL328" s="24">
        <v>42090</v>
      </c>
      <c r="AM328" s="24">
        <v>42185</v>
      </c>
      <c r="AN328" s="2">
        <v>2015</v>
      </c>
      <c r="AO328" s="26" t="s">
        <v>71</v>
      </c>
      <c r="AP328" s="26" t="s">
        <v>65</v>
      </c>
      <c r="AQ328" s="27" t="s">
        <v>71</v>
      </c>
      <c r="AR328" s="2" t="s">
        <v>59</v>
      </c>
      <c r="AS328" s="5" t="s">
        <v>1796</v>
      </c>
      <c r="AT328" s="6" t="s">
        <v>1797</v>
      </c>
      <c r="AU328" s="2" t="s">
        <v>93</v>
      </c>
      <c r="AV328" s="28">
        <v>42735</v>
      </c>
      <c r="AW328" s="7">
        <v>5505.8866855524084</v>
      </c>
      <c r="AX328" s="7">
        <v>4141.8</v>
      </c>
      <c r="AY328" s="29">
        <v>0</v>
      </c>
      <c r="AZ328" s="8">
        <v>1.95</v>
      </c>
      <c r="BA328" s="2" t="s">
        <v>65</v>
      </c>
      <c r="BB328" s="30" t="s">
        <v>296</v>
      </c>
    </row>
    <row r="329" spans="1:54" ht="76.5">
      <c r="A329" s="21">
        <v>2</v>
      </c>
      <c r="B329" s="2" t="s">
        <v>1174</v>
      </c>
      <c r="C329" s="4" t="s">
        <v>54</v>
      </c>
      <c r="D329" s="1" t="s">
        <v>1073</v>
      </c>
      <c r="E329" s="2" t="s">
        <v>82</v>
      </c>
      <c r="F329" s="1" t="s">
        <v>75</v>
      </c>
      <c r="G329" s="1" t="s">
        <v>76</v>
      </c>
      <c r="H329" s="21">
        <v>880354</v>
      </c>
      <c r="I329" s="116" t="s">
        <v>1893</v>
      </c>
      <c r="J329" s="3" t="s">
        <v>109</v>
      </c>
      <c r="K329" s="3" t="s">
        <v>109</v>
      </c>
      <c r="L329" s="2" t="s">
        <v>87</v>
      </c>
      <c r="M329" s="4" t="s">
        <v>77</v>
      </c>
      <c r="N329" s="2" t="s">
        <v>88</v>
      </c>
      <c r="O329" s="2" t="s">
        <v>89</v>
      </c>
      <c r="P329" s="22">
        <v>855.89927999999998</v>
      </c>
      <c r="Q329" s="22">
        <v>1009.9611504</v>
      </c>
      <c r="R329" s="22">
        <v>727.51439000000005</v>
      </c>
      <c r="S329" s="23">
        <v>858.46698019999997</v>
      </c>
      <c r="T329" s="22">
        <v>727.51439000000005</v>
      </c>
      <c r="U329" s="22">
        <v>858.46698019999997</v>
      </c>
      <c r="V329" s="2" t="s">
        <v>127</v>
      </c>
      <c r="W329" s="1" t="s">
        <v>54</v>
      </c>
      <c r="X329" s="1" t="s">
        <v>54</v>
      </c>
      <c r="Y329" s="1" t="s">
        <v>55</v>
      </c>
      <c r="Z329" s="24">
        <v>42035</v>
      </c>
      <c r="AA329" s="24">
        <v>42070</v>
      </c>
      <c r="AB329" s="2" t="s">
        <v>1659</v>
      </c>
      <c r="AC329" s="2" t="s">
        <v>1659</v>
      </c>
      <c r="AD329" s="25" t="s">
        <v>111</v>
      </c>
      <c r="AE329" s="2" t="s">
        <v>78</v>
      </c>
      <c r="AF329" s="21">
        <v>796</v>
      </c>
      <c r="AG329" s="1" t="s">
        <v>68</v>
      </c>
      <c r="AH329" s="1">
        <v>1</v>
      </c>
      <c r="AI329" s="2">
        <v>45</v>
      </c>
      <c r="AJ329" s="2" t="s">
        <v>62</v>
      </c>
      <c r="AK329" s="24">
        <v>42090</v>
      </c>
      <c r="AL329" s="24">
        <v>42090</v>
      </c>
      <c r="AM329" s="24">
        <v>42185</v>
      </c>
      <c r="AN329" s="2">
        <v>2015</v>
      </c>
      <c r="AO329" s="26" t="s">
        <v>71</v>
      </c>
      <c r="AP329" s="26" t="s">
        <v>65</v>
      </c>
      <c r="AQ329" s="27" t="s">
        <v>71</v>
      </c>
      <c r="AR329" s="2" t="s">
        <v>59</v>
      </c>
      <c r="AS329" s="5" t="s">
        <v>1798</v>
      </c>
      <c r="AT329" s="6" t="s">
        <v>1799</v>
      </c>
      <c r="AU329" s="2" t="s">
        <v>93</v>
      </c>
      <c r="AV329" s="28">
        <v>42735</v>
      </c>
      <c r="AW329" s="7">
        <v>7905.888574126534</v>
      </c>
      <c r="AX329" s="7">
        <v>5947.2</v>
      </c>
      <c r="AY329" s="29">
        <v>0</v>
      </c>
      <c r="AZ329" s="8">
        <v>2.8</v>
      </c>
      <c r="BA329" s="2" t="s">
        <v>65</v>
      </c>
      <c r="BB329" s="30" t="s">
        <v>296</v>
      </c>
    </row>
    <row r="330" spans="1:54" ht="76.5">
      <c r="A330" s="21">
        <v>2</v>
      </c>
      <c r="B330" s="2" t="s">
        <v>1175</v>
      </c>
      <c r="C330" s="4" t="s">
        <v>54</v>
      </c>
      <c r="D330" s="1" t="s">
        <v>1073</v>
      </c>
      <c r="E330" s="2" t="s">
        <v>82</v>
      </c>
      <c r="F330" s="1" t="s">
        <v>75</v>
      </c>
      <c r="G330" s="1" t="s">
        <v>76</v>
      </c>
      <c r="H330" s="21">
        <v>880359</v>
      </c>
      <c r="I330" s="116" t="s">
        <v>1894</v>
      </c>
      <c r="J330" s="3" t="s">
        <v>109</v>
      </c>
      <c r="K330" s="3" t="s">
        <v>109</v>
      </c>
      <c r="L330" s="2" t="s">
        <v>87</v>
      </c>
      <c r="M330" s="4" t="s">
        <v>77</v>
      </c>
      <c r="N330" s="2" t="s">
        <v>88</v>
      </c>
      <c r="O330" s="2" t="s">
        <v>89</v>
      </c>
      <c r="P330" s="22">
        <v>733.54098999999997</v>
      </c>
      <c r="Q330" s="22">
        <v>865.57836819999989</v>
      </c>
      <c r="R330" s="22">
        <v>623.50984000000005</v>
      </c>
      <c r="S330" s="23">
        <v>735.74161120000008</v>
      </c>
      <c r="T330" s="22">
        <v>623.50984000000005</v>
      </c>
      <c r="U330" s="22">
        <v>735.74161120000008</v>
      </c>
      <c r="V330" s="2" t="s">
        <v>127</v>
      </c>
      <c r="W330" s="1" t="s">
        <v>54</v>
      </c>
      <c r="X330" s="1" t="s">
        <v>54</v>
      </c>
      <c r="Y330" s="1" t="s">
        <v>55</v>
      </c>
      <c r="Z330" s="24">
        <v>42035</v>
      </c>
      <c r="AA330" s="24">
        <v>42070</v>
      </c>
      <c r="AB330" s="2" t="s">
        <v>1659</v>
      </c>
      <c r="AC330" s="2" t="s">
        <v>1659</v>
      </c>
      <c r="AD330" s="25" t="s">
        <v>111</v>
      </c>
      <c r="AE330" s="2" t="s">
        <v>78</v>
      </c>
      <c r="AF330" s="21">
        <v>796</v>
      </c>
      <c r="AG330" s="1" t="s">
        <v>68</v>
      </c>
      <c r="AH330" s="1">
        <v>1</v>
      </c>
      <c r="AI330" s="2">
        <v>45</v>
      </c>
      <c r="AJ330" s="2" t="s">
        <v>62</v>
      </c>
      <c r="AK330" s="24">
        <v>42090</v>
      </c>
      <c r="AL330" s="24">
        <v>42090</v>
      </c>
      <c r="AM330" s="24">
        <v>42185</v>
      </c>
      <c r="AN330" s="2">
        <v>2015</v>
      </c>
      <c r="AO330" s="26" t="s">
        <v>71</v>
      </c>
      <c r="AP330" s="26" t="s">
        <v>65</v>
      </c>
      <c r="AQ330" s="27" t="s">
        <v>71</v>
      </c>
      <c r="AR330" s="2" t="s">
        <v>59</v>
      </c>
      <c r="AS330" s="5" t="s">
        <v>1800</v>
      </c>
      <c r="AT330" s="6" t="s">
        <v>1801</v>
      </c>
      <c r="AU330" s="2" t="s">
        <v>93</v>
      </c>
      <c r="AV330" s="28">
        <v>42735</v>
      </c>
      <c r="AW330" s="7">
        <v>6776.4759206798863</v>
      </c>
      <c r="AX330" s="7">
        <v>5097.6000000000004</v>
      </c>
      <c r="AY330" s="29">
        <v>0</v>
      </c>
      <c r="AZ330" s="8">
        <v>2.4</v>
      </c>
      <c r="BA330" s="2" t="s">
        <v>65</v>
      </c>
      <c r="BB330" s="30" t="s">
        <v>296</v>
      </c>
    </row>
    <row r="331" spans="1:54" ht="76.5">
      <c r="A331" s="21">
        <v>2</v>
      </c>
      <c r="B331" s="2" t="s">
        <v>1176</v>
      </c>
      <c r="C331" s="4" t="s">
        <v>54</v>
      </c>
      <c r="D331" s="1" t="s">
        <v>1073</v>
      </c>
      <c r="E331" s="2" t="s">
        <v>82</v>
      </c>
      <c r="F331" s="1" t="s">
        <v>75</v>
      </c>
      <c r="G331" s="1" t="s">
        <v>76</v>
      </c>
      <c r="H331" s="21">
        <v>880360</v>
      </c>
      <c r="I331" s="116" t="s">
        <v>1895</v>
      </c>
      <c r="J331" s="3" t="s">
        <v>109</v>
      </c>
      <c r="K331" s="3" t="s">
        <v>109</v>
      </c>
      <c r="L331" s="2" t="s">
        <v>87</v>
      </c>
      <c r="M331" s="4" t="s">
        <v>77</v>
      </c>
      <c r="N331" s="2" t="s">
        <v>88</v>
      </c>
      <c r="O331" s="2" t="s">
        <v>89</v>
      </c>
      <c r="P331" s="22">
        <v>519.56617000000006</v>
      </c>
      <c r="Q331" s="22">
        <v>613.08808060000001</v>
      </c>
      <c r="R331" s="22">
        <v>441.63123999999999</v>
      </c>
      <c r="S331" s="23">
        <v>521.12486319999994</v>
      </c>
      <c r="T331" s="22">
        <v>441.63123999999999</v>
      </c>
      <c r="U331" s="22">
        <v>521.12486319999994</v>
      </c>
      <c r="V331" s="2" t="s">
        <v>127</v>
      </c>
      <c r="W331" s="1" t="s">
        <v>54</v>
      </c>
      <c r="X331" s="1" t="s">
        <v>54</v>
      </c>
      <c r="Y331" s="1" t="s">
        <v>55</v>
      </c>
      <c r="Z331" s="24">
        <v>42035</v>
      </c>
      <c r="AA331" s="24">
        <v>42070</v>
      </c>
      <c r="AB331" s="2" t="s">
        <v>1659</v>
      </c>
      <c r="AC331" s="2" t="s">
        <v>1659</v>
      </c>
      <c r="AD331" s="25" t="s">
        <v>111</v>
      </c>
      <c r="AE331" s="2" t="s">
        <v>78</v>
      </c>
      <c r="AF331" s="21">
        <v>796</v>
      </c>
      <c r="AG331" s="1" t="s">
        <v>68</v>
      </c>
      <c r="AH331" s="1">
        <v>1</v>
      </c>
      <c r="AI331" s="2">
        <v>45</v>
      </c>
      <c r="AJ331" s="2" t="s">
        <v>62</v>
      </c>
      <c r="AK331" s="24">
        <v>42090</v>
      </c>
      <c r="AL331" s="24">
        <v>42090</v>
      </c>
      <c r="AM331" s="24">
        <v>42185</v>
      </c>
      <c r="AN331" s="2">
        <v>2015</v>
      </c>
      <c r="AO331" s="26" t="s">
        <v>71</v>
      </c>
      <c r="AP331" s="26" t="s">
        <v>65</v>
      </c>
      <c r="AQ331" s="27" t="s">
        <v>71</v>
      </c>
      <c r="AR331" s="2" t="s">
        <v>59</v>
      </c>
      <c r="AS331" s="5" t="s">
        <v>1802</v>
      </c>
      <c r="AT331" s="6" t="s">
        <v>1803</v>
      </c>
      <c r="AU331" s="2" t="s">
        <v>93</v>
      </c>
      <c r="AV331" s="28">
        <v>42735</v>
      </c>
      <c r="AW331" s="7">
        <v>4800.003777148253</v>
      </c>
      <c r="AX331" s="7">
        <v>3610.7999999999997</v>
      </c>
      <c r="AY331" s="29">
        <v>0</v>
      </c>
      <c r="AZ331" s="8">
        <v>1.7</v>
      </c>
      <c r="BA331" s="2" t="s">
        <v>65</v>
      </c>
      <c r="BB331" s="30" t="s">
        <v>296</v>
      </c>
    </row>
    <row r="332" spans="1:54" ht="76.5">
      <c r="A332" s="21">
        <v>2</v>
      </c>
      <c r="B332" s="2" t="s">
        <v>1177</v>
      </c>
      <c r="C332" s="4" t="s">
        <v>54</v>
      </c>
      <c r="D332" s="1" t="s">
        <v>1073</v>
      </c>
      <c r="E332" s="2" t="s">
        <v>82</v>
      </c>
      <c r="F332" s="1" t="s">
        <v>75</v>
      </c>
      <c r="G332" s="1" t="s">
        <v>76</v>
      </c>
      <c r="H332" s="21">
        <v>880365</v>
      </c>
      <c r="I332" s="116" t="s">
        <v>1896</v>
      </c>
      <c r="J332" s="3" t="s">
        <v>109</v>
      </c>
      <c r="K332" s="3" t="s">
        <v>109</v>
      </c>
      <c r="L332" s="2" t="s">
        <v>87</v>
      </c>
      <c r="M332" s="4" t="s">
        <v>77</v>
      </c>
      <c r="N332" s="2" t="s">
        <v>88</v>
      </c>
      <c r="O332" s="2" t="s">
        <v>89</v>
      </c>
      <c r="P332" s="22">
        <v>794.72013000000004</v>
      </c>
      <c r="Q332" s="22">
        <v>937.76975340000001</v>
      </c>
      <c r="R332" s="22">
        <v>675.51211000000001</v>
      </c>
      <c r="S332" s="23">
        <v>797.10428979999995</v>
      </c>
      <c r="T332" s="22">
        <v>675.51211000000001</v>
      </c>
      <c r="U332" s="22">
        <v>797.10428979999995</v>
      </c>
      <c r="V332" s="2" t="s">
        <v>127</v>
      </c>
      <c r="W332" s="1" t="s">
        <v>54</v>
      </c>
      <c r="X332" s="1" t="s">
        <v>54</v>
      </c>
      <c r="Y332" s="1" t="s">
        <v>55</v>
      </c>
      <c r="Z332" s="24">
        <v>42035</v>
      </c>
      <c r="AA332" s="24">
        <v>42070</v>
      </c>
      <c r="AB332" s="2" t="s">
        <v>1659</v>
      </c>
      <c r="AC332" s="2" t="s">
        <v>1659</v>
      </c>
      <c r="AD332" s="25" t="s">
        <v>111</v>
      </c>
      <c r="AE332" s="2" t="s">
        <v>78</v>
      </c>
      <c r="AF332" s="21">
        <v>796</v>
      </c>
      <c r="AG332" s="1" t="s">
        <v>68</v>
      </c>
      <c r="AH332" s="1">
        <v>1</v>
      </c>
      <c r="AI332" s="2">
        <v>45</v>
      </c>
      <c r="AJ332" s="2" t="s">
        <v>62</v>
      </c>
      <c r="AK332" s="24">
        <v>42090</v>
      </c>
      <c r="AL332" s="24">
        <v>42090</v>
      </c>
      <c r="AM332" s="24">
        <v>42185</v>
      </c>
      <c r="AN332" s="2">
        <v>2015</v>
      </c>
      <c r="AO332" s="26" t="s">
        <v>71</v>
      </c>
      <c r="AP332" s="26" t="s">
        <v>65</v>
      </c>
      <c r="AQ332" s="27" t="s">
        <v>71</v>
      </c>
      <c r="AR332" s="2" t="s">
        <v>59</v>
      </c>
      <c r="AS332" s="5" t="s">
        <v>1804</v>
      </c>
      <c r="AT332" s="6" t="s">
        <v>1805</v>
      </c>
      <c r="AU332" s="2" t="s">
        <v>93</v>
      </c>
      <c r="AV332" s="28">
        <v>42735</v>
      </c>
      <c r="AW332" s="7">
        <v>7341.1822474032106</v>
      </c>
      <c r="AX332" s="7">
        <v>5522.4000000000005</v>
      </c>
      <c r="AY332" s="29">
        <v>0</v>
      </c>
      <c r="AZ332" s="8">
        <v>2.6</v>
      </c>
      <c r="BA332" s="2" t="s">
        <v>65</v>
      </c>
      <c r="BB332" s="30" t="s">
        <v>296</v>
      </c>
    </row>
    <row r="333" spans="1:54" ht="76.5">
      <c r="A333" s="21">
        <v>2</v>
      </c>
      <c r="B333" s="2" t="s">
        <v>1178</v>
      </c>
      <c r="C333" s="4" t="s">
        <v>54</v>
      </c>
      <c r="D333" s="1" t="s">
        <v>1073</v>
      </c>
      <c r="E333" s="2" t="s">
        <v>82</v>
      </c>
      <c r="F333" s="1" t="s">
        <v>75</v>
      </c>
      <c r="G333" s="1" t="s">
        <v>76</v>
      </c>
      <c r="H333" s="21">
        <v>880368</v>
      </c>
      <c r="I333" s="116" t="s">
        <v>1897</v>
      </c>
      <c r="J333" s="3" t="s">
        <v>109</v>
      </c>
      <c r="K333" s="3" t="s">
        <v>109</v>
      </c>
      <c r="L333" s="2" t="s">
        <v>87</v>
      </c>
      <c r="M333" s="4" t="s">
        <v>77</v>
      </c>
      <c r="N333" s="2" t="s">
        <v>88</v>
      </c>
      <c r="O333" s="2" t="s">
        <v>89</v>
      </c>
      <c r="P333" s="22">
        <v>575.10157000000004</v>
      </c>
      <c r="Q333" s="22">
        <v>678.61985260000006</v>
      </c>
      <c r="R333" s="22">
        <v>488.83634000000001</v>
      </c>
      <c r="S333" s="23">
        <v>576.8268812</v>
      </c>
      <c r="T333" s="22">
        <v>488.83634000000001</v>
      </c>
      <c r="U333" s="22">
        <v>576.8268812</v>
      </c>
      <c r="V333" s="2" t="s">
        <v>127</v>
      </c>
      <c r="W333" s="1" t="s">
        <v>54</v>
      </c>
      <c r="X333" s="1" t="s">
        <v>54</v>
      </c>
      <c r="Y333" s="1" t="s">
        <v>55</v>
      </c>
      <c r="Z333" s="24">
        <v>42035</v>
      </c>
      <c r="AA333" s="24">
        <v>42070</v>
      </c>
      <c r="AB333" s="2" t="s">
        <v>1659</v>
      </c>
      <c r="AC333" s="2" t="s">
        <v>1659</v>
      </c>
      <c r="AD333" s="25" t="s">
        <v>111</v>
      </c>
      <c r="AE333" s="2" t="s">
        <v>78</v>
      </c>
      <c r="AF333" s="21">
        <v>796</v>
      </c>
      <c r="AG333" s="1" t="s">
        <v>68</v>
      </c>
      <c r="AH333" s="1">
        <v>1</v>
      </c>
      <c r="AI333" s="2">
        <v>45</v>
      </c>
      <c r="AJ333" s="2" t="s">
        <v>62</v>
      </c>
      <c r="AK333" s="24">
        <v>42090</v>
      </c>
      <c r="AL333" s="24">
        <v>42090</v>
      </c>
      <c r="AM333" s="24">
        <v>42185</v>
      </c>
      <c r="AN333" s="2">
        <v>2015</v>
      </c>
      <c r="AO333" s="26" t="s">
        <v>71</v>
      </c>
      <c r="AP333" s="26" t="s">
        <v>65</v>
      </c>
      <c r="AQ333" s="27" t="s">
        <v>71</v>
      </c>
      <c r="AR333" s="2" t="s">
        <v>59</v>
      </c>
      <c r="AS333" s="5" t="s">
        <v>1806</v>
      </c>
      <c r="AT333" s="6" t="s">
        <v>1807</v>
      </c>
      <c r="AU333" s="2" t="s">
        <v>93</v>
      </c>
      <c r="AV333" s="28">
        <v>42735</v>
      </c>
      <c r="AW333" s="7">
        <v>5647.0632672332385</v>
      </c>
      <c r="AX333" s="7">
        <v>4248</v>
      </c>
      <c r="AY333" s="29">
        <v>0</v>
      </c>
      <c r="AZ333" s="8">
        <v>2</v>
      </c>
      <c r="BA333" s="2" t="s">
        <v>65</v>
      </c>
      <c r="BB333" s="30" t="s">
        <v>296</v>
      </c>
    </row>
    <row r="334" spans="1:54" s="139" customFormat="1" ht="76.5">
      <c r="A334" s="21">
        <v>1</v>
      </c>
      <c r="B334" s="123" t="s">
        <v>1179</v>
      </c>
      <c r="C334" s="127" t="s">
        <v>54</v>
      </c>
      <c r="D334" s="122" t="s">
        <v>1073</v>
      </c>
      <c r="E334" s="123" t="s">
        <v>82</v>
      </c>
      <c r="F334" s="122" t="s">
        <v>1898</v>
      </c>
      <c r="G334" s="122" t="s">
        <v>1899</v>
      </c>
      <c r="H334" s="124">
        <v>880375</v>
      </c>
      <c r="I334" s="125" t="s">
        <v>1180</v>
      </c>
      <c r="J334" s="3" t="s">
        <v>1095</v>
      </c>
      <c r="K334" s="3" t="s">
        <v>1900</v>
      </c>
      <c r="L334" s="2" t="s">
        <v>131</v>
      </c>
      <c r="M334" s="4" t="s">
        <v>77</v>
      </c>
      <c r="N334" s="2" t="s">
        <v>88</v>
      </c>
      <c r="O334" s="2" t="s">
        <v>89</v>
      </c>
      <c r="P334" s="128">
        <f>R334/0.775</f>
        <v>29823.604606580644</v>
      </c>
      <c r="Q334" s="128">
        <f>P334*1.18</f>
        <v>35191.853435765159</v>
      </c>
      <c r="R334" s="128">
        <v>23113.293570099999</v>
      </c>
      <c r="S334" s="128">
        <v>27273.686412717998</v>
      </c>
      <c r="T334" s="128">
        <v>23113.293570099999</v>
      </c>
      <c r="U334" s="128">
        <v>27273.686412717998</v>
      </c>
      <c r="V334" s="2" t="s">
        <v>127</v>
      </c>
      <c r="W334" s="1" t="s">
        <v>54</v>
      </c>
      <c r="X334" s="1" t="s">
        <v>54</v>
      </c>
      <c r="Y334" s="1" t="s">
        <v>55</v>
      </c>
      <c r="Z334" s="129">
        <v>42094</v>
      </c>
      <c r="AA334" s="129">
        <v>42129</v>
      </c>
      <c r="AB334" s="2" t="s">
        <v>1659</v>
      </c>
      <c r="AC334" s="2" t="s">
        <v>1659</v>
      </c>
      <c r="AD334" s="25" t="s">
        <v>1901</v>
      </c>
      <c r="AE334" s="2" t="s">
        <v>78</v>
      </c>
      <c r="AF334" s="21">
        <v>796</v>
      </c>
      <c r="AG334" s="1" t="s">
        <v>68</v>
      </c>
      <c r="AH334" s="1">
        <v>1</v>
      </c>
      <c r="AI334" s="2">
        <v>45</v>
      </c>
      <c r="AJ334" s="2" t="s">
        <v>62</v>
      </c>
      <c r="AK334" s="24">
        <v>42149</v>
      </c>
      <c r="AL334" s="24">
        <v>42149</v>
      </c>
      <c r="AM334" s="129">
        <v>42735</v>
      </c>
      <c r="AN334" s="123" t="s">
        <v>56</v>
      </c>
      <c r="AO334" s="131" t="s">
        <v>71</v>
      </c>
      <c r="AP334" s="131" t="s">
        <v>65</v>
      </c>
      <c r="AQ334" s="132" t="s">
        <v>71</v>
      </c>
      <c r="AR334" s="123" t="s">
        <v>59</v>
      </c>
      <c r="AS334" s="133" t="s">
        <v>1181</v>
      </c>
      <c r="AT334" s="134" t="s">
        <v>1182</v>
      </c>
      <c r="AU334" s="123" t="s">
        <v>93</v>
      </c>
      <c r="AV334" s="135">
        <v>42735</v>
      </c>
      <c r="AW334" s="136">
        <v>31051.471882400001</v>
      </c>
      <c r="AX334" s="136">
        <v>31051.471882400001</v>
      </c>
      <c r="AY334" s="137">
        <v>0</v>
      </c>
      <c r="AZ334" s="138">
        <v>3.5</v>
      </c>
      <c r="BA334" s="123" t="s">
        <v>74</v>
      </c>
      <c r="BB334" s="141" t="s">
        <v>296</v>
      </c>
    </row>
    <row r="335" spans="1:54" ht="76.5">
      <c r="A335" s="21">
        <v>1</v>
      </c>
      <c r="B335" s="2" t="s">
        <v>1183</v>
      </c>
      <c r="C335" s="4" t="s">
        <v>54</v>
      </c>
      <c r="D335" s="1" t="s">
        <v>1073</v>
      </c>
      <c r="E335" s="2" t="s">
        <v>82</v>
      </c>
      <c r="F335" s="1" t="s">
        <v>1898</v>
      </c>
      <c r="G335" s="1" t="s">
        <v>1899</v>
      </c>
      <c r="H335" s="21">
        <v>880387</v>
      </c>
      <c r="I335" s="116" t="s">
        <v>1184</v>
      </c>
      <c r="J335" s="3" t="s">
        <v>1095</v>
      </c>
      <c r="K335" s="3" t="s">
        <v>1900</v>
      </c>
      <c r="L335" s="2" t="s">
        <v>126</v>
      </c>
      <c r="M335" s="4" t="s">
        <v>77</v>
      </c>
      <c r="N335" s="2" t="s">
        <v>88</v>
      </c>
      <c r="O335" s="2" t="s">
        <v>89</v>
      </c>
      <c r="P335" s="22">
        <v>75186.990000000005</v>
      </c>
      <c r="Q335" s="22">
        <v>88720.648199999996</v>
      </c>
      <c r="R335" s="22">
        <v>58306.637510433829</v>
      </c>
      <c r="S335" s="23">
        <v>68801.832262311917</v>
      </c>
      <c r="T335" s="22">
        <v>58306.637510433829</v>
      </c>
      <c r="U335" s="22">
        <v>68801.832262311917</v>
      </c>
      <c r="V335" s="2" t="s">
        <v>61</v>
      </c>
      <c r="W335" s="1" t="s">
        <v>54</v>
      </c>
      <c r="X335" s="1" t="s">
        <v>54</v>
      </c>
      <c r="Y335" s="1" t="s">
        <v>55</v>
      </c>
      <c r="Z335" s="24">
        <v>42185</v>
      </c>
      <c r="AA335" s="24">
        <v>42220</v>
      </c>
      <c r="AB335" s="2" t="s">
        <v>1659</v>
      </c>
      <c r="AC335" s="2" t="s">
        <v>1659</v>
      </c>
      <c r="AD335" s="25" t="s">
        <v>1901</v>
      </c>
      <c r="AE335" s="2" t="s">
        <v>78</v>
      </c>
      <c r="AF335" s="21">
        <v>796</v>
      </c>
      <c r="AG335" s="1" t="s">
        <v>68</v>
      </c>
      <c r="AH335" s="1">
        <v>1</v>
      </c>
      <c r="AI335" s="2">
        <v>45</v>
      </c>
      <c r="AJ335" s="2" t="s">
        <v>62</v>
      </c>
      <c r="AK335" s="24">
        <v>42240</v>
      </c>
      <c r="AL335" s="24">
        <v>42240</v>
      </c>
      <c r="AM335" s="24">
        <v>42369</v>
      </c>
      <c r="AN335" s="2">
        <v>2015</v>
      </c>
      <c r="AO335" s="26" t="s">
        <v>71</v>
      </c>
      <c r="AP335" s="26" t="s">
        <v>65</v>
      </c>
      <c r="AQ335" s="27" t="s">
        <v>71</v>
      </c>
      <c r="AR335" s="2" t="s">
        <v>59</v>
      </c>
      <c r="AS335" s="5" t="s">
        <v>1185</v>
      </c>
      <c r="AT335" s="6" t="s">
        <v>1186</v>
      </c>
      <c r="AU335" s="2" t="s">
        <v>93</v>
      </c>
      <c r="AV335" s="28">
        <v>42369</v>
      </c>
      <c r="AW335" s="7">
        <v>107474.32919999999</v>
      </c>
      <c r="AX335" s="7">
        <v>83292.612800000003</v>
      </c>
      <c r="AY335" s="29">
        <v>0</v>
      </c>
      <c r="AZ335" s="8">
        <v>0</v>
      </c>
      <c r="BA335" s="2" t="s">
        <v>74</v>
      </c>
      <c r="BB335" s="30" t="s">
        <v>296</v>
      </c>
    </row>
    <row r="336" spans="1:54" ht="76.5">
      <c r="A336" s="21">
        <v>2</v>
      </c>
      <c r="B336" s="2" t="s">
        <v>1187</v>
      </c>
      <c r="C336" s="4" t="s">
        <v>54</v>
      </c>
      <c r="D336" s="1" t="s">
        <v>1188</v>
      </c>
      <c r="E336" s="2" t="s">
        <v>82</v>
      </c>
      <c r="F336" s="1" t="s">
        <v>75</v>
      </c>
      <c r="G336" s="1" t="s">
        <v>76</v>
      </c>
      <c r="H336" s="21">
        <v>815923</v>
      </c>
      <c r="I336" s="116" t="s">
        <v>1189</v>
      </c>
      <c r="J336" s="3" t="s">
        <v>109</v>
      </c>
      <c r="K336" s="3" t="s">
        <v>109</v>
      </c>
      <c r="L336" s="2" t="s">
        <v>87</v>
      </c>
      <c r="M336" s="4" t="s">
        <v>77</v>
      </c>
      <c r="N336" s="2" t="s">
        <v>88</v>
      </c>
      <c r="O336" s="2" t="s">
        <v>89</v>
      </c>
      <c r="P336" s="22">
        <v>3082.3553960357845</v>
      </c>
      <c r="Q336" s="22">
        <v>3637.1793673222255</v>
      </c>
      <c r="R336" s="22">
        <v>2620.0020866304167</v>
      </c>
      <c r="S336" s="23">
        <v>3091.6024622238915</v>
      </c>
      <c r="T336" s="22">
        <v>2620.0020866304167</v>
      </c>
      <c r="U336" s="22">
        <v>3091.6024622238915</v>
      </c>
      <c r="V336" s="2" t="s">
        <v>127</v>
      </c>
      <c r="W336" s="1" t="s">
        <v>54</v>
      </c>
      <c r="X336" s="1" t="s">
        <v>54</v>
      </c>
      <c r="Y336" s="1" t="s">
        <v>55</v>
      </c>
      <c r="Z336" s="24">
        <v>42050</v>
      </c>
      <c r="AA336" s="24">
        <v>42085</v>
      </c>
      <c r="AB336" s="2" t="s">
        <v>71</v>
      </c>
      <c r="AC336" s="2" t="s">
        <v>71</v>
      </c>
      <c r="AD336" s="25" t="s">
        <v>111</v>
      </c>
      <c r="AE336" s="2" t="s">
        <v>78</v>
      </c>
      <c r="AF336" s="21">
        <v>796</v>
      </c>
      <c r="AG336" s="1" t="s">
        <v>68</v>
      </c>
      <c r="AH336" s="1">
        <v>1</v>
      </c>
      <c r="AI336" s="2">
        <v>46</v>
      </c>
      <c r="AJ336" s="2" t="s">
        <v>63</v>
      </c>
      <c r="AK336" s="24">
        <v>42105</v>
      </c>
      <c r="AL336" s="24">
        <v>42105</v>
      </c>
      <c r="AM336" s="24">
        <v>42185</v>
      </c>
      <c r="AN336" s="2">
        <v>2015</v>
      </c>
      <c r="AO336" s="26" t="s">
        <v>71</v>
      </c>
      <c r="AP336" s="26" t="s">
        <v>65</v>
      </c>
      <c r="AQ336" s="27" t="s">
        <v>71</v>
      </c>
      <c r="AR336" s="2" t="s">
        <v>59</v>
      </c>
      <c r="AS336" s="5" t="s">
        <v>1190</v>
      </c>
      <c r="AT336" s="6" t="s">
        <v>1191</v>
      </c>
      <c r="AU336" s="2" t="s">
        <v>93</v>
      </c>
      <c r="AV336" s="28">
        <v>42369</v>
      </c>
      <c r="AW336" s="7">
        <v>184843.97919999997</v>
      </c>
      <c r="AX336" s="7">
        <v>180541.3766054</v>
      </c>
      <c r="AY336" s="29">
        <v>40</v>
      </c>
      <c r="AZ336" s="8">
        <v>5.04</v>
      </c>
      <c r="BA336" s="2" t="s">
        <v>65</v>
      </c>
      <c r="BB336" s="30" t="s">
        <v>94</v>
      </c>
    </row>
    <row r="337" spans="1:54" ht="63.75">
      <c r="A337" s="21">
        <v>2</v>
      </c>
      <c r="B337" s="2" t="s">
        <v>1192</v>
      </c>
      <c r="C337" s="4" t="s">
        <v>54</v>
      </c>
      <c r="D337" s="1" t="s">
        <v>1188</v>
      </c>
      <c r="E337" s="2" t="s">
        <v>82</v>
      </c>
      <c r="F337" s="1" t="s">
        <v>83</v>
      </c>
      <c r="G337" s="1" t="s">
        <v>84</v>
      </c>
      <c r="H337" s="21">
        <v>815925</v>
      </c>
      <c r="I337" s="116" t="s">
        <v>1193</v>
      </c>
      <c r="J337" s="3" t="s">
        <v>566</v>
      </c>
      <c r="K337" s="3" t="s">
        <v>566</v>
      </c>
      <c r="L337" s="2" t="s">
        <v>87</v>
      </c>
      <c r="M337" s="4" t="s">
        <v>77</v>
      </c>
      <c r="N337" s="2" t="s">
        <v>88</v>
      </c>
      <c r="O337" s="2" t="s">
        <v>89</v>
      </c>
      <c r="P337" s="22">
        <v>77038.205268045102</v>
      </c>
      <c r="Q337" s="22">
        <v>90905.082216293216</v>
      </c>
      <c r="R337" s="22">
        <v>65482.474477838332</v>
      </c>
      <c r="S337" s="23">
        <f>R337*1.18</f>
        <v>77269.319883849224</v>
      </c>
      <c r="T337" s="22">
        <f>R337</f>
        <v>65482.474477838332</v>
      </c>
      <c r="U337" s="22">
        <f>S337</f>
        <v>77269.319883849224</v>
      </c>
      <c r="V337" s="2" t="s">
        <v>61</v>
      </c>
      <c r="W337" s="1" t="s">
        <v>54</v>
      </c>
      <c r="X337" s="1" t="s">
        <v>54</v>
      </c>
      <c r="Y337" s="1" t="s">
        <v>55</v>
      </c>
      <c r="Z337" s="24">
        <v>42205</v>
      </c>
      <c r="AA337" s="24">
        <v>42265</v>
      </c>
      <c r="AB337" s="2" t="s">
        <v>71</v>
      </c>
      <c r="AC337" s="2" t="s">
        <v>71</v>
      </c>
      <c r="AD337" s="25" t="s">
        <v>567</v>
      </c>
      <c r="AE337" s="2" t="s">
        <v>78</v>
      </c>
      <c r="AF337" s="21">
        <v>796</v>
      </c>
      <c r="AG337" s="1" t="s">
        <v>68</v>
      </c>
      <c r="AH337" s="1">
        <v>1</v>
      </c>
      <c r="AI337" s="2">
        <v>46</v>
      </c>
      <c r="AJ337" s="2" t="s">
        <v>63</v>
      </c>
      <c r="AK337" s="24">
        <v>42285</v>
      </c>
      <c r="AL337" s="24">
        <v>42285</v>
      </c>
      <c r="AM337" s="24">
        <v>42369</v>
      </c>
      <c r="AN337" s="2">
        <v>2015</v>
      </c>
      <c r="AO337" s="26" t="s">
        <v>71</v>
      </c>
      <c r="AP337" s="26" t="s">
        <v>65</v>
      </c>
      <c r="AQ337" s="27" t="s">
        <v>71</v>
      </c>
      <c r="AR337" s="2" t="s">
        <v>59</v>
      </c>
      <c r="AS337" s="5" t="s">
        <v>1194</v>
      </c>
      <c r="AT337" s="6" t="s">
        <v>1195</v>
      </c>
      <c r="AU337" s="2" t="s">
        <v>93</v>
      </c>
      <c r="AV337" s="28">
        <v>42369</v>
      </c>
      <c r="AW337" s="7">
        <v>92891.724000000002</v>
      </c>
      <c r="AX337" s="7">
        <v>87032.475253906261</v>
      </c>
      <c r="AY337" s="29"/>
      <c r="AZ337" s="8">
        <v>9</v>
      </c>
      <c r="BA337" s="2" t="s">
        <v>65</v>
      </c>
      <c r="BB337" s="30" t="s">
        <v>94</v>
      </c>
    </row>
    <row r="338" spans="1:54" ht="76.5">
      <c r="A338" s="21">
        <v>2</v>
      </c>
      <c r="B338" s="2" t="s">
        <v>1196</v>
      </c>
      <c r="C338" s="4" t="s">
        <v>54</v>
      </c>
      <c r="D338" s="1" t="s">
        <v>1188</v>
      </c>
      <c r="E338" s="2" t="s">
        <v>82</v>
      </c>
      <c r="F338" s="1" t="s">
        <v>75</v>
      </c>
      <c r="G338" s="1" t="s">
        <v>76</v>
      </c>
      <c r="H338" s="21">
        <v>815928</v>
      </c>
      <c r="I338" s="116" t="s">
        <v>1197</v>
      </c>
      <c r="J338" s="3" t="s">
        <v>109</v>
      </c>
      <c r="K338" s="3" t="s">
        <v>109</v>
      </c>
      <c r="L338" s="2" t="s">
        <v>87</v>
      </c>
      <c r="M338" s="4" t="s">
        <v>77</v>
      </c>
      <c r="N338" s="2" t="s">
        <v>88</v>
      </c>
      <c r="O338" s="2" t="s">
        <v>89</v>
      </c>
      <c r="P338" s="22">
        <v>25860.338777885925</v>
      </c>
      <c r="Q338" s="22">
        <v>30515.19975790539</v>
      </c>
      <c r="R338" s="22">
        <v>18102.237144520146</v>
      </c>
      <c r="S338" s="23">
        <v>21360.639830533772</v>
      </c>
      <c r="T338" s="22">
        <v>18102.237144520146</v>
      </c>
      <c r="U338" s="22">
        <v>21360.639830533772</v>
      </c>
      <c r="V338" s="2" t="s">
        <v>127</v>
      </c>
      <c r="W338" s="1" t="s">
        <v>54</v>
      </c>
      <c r="X338" s="1" t="s">
        <v>54</v>
      </c>
      <c r="Y338" s="1" t="s">
        <v>55</v>
      </c>
      <c r="Z338" s="24">
        <v>42205</v>
      </c>
      <c r="AA338" s="24">
        <v>42240</v>
      </c>
      <c r="AB338" s="2" t="s">
        <v>71</v>
      </c>
      <c r="AC338" s="2" t="s">
        <v>71</v>
      </c>
      <c r="AD338" s="25" t="s">
        <v>111</v>
      </c>
      <c r="AE338" s="2" t="s">
        <v>78</v>
      </c>
      <c r="AF338" s="21">
        <v>796</v>
      </c>
      <c r="AG338" s="1" t="s">
        <v>68</v>
      </c>
      <c r="AH338" s="1">
        <v>1</v>
      </c>
      <c r="AI338" s="2">
        <v>46</v>
      </c>
      <c r="AJ338" s="2" t="s">
        <v>63</v>
      </c>
      <c r="AK338" s="24">
        <v>42260</v>
      </c>
      <c r="AL338" s="24">
        <v>42260</v>
      </c>
      <c r="AM338" s="24">
        <v>42551</v>
      </c>
      <c r="AN338" s="2" t="s">
        <v>56</v>
      </c>
      <c r="AO338" s="26" t="s">
        <v>71</v>
      </c>
      <c r="AP338" s="26" t="s">
        <v>65</v>
      </c>
      <c r="AQ338" s="27" t="s">
        <v>71</v>
      </c>
      <c r="AR338" s="2" t="s">
        <v>59</v>
      </c>
      <c r="AS338" s="5" t="s">
        <v>1198</v>
      </c>
      <c r="AT338" s="6" t="s">
        <v>1199</v>
      </c>
      <c r="AU338" s="2" t="s">
        <v>93</v>
      </c>
      <c r="AV338" s="28" t="s">
        <v>1200</v>
      </c>
      <c r="AW338" s="7">
        <v>905624.07</v>
      </c>
      <c r="AX338" s="7">
        <v>633936.85000000009</v>
      </c>
      <c r="AY338" s="29">
        <v>80</v>
      </c>
      <c r="AZ338" s="8"/>
      <c r="BA338" s="2" t="s">
        <v>65</v>
      </c>
      <c r="BB338" s="30" t="s">
        <v>94</v>
      </c>
    </row>
    <row r="339" spans="1:54" ht="76.5">
      <c r="A339" s="21">
        <v>2</v>
      </c>
      <c r="B339" s="2" t="s">
        <v>1201</v>
      </c>
      <c r="C339" s="4" t="s">
        <v>54</v>
      </c>
      <c r="D339" s="1" t="s">
        <v>1188</v>
      </c>
      <c r="E339" s="2" t="s">
        <v>82</v>
      </c>
      <c r="F339" s="1" t="s">
        <v>75</v>
      </c>
      <c r="G339" s="1" t="s">
        <v>76</v>
      </c>
      <c r="H339" s="21">
        <v>815929</v>
      </c>
      <c r="I339" s="116" t="s">
        <v>1202</v>
      </c>
      <c r="J339" s="3" t="s">
        <v>109</v>
      </c>
      <c r="K339" s="3" t="s">
        <v>109</v>
      </c>
      <c r="L339" s="2" t="s">
        <v>87</v>
      </c>
      <c r="M339" s="4" t="s">
        <v>77</v>
      </c>
      <c r="N339" s="2" t="s">
        <v>88</v>
      </c>
      <c r="O339" s="2" t="s">
        <v>89</v>
      </c>
      <c r="P339" s="22">
        <v>25860.338777885925</v>
      </c>
      <c r="Q339" s="22">
        <v>30515.19975790539</v>
      </c>
      <c r="R339" s="22">
        <v>18102.237144520146</v>
      </c>
      <c r="S339" s="23">
        <v>21360.639830533772</v>
      </c>
      <c r="T339" s="22">
        <v>18102.237144520146</v>
      </c>
      <c r="U339" s="22">
        <v>21360.639830533772</v>
      </c>
      <c r="V339" s="2" t="s">
        <v>127</v>
      </c>
      <c r="W339" s="1" t="s">
        <v>54</v>
      </c>
      <c r="X339" s="1" t="s">
        <v>54</v>
      </c>
      <c r="Y339" s="1" t="s">
        <v>55</v>
      </c>
      <c r="Z339" s="24">
        <v>42205</v>
      </c>
      <c r="AA339" s="24">
        <v>42240</v>
      </c>
      <c r="AB339" s="2" t="s">
        <v>71</v>
      </c>
      <c r="AC339" s="2" t="s">
        <v>71</v>
      </c>
      <c r="AD339" s="25" t="s">
        <v>111</v>
      </c>
      <c r="AE339" s="2" t="s">
        <v>78</v>
      </c>
      <c r="AF339" s="21">
        <v>796</v>
      </c>
      <c r="AG339" s="1" t="s">
        <v>68</v>
      </c>
      <c r="AH339" s="1">
        <v>1</v>
      </c>
      <c r="AI339" s="2">
        <v>46</v>
      </c>
      <c r="AJ339" s="2" t="s">
        <v>63</v>
      </c>
      <c r="AK339" s="24">
        <v>42260</v>
      </c>
      <c r="AL339" s="24">
        <v>42260</v>
      </c>
      <c r="AM339" s="24">
        <v>42551</v>
      </c>
      <c r="AN339" s="2" t="s">
        <v>56</v>
      </c>
      <c r="AO339" s="26" t="s">
        <v>71</v>
      </c>
      <c r="AP339" s="26" t="s">
        <v>65</v>
      </c>
      <c r="AQ339" s="27" t="s">
        <v>71</v>
      </c>
      <c r="AR339" s="2" t="s">
        <v>59</v>
      </c>
      <c r="AS339" s="5" t="s">
        <v>1203</v>
      </c>
      <c r="AT339" s="6" t="s">
        <v>1204</v>
      </c>
      <c r="AU339" s="2" t="s">
        <v>93</v>
      </c>
      <c r="AV339" s="28" t="s">
        <v>1200</v>
      </c>
      <c r="AW339" s="7">
        <v>859814.61</v>
      </c>
      <c r="AX339" s="7">
        <v>601870.22</v>
      </c>
      <c r="AY339" s="29">
        <v>126</v>
      </c>
      <c r="AZ339" s="8"/>
      <c r="BA339" s="2" t="s">
        <v>65</v>
      </c>
      <c r="BB339" s="30" t="s">
        <v>94</v>
      </c>
    </row>
    <row r="340" spans="1:54" ht="76.5">
      <c r="A340" s="21">
        <v>2</v>
      </c>
      <c r="B340" s="2" t="s">
        <v>1205</v>
      </c>
      <c r="C340" s="4" t="s">
        <v>54</v>
      </c>
      <c r="D340" s="1" t="s">
        <v>1188</v>
      </c>
      <c r="E340" s="2" t="s">
        <v>82</v>
      </c>
      <c r="F340" s="1" t="s">
        <v>75</v>
      </c>
      <c r="G340" s="1" t="s">
        <v>76</v>
      </c>
      <c r="H340" s="21">
        <v>815930</v>
      </c>
      <c r="I340" s="116" t="s">
        <v>1206</v>
      </c>
      <c r="J340" s="3" t="s">
        <v>109</v>
      </c>
      <c r="K340" s="3" t="s">
        <v>109</v>
      </c>
      <c r="L340" s="2" t="s">
        <v>87</v>
      </c>
      <c r="M340" s="4" t="s">
        <v>77</v>
      </c>
      <c r="N340" s="2" t="s">
        <v>88</v>
      </c>
      <c r="O340" s="2" t="s">
        <v>89</v>
      </c>
      <c r="P340" s="22">
        <v>23760.805874399997</v>
      </c>
      <c r="Q340" s="22">
        <v>28037.750931791994</v>
      </c>
      <c r="R340" s="22">
        <v>18414.62455266</v>
      </c>
      <c r="S340" s="23">
        <v>21729.256972138799</v>
      </c>
      <c r="T340" s="22">
        <v>18414.62455266</v>
      </c>
      <c r="U340" s="22">
        <v>21729.256972138799</v>
      </c>
      <c r="V340" s="2" t="s">
        <v>127</v>
      </c>
      <c r="W340" s="1" t="s">
        <v>54</v>
      </c>
      <c r="X340" s="1" t="s">
        <v>54</v>
      </c>
      <c r="Y340" s="1" t="s">
        <v>55</v>
      </c>
      <c r="Z340" s="24">
        <v>42205</v>
      </c>
      <c r="AA340" s="24">
        <v>42240</v>
      </c>
      <c r="AB340" s="2" t="s">
        <v>71</v>
      </c>
      <c r="AC340" s="2" t="s">
        <v>71</v>
      </c>
      <c r="AD340" s="25" t="s">
        <v>111</v>
      </c>
      <c r="AE340" s="2" t="s">
        <v>78</v>
      </c>
      <c r="AF340" s="21">
        <v>796</v>
      </c>
      <c r="AG340" s="1" t="s">
        <v>68</v>
      </c>
      <c r="AH340" s="1">
        <v>1</v>
      </c>
      <c r="AI340" s="2">
        <v>46</v>
      </c>
      <c r="AJ340" s="2" t="s">
        <v>63</v>
      </c>
      <c r="AK340" s="24">
        <v>42260</v>
      </c>
      <c r="AL340" s="24">
        <v>42260</v>
      </c>
      <c r="AM340" s="24">
        <v>42551</v>
      </c>
      <c r="AN340" s="2" t="s">
        <v>56</v>
      </c>
      <c r="AO340" s="26" t="s">
        <v>71</v>
      </c>
      <c r="AP340" s="26" t="s">
        <v>65</v>
      </c>
      <c r="AQ340" s="27" t="s">
        <v>71</v>
      </c>
      <c r="AR340" s="2" t="s">
        <v>59</v>
      </c>
      <c r="AS340" s="5" t="s">
        <v>1207</v>
      </c>
      <c r="AT340" s="6" t="s">
        <v>1208</v>
      </c>
      <c r="AU340" s="2" t="s">
        <v>93</v>
      </c>
      <c r="AV340" s="28" t="s">
        <v>1200</v>
      </c>
      <c r="AW340" s="7">
        <v>608936.97</v>
      </c>
      <c r="AX340" s="7">
        <v>426255.88</v>
      </c>
      <c r="AY340" s="29">
        <v>126</v>
      </c>
      <c r="AZ340" s="8"/>
      <c r="BA340" s="2" t="s">
        <v>65</v>
      </c>
      <c r="BB340" s="30" t="s">
        <v>94</v>
      </c>
    </row>
    <row r="341" spans="1:54" ht="76.5">
      <c r="A341" s="21">
        <v>2</v>
      </c>
      <c r="B341" s="2" t="s">
        <v>1209</v>
      </c>
      <c r="C341" s="4" t="s">
        <v>54</v>
      </c>
      <c r="D341" s="1" t="s">
        <v>1188</v>
      </c>
      <c r="E341" s="2" t="s">
        <v>82</v>
      </c>
      <c r="F341" s="1" t="s">
        <v>75</v>
      </c>
      <c r="G341" s="1" t="s">
        <v>76</v>
      </c>
      <c r="H341" s="21">
        <v>815933</v>
      </c>
      <c r="I341" s="116" t="s">
        <v>1210</v>
      </c>
      <c r="J341" s="3" t="s">
        <v>109</v>
      </c>
      <c r="K341" s="3" t="s">
        <v>109</v>
      </c>
      <c r="L341" s="2" t="s">
        <v>87</v>
      </c>
      <c r="M341" s="4" t="s">
        <v>77</v>
      </c>
      <c r="N341" s="2" t="s">
        <v>88</v>
      </c>
      <c r="O341" s="2" t="s">
        <v>89</v>
      </c>
      <c r="P341" s="22">
        <v>25753.229106457948</v>
      </c>
      <c r="Q341" s="22">
        <v>30388.810345620375</v>
      </c>
      <c r="R341" s="22">
        <v>21890.244740489255</v>
      </c>
      <c r="S341" s="23">
        <v>25830.48879377732</v>
      </c>
      <c r="T341" s="22">
        <v>21890.244740489255</v>
      </c>
      <c r="U341" s="22">
        <v>25830.48879377732</v>
      </c>
      <c r="V341" s="2" t="s">
        <v>127</v>
      </c>
      <c r="W341" s="1" t="s">
        <v>54</v>
      </c>
      <c r="X341" s="1" t="s">
        <v>54</v>
      </c>
      <c r="Y341" s="1" t="s">
        <v>55</v>
      </c>
      <c r="Z341" s="24">
        <v>42200</v>
      </c>
      <c r="AA341" s="24">
        <v>42245</v>
      </c>
      <c r="AB341" s="2" t="s">
        <v>71</v>
      </c>
      <c r="AC341" s="2" t="s">
        <v>71</v>
      </c>
      <c r="AD341" s="25" t="s">
        <v>111</v>
      </c>
      <c r="AE341" s="2" t="s">
        <v>78</v>
      </c>
      <c r="AF341" s="21">
        <v>796</v>
      </c>
      <c r="AG341" s="1" t="s">
        <v>68</v>
      </c>
      <c r="AH341" s="1">
        <v>1</v>
      </c>
      <c r="AI341" s="2">
        <v>46</v>
      </c>
      <c r="AJ341" s="2" t="s">
        <v>63</v>
      </c>
      <c r="AK341" s="24">
        <v>42265</v>
      </c>
      <c r="AL341" s="24">
        <v>42265</v>
      </c>
      <c r="AM341" s="24">
        <v>42369</v>
      </c>
      <c r="AN341" s="2">
        <v>2015</v>
      </c>
      <c r="AO341" s="26" t="s">
        <v>71</v>
      </c>
      <c r="AP341" s="26" t="s">
        <v>65</v>
      </c>
      <c r="AQ341" s="27" t="s">
        <v>71</v>
      </c>
      <c r="AR341" s="2" t="s">
        <v>59</v>
      </c>
      <c r="AS341" s="5" t="s">
        <v>1211</v>
      </c>
      <c r="AT341" s="6" t="s">
        <v>1212</v>
      </c>
      <c r="AU341" s="2" t="s">
        <v>93</v>
      </c>
      <c r="AV341" s="28" t="s">
        <v>1213</v>
      </c>
      <c r="AW341" s="7">
        <v>164793.52539999995</v>
      </c>
      <c r="AX341" s="7">
        <v>137331.17714843745</v>
      </c>
      <c r="AY341" s="29">
        <v>25</v>
      </c>
      <c r="AZ341" s="8"/>
      <c r="BA341" s="2" t="s">
        <v>65</v>
      </c>
      <c r="BB341" s="30" t="s">
        <v>94</v>
      </c>
    </row>
    <row r="342" spans="1:54" ht="63.75">
      <c r="A342" s="21">
        <v>2</v>
      </c>
      <c r="B342" s="2" t="s">
        <v>1214</v>
      </c>
      <c r="C342" s="4" t="s">
        <v>54</v>
      </c>
      <c r="D342" s="1" t="s">
        <v>1188</v>
      </c>
      <c r="E342" s="2" t="s">
        <v>82</v>
      </c>
      <c r="F342" s="1" t="s">
        <v>83</v>
      </c>
      <c r="G342" s="1" t="s">
        <v>84</v>
      </c>
      <c r="H342" s="21">
        <v>815935</v>
      </c>
      <c r="I342" s="116" t="s">
        <v>1215</v>
      </c>
      <c r="J342" s="3" t="s">
        <v>566</v>
      </c>
      <c r="K342" s="3" t="s">
        <v>566</v>
      </c>
      <c r="L342" s="2" t="s">
        <v>87</v>
      </c>
      <c r="M342" s="4" t="s">
        <v>77</v>
      </c>
      <c r="N342" s="2" t="s">
        <v>88</v>
      </c>
      <c r="O342" s="2" t="s">
        <v>89</v>
      </c>
      <c r="P342" s="22">
        <v>58868.381074339297</v>
      </c>
      <c r="Q342" s="22">
        <v>69464.689667720362</v>
      </c>
      <c r="R342" s="22">
        <v>50038.123913188399</v>
      </c>
      <c r="S342" s="23">
        <v>59044.986217562306</v>
      </c>
      <c r="T342" s="22">
        <v>50038.123913188399</v>
      </c>
      <c r="U342" s="22">
        <v>59044.986217562306</v>
      </c>
      <c r="V342" s="2" t="s">
        <v>61</v>
      </c>
      <c r="W342" s="1" t="s">
        <v>54</v>
      </c>
      <c r="X342" s="1" t="s">
        <v>54</v>
      </c>
      <c r="Y342" s="1" t="s">
        <v>55</v>
      </c>
      <c r="Z342" s="24">
        <v>42083</v>
      </c>
      <c r="AA342" s="24">
        <v>42143</v>
      </c>
      <c r="AB342" s="2" t="s">
        <v>71</v>
      </c>
      <c r="AC342" s="2" t="s">
        <v>71</v>
      </c>
      <c r="AD342" s="25" t="s">
        <v>567</v>
      </c>
      <c r="AE342" s="2" t="s">
        <v>78</v>
      </c>
      <c r="AF342" s="21">
        <v>796</v>
      </c>
      <c r="AG342" s="1" t="s">
        <v>68</v>
      </c>
      <c r="AH342" s="1">
        <v>1</v>
      </c>
      <c r="AI342" s="2">
        <v>46</v>
      </c>
      <c r="AJ342" s="2" t="s">
        <v>63</v>
      </c>
      <c r="AK342" s="24">
        <v>42163</v>
      </c>
      <c r="AL342" s="24">
        <v>42163</v>
      </c>
      <c r="AM342" s="24">
        <v>42369</v>
      </c>
      <c r="AN342" s="2">
        <v>2015</v>
      </c>
      <c r="AO342" s="26" t="s">
        <v>71</v>
      </c>
      <c r="AP342" s="26" t="s">
        <v>65</v>
      </c>
      <c r="AQ342" s="27" t="s">
        <v>71</v>
      </c>
      <c r="AR342" s="2" t="s">
        <v>59</v>
      </c>
      <c r="AS342" s="5" t="s">
        <v>1216</v>
      </c>
      <c r="AT342" s="6" t="s">
        <v>1217</v>
      </c>
      <c r="AU342" s="2" t="s">
        <v>93</v>
      </c>
      <c r="AV342" s="28">
        <v>42369</v>
      </c>
      <c r="AW342" s="7">
        <v>229204.75759999995</v>
      </c>
      <c r="AX342" s="7">
        <v>197401.63260000007</v>
      </c>
      <c r="AY342" s="29">
        <v>80</v>
      </c>
      <c r="AZ342" s="8"/>
      <c r="BA342" s="2" t="s">
        <v>65</v>
      </c>
      <c r="BB342" s="30" t="s">
        <v>94</v>
      </c>
    </row>
    <row r="343" spans="1:54" ht="63.75">
      <c r="A343" s="21">
        <v>2</v>
      </c>
      <c r="B343" s="2" t="s">
        <v>1218</v>
      </c>
      <c r="C343" s="4" t="s">
        <v>54</v>
      </c>
      <c r="D343" s="1" t="s">
        <v>1188</v>
      </c>
      <c r="E343" s="2" t="s">
        <v>82</v>
      </c>
      <c r="F343" s="1" t="s">
        <v>83</v>
      </c>
      <c r="G343" s="1" t="s">
        <v>84</v>
      </c>
      <c r="H343" s="21">
        <v>814318</v>
      </c>
      <c r="I343" s="116" t="s">
        <v>1219</v>
      </c>
      <c r="J343" s="3" t="s">
        <v>566</v>
      </c>
      <c r="K343" s="3" t="s">
        <v>566</v>
      </c>
      <c r="L343" s="2" t="s">
        <v>87</v>
      </c>
      <c r="M343" s="4" t="s">
        <v>77</v>
      </c>
      <c r="N343" s="2" t="s">
        <v>88</v>
      </c>
      <c r="O343" s="2" t="s">
        <v>89</v>
      </c>
      <c r="P343" s="22">
        <v>115373.86050559999</v>
      </c>
      <c r="Q343" s="22">
        <v>136141.155396608</v>
      </c>
      <c r="R343" s="22">
        <v>98067.781429759998</v>
      </c>
      <c r="S343" s="23">
        <v>115719.98208711679</v>
      </c>
      <c r="T343" s="22">
        <v>98067.781429759998</v>
      </c>
      <c r="U343" s="22">
        <v>115719.98208711679</v>
      </c>
      <c r="V343" s="2" t="s">
        <v>61</v>
      </c>
      <c r="W343" s="1" t="s">
        <v>54</v>
      </c>
      <c r="X343" s="1" t="s">
        <v>54</v>
      </c>
      <c r="Y343" s="1" t="s">
        <v>55</v>
      </c>
      <c r="Z343" s="24">
        <v>42083</v>
      </c>
      <c r="AA343" s="24">
        <v>42143</v>
      </c>
      <c r="AB343" s="2" t="s">
        <v>71</v>
      </c>
      <c r="AC343" s="2" t="s">
        <v>71</v>
      </c>
      <c r="AD343" s="25" t="s">
        <v>567</v>
      </c>
      <c r="AE343" s="2" t="s">
        <v>78</v>
      </c>
      <c r="AF343" s="21">
        <v>796</v>
      </c>
      <c r="AG343" s="1" t="s">
        <v>68</v>
      </c>
      <c r="AH343" s="1">
        <v>1</v>
      </c>
      <c r="AI343" s="2">
        <v>46</v>
      </c>
      <c r="AJ343" s="2" t="s">
        <v>63</v>
      </c>
      <c r="AK343" s="24">
        <v>42163</v>
      </c>
      <c r="AL343" s="24">
        <v>42163</v>
      </c>
      <c r="AM343" s="24">
        <v>42369</v>
      </c>
      <c r="AN343" s="2">
        <v>2015</v>
      </c>
      <c r="AO343" s="26" t="s">
        <v>71</v>
      </c>
      <c r="AP343" s="26" t="s">
        <v>65</v>
      </c>
      <c r="AQ343" s="27" t="s">
        <v>71</v>
      </c>
      <c r="AR343" s="2" t="s">
        <v>59</v>
      </c>
      <c r="AS343" s="5" t="s">
        <v>1220</v>
      </c>
      <c r="AT343" s="6" t="s">
        <v>1221</v>
      </c>
      <c r="AU343" s="2" t="s">
        <v>93</v>
      </c>
      <c r="AV343" s="28">
        <v>42369</v>
      </c>
      <c r="AW343" s="7">
        <v>150631.92060000001</v>
      </c>
      <c r="AX343" s="7">
        <v>131141.13935000001</v>
      </c>
      <c r="AY343" s="29">
        <v>32</v>
      </c>
      <c r="AZ343" s="8"/>
      <c r="BA343" s="2" t="s">
        <v>65</v>
      </c>
      <c r="BB343" s="30" t="s">
        <v>94</v>
      </c>
    </row>
    <row r="344" spans="1:54" s="223" customFormat="1" ht="63.75">
      <c r="A344" s="21">
        <v>2</v>
      </c>
      <c r="B344" s="2" t="s">
        <v>1222</v>
      </c>
      <c r="C344" s="4" t="s">
        <v>54</v>
      </c>
      <c r="D344" s="1" t="s">
        <v>1188</v>
      </c>
      <c r="E344" s="2" t="s">
        <v>82</v>
      </c>
      <c r="F344" s="1" t="s">
        <v>83</v>
      </c>
      <c r="G344" s="1" t="s">
        <v>84</v>
      </c>
      <c r="H344" s="21">
        <v>813279</v>
      </c>
      <c r="I344" s="116" t="s">
        <v>1223</v>
      </c>
      <c r="J344" s="3" t="s">
        <v>632</v>
      </c>
      <c r="K344" s="3" t="s">
        <v>632</v>
      </c>
      <c r="L344" s="2" t="s">
        <v>87</v>
      </c>
      <c r="M344" s="4" t="s">
        <v>77</v>
      </c>
      <c r="N344" s="2" t="s">
        <v>88</v>
      </c>
      <c r="O344" s="2" t="s">
        <v>89</v>
      </c>
      <c r="P344" s="22">
        <f>212660.683226838*0.85-12582</f>
        <v>168179.58074281231</v>
      </c>
      <c r="Q344" s="22">
        <f>P344*1.18</f>
        <v>198451.90527651852</v>
      </c>
      <c r="R344" s="22">
        <f>148862.478258787*0.85-12582</f>
        <v>113951.10651996896</v>
      </c>
      <c r="S344" s="22">
        <f>R344*1.18</f>
        <v>134462.30569356336</v>
      </c>
      <c r="T344" s="22">
        <f>148862.478258787*0.85-12582</f>
        <v>113951.10651996896</v>
      </c>
      <c r="U344" s="22">
        <f>T344*1.18</f>
        <v>134462.30569356336</v>
      </c>
      <c r="V344" s="2" t="s">
        <v>61</v>
      </c>
      <c r="W344" s="1" t="s">
        <v>54</v>
      </c>
      <c r="X344" s="1" t="s">
        <v>54</v>
      </c>
      <c r="Y344" s="1" t="s">
        <v>55</v>
      </c>
      <c r="Z344" s="24">
        <v>42083</v>
      </c>
      <c r="AA344" s="24">
        <v>42143</v>
      </c>
      <c r="AB344" s="2" t="s">
        <v>71</v>
      </c>
      <c r="AC344" s="2" t="s">
        <v>71</v>
      </c>
      <c r="AD344" s="25" t="s">
        <v>633</v>
      </c>
      <c r="AE344" s="2" t="s">
        <v>78</v>
      </c>
      <c r="AF344" s="21">
        <v>796</v>
      </c>
      <c r="AG344" s="1" t="s">
        <v>68</v>
      </c>
      <c r="AH344" s="1">
        <v>1</v>
      </c>
      <c r="AI344" s="2">
        <v>46</v>
      </c>
      <c r="AJ344" s="2" t="s">
        <v>63</v>
      </c>
      <c r="AK344" s="24">
        <v>42163</v>
      </c>
      <c r="AL344" s="24">
        <v>42163</v>
      </c>
      <c r="AM344" s="24">
        <v>43099</v>
      </c>
      <c r="AN344" s="2" t="s">
        <v>57</v>
      </c>
      <c r="AO344" s="26" t="s">
        <v>71</v>
      </c>
      <c r="AP344" s="26" t="s">
        <v>65</v>
      </c>
      <c r="AQ344" s="27" t="s">
        <v>71</v>
      </c>
      <c r="AR344" s="2" t="s">
        <v>59</v>
      </c>
      <c r="AS344" s="5" t="s">
        <v>1224</v>
      </c>
      <c r="AT344" s="6" t="s">
        <v>1225</v>
      </c>
      <c r="AU344" s="2" t="s">
        <v>93</v>
      </c>
      <c r="AV344" s="28">
        <v>43100</v>
      </c>
      <c r="AW344" s="7">
        <v>603780.34680000006</v>
      </c>
      <c r="AX344" s="7">
        <v>544780.41919299995</v>
      </c>
      <c r="AY344" s="29">
        <v>126</v>
      </c>
      <c r="AZ344" s="8"/>
      <c r="BA344" s="2" t="s">
        <v>65</v>
      </c>
      <c r="BB344" s="30" t="s">
        <v>94</v>
      </c>
    </row>
    <row r="345" spans="1:54" ht="76.5">
      <c r="A345" s="21">
        <v>2</v>
      </c>
      <c r="B345" s="2" t="s">
        <v>1226</v>
      </c>
      <c r="C345" s="4" t="s">
        <v>54</v>
      </c>
      <c r="D345" s="1" t="s">
        <v>1188</v>
      </c>
      <c r="E345" s="2" t="s">
        <v>4373</v>
      </c>
      <c r="F345" s="1" t="s">
        <v>83</v>
      </c>
      <c r="G345" s="1" t="s">
        <v>84</v>
      </c>
      <c r="H345" s="21">
        <v>815958</v>
      </c>
      <c r="I345" s="116" t="s">
        <v>1227</v>
      </c>
      <c r="J345" s="3" t="s">
        <v>566</v>
      </c>
      <c r="K345" s="3" t="s">
        <v>566</v>
      </c>
      <c r="L345" s="2" t="s">
        <v>87</v>
      </c>
      <c r="M345" s="4" t="s">
        <v>77</v>
      </c>
      <c r="N345" s="2" t="s">
        <v>88</v>
      </c>
      <c r="O345" s="2" t="s">
        <v>89</v>
      </c>
      <c r="P345" s="22">
        <v>188472.86523971806</v>
      </c>
      <c r="Q345" s="22">
        <v>222397.9809828673</v>
      </c>
      <c r="R345" s="22">
        <v>132952.50133123118</v>
      </c>
      <c r="S345" s="23">
        <v>156883.95157085278</v>
      </c>
      <c r="T345" s="22">
        <v>132952.50133123118</v>
      </c>
      <c r="U345" s="22">
        <v>156883.95157085278</v>
      </c>
      <c r="V345" s="2" t="s">
        <v>61</v>
      </c>
      <c r="W345" s="1" t="s">
        <v>54</v>
      </c>
      <c r="X345" s="1" t="s">
        <v>54</v>
      </c>
      <c r="Y345" s="1" t="s">
        <v>55</v>
      </c>
      <c r="Z345" s="24">
        <v>42139</v>
      </c>
      <c r="AA345" s="24">
        <v>42199</v>
      </c>
      <c r="AB345" s="2" t="s">
        <v>71</v>
      </c>
      <c r="AC345" s="2" t="s">
        <v>71</v>
      </c>
      <c r="AD345" s="25" t="s">
        <v>567</v>
      </c>
      <c r="AE345" s="2" t="s">
        <v>78</v>
      </c>
      <c r="AF345" s="21">
        <v>796</v>
      </c>
      <c r="AG345" s="1" t="s">
        <v>68</v>
      </c>
      <c r="AH345" s="1">
        <v>1</v>
      </c>
      <c r="AI345" s="2">
        <v>46</v>
      </c>
      <c r="AJ345" s="2" t="s">
        <v>63</v>
      </c>
      <c r="AK345" s="24">
        <v>42219</v>
      </c>
      <c r="AL345" s="24">
        <v>42219</v>
      </c>
      <c r="AM345" s="24">
        <v>42734</v>
      </c>
      <c r="AN345" s="2" t="s">
        <v>56</v>
      </c>
      <c r="AO345" s="26" t="s">
        <v>71</v>
      </c>
      <c r="AP345" s="26" t="s">
        <v>65</v>
      </c>
      <c r="AQ345" s="27" t="s">
        <v>71</v>
      </c>
      <c r="AR345" s="2" t="s">
        <v>59</v>
      </c>
      <c r="AS345" s="5" t="s">
        <v>1228</v>
      </c>
      <c r="AT345" s="6" t="s">
        <v>1229</v>
      </c>
      <c r="AU345" s="2" t="s">
        <v>93</v>
      </c>
      <c r="AV345" s="28">
        <v>42735</v>
      </c>
      <c r="AW345" s="7">
        <v>166531.63</v>
      </c>
      <c r="AX345" s="7">
        <v>166531.63</v>
      </c>
      <c r="AY345" s="29"/>
      <c r="AZ345" s="8"/>
      <c r="BA345" s="2" t="s">
        <v>65</v>
      </c>
      <c r="BB345" s="6" t="s">
        <v>4373</v>
      </c>
    </row>
    <row r="346" spans="1:54" ht="63.75">
      <c r="A346" s="21">
        <v>2</v>
      </c>
      <c r="B346" s="2" t="s">
        <v>1230</v>
      </c>
      <c r="C346" s="4" t="s">
        <v>54</v>
      </c>
      <c r="D346" s="1" t="s">
        <v>1188</v>
      </c>
      <c r="E346" s="2" t="s">
        <v>82</v>
      </c>
      <c r="F346" s="1" t="s">
        <v>83</v>
      </c>
      <c r="G346" s="1" t="s">
        <v>84</v>
      </c>
      <c r="H346" s="21">
        <v>815959</v>
      </c>
      <c r="I346" s="116" t="s">
        <v>1231</v>
      </c>
      <c r="J346" s="3" t="s">
        <v>566</v>
      </c>
      <c r="K346" s="3" t="s">
        <v>566</v>
      </c>
      <c r="L346" s="2" t="s">
        <v>87</v>
      </c>
      <c r="M346" s="4" t="s">
        <v>77</v>
      </c>
      <c r="N346" s="2" t="s">
        <v>88</v>
      </c>
      <c r="O346" s="2" t="s">
        <v>89</v>
      </c>
      <c r="P346" s="22">
        <v>1673.387231534344</v>
      </c>
      <c r="Q346" s="22">
        <v>1974.5969332105258</v>
      </c>
      <c r="R346" s="22">
        <v>1422.3791468041925</v>
      </c>
      <c r="S346" s="23">
        <v>1678.4073932289471</v>
      </c>
      <c r="T346" s="22">
        <v>1422.3791468041925</v>
      </c>
      <c r="U346" s="22">
        <v>1678.4073932289471</v>
      </c>
      <c r="V346" s="2" t="s">
        <v>64</v>
      </c>
      <c r="W346" s="1" t="s">
        <v>54</v>
      </c>
      <c r="X346" s="1" t="s">
        <v>54</v>
      </c>
      <c r="Y346" s="1" t="s">
        <v>55</v>
      </c>
      <c r="Z346" s="24">
        <v>42029</v>
      </c>
      <c r="AA346" s="24">
        <v>42074</v>
      </c>
      <c r="AB346" s="2" t="s">
        <v>71</v>
      </c>
      <c r="AC346" s="2" t="s">
        <v>71</v>
      </c>
      <c r="AD346" s="25" t="s">
        <v>567</v>
      </c>
      <c r="AE346" s="2" t="s">
        <v>78</v>
      </c>
      <c r="AF346" s="21">
        <v>796</v>
      </c>
      <c r="AG346" s="1" t="s">
        <v>68</v>
      </c>
      <c r="AH346" s="1">
        <v>1</v>
      </c>
      <c r="AI346" s="2">
        <v>46</v>
      </c>
      <c r="AJ346" s="2" t="s">
        <v>63</v>
      </c>
      <c r="AK346" s="24">
        <v>42094</v>
      </c>
      <c r="AL346" s="24">
        <v>42094</v>
      </c>
      <c r="AM346" s="24">
        <v>42369</v>
      </c>
      <c r="AN346" s="2">
        <v>2015</v>
      </c>
      <c r="AO346" s="26" t="s">
        <v>71</v>
      </c>
      <c r="AP346" s="26" t="s">
        <v>65</v>
      </c>
      <c r="AQ346" s="27" t="s">
        <v>71</v>
      </c>
      <c r="AR346" s="2" t="s">
        <v>59</v>
      </c>
      <c r="AS346" s="5" t="s">
        <v>1232</v>
      </c>
      <c r="AT346" s="6" t="s">
        <v>1233</v>
      </c>
      <c r="AU346" s="2" t="s">
        <v>93</v>
      </c>
      <c r="AV346" s="28">
        <v>42369</v>
      </c>
      <c r="AW346" s="7">
        <v>2600</v>
      </c>
      <c r="AX346" s="7">
        <v>2600</v>
      </c>
      <c r="AY346" s="29"/>
      <c r="AZ346" s="8"/>
      <c r="BA346" s="2" t="s">
        <v>65</v>
      </c>
      <c r="BB346" s="30" t="s">
        <v>121</v>
      </c>
    </row>
    <row r="347" spans="1:54" ht="76.5">
      <c r="A347" s="21">
        <v>2</v>
      </c>
      <c r="B347" s="2" t="s">
        <v>1234</v>
      </c>
      <c r="C347" s="4" t="s">
        <v>54</v>
      </c>
      <c r="D347" s="1" t="s">
        <v>1188</v>
      </c>
      <c r="E347" s="2" t="s">
        <v>82</v>
      </c>
      <c r="F347" s="1" t="s">
        <v>83</v>
      </c>
      <c r="G347" s="1" t="s">
        <v>84</v>
      </c>
      <c r="H347" s="21">
        <v>815936</v>
      </c>
      <c r="I347" s="116" t="s">
        <v>1235</v>
      </c>
      <c r="J347" s="3" t="s">
        <v>566</v>
      </c>
      <c r="K347" s="3" t="s">
        <v>566</v>
      </c>
      <c r="L347" s="2" t="s">
        <v>87</v>
      </c>
      <c r="M347" s="4" t="s">
        <v>77</v>
      </c>
      <c r="N347" s="2" t="s">
        <v>88</v>
      </c>
      <c r="O347" s="2" t="s">
        <v>89</v>
      </c>
      <c r="P347" s="22">
        <v>7811.0637499999993</v>
      </c>
      <c r="Q347" s="22">
        <v>9217.0552249999982</v>
      </c>
      <c r="R347" s="22">
        <v>6639.4041874999994</v>
      </c>
      <c r="S347" s="23">
        <v>7834.4969412499986</v>
      </c>
      <c r="T347" s="22">
        <v>6639.4041874999994</v>
      </c>
      <c r="U347" s="22">
        <v>7834.4969412499986</v>
      </c>
      <c r="V347" s="2" t="s">
        <v>127</v>
      </c>
      <c r="W347" s="1" t="s">
        <v>54</v>
      </c>
      <c r="X347" s="1" t="s">
        <v>54</v>
      </c>
      <c r="Y347" s="1" t="s">
        <v>55</v>
      </c>
      <c r="Z347" s="24">
        <v>42083</v>
      </c>
      <c r="AA347" s="24">
        <v>42118</v>
      </c>
      <c r="AB347" s="2" t="s">
        <v>71</v>
      </c>
      <c r="AC347" s="2" t="s">
        <v>71</v>
      </c>
      <c r="AD347" s="25" t="s">
        <v>567</v>
      </c>
      <c r="AE347" s="2" t="s">
        <v>78</v>
      </c>
      <c r="AF347" s="21">
        <v>796</v>
      </c>
      <c r="AG347" s="1" t="s">
        <v>68</v>
      </c>
      <c r="AH347" s="1">
        <v>1</v>
      </c>
      <c r="AI347" s="2">
        <v>46</v>
      </c>
      <c r="AJ347" s="2" t="s">
        <v>63</v>
      </c>
      <c r="AK347" s="24">
        <v>42138</v>
      </c>
      <c r="AL347" s="24">
        <v>42138</v>
      </c>
      <c r="AM347" s="24">
        <v>42369</v>
      </c>
      <c r="AN347" s="2">
        <v>2015</v>
      </c>
      <c r="AO347" s="26" t="s">
        <v>71</v>
      </c>
      <c r="AP347" s="26" t="s">
        <v>65</v>
      </c>
      <c r="AQ347" s="27" t="s">
        <v>71</v>
      </c>
      <c r="AR347" s="2" t="s">
        <v>59</v>
      </c>
      <c r="AS347" s="5" t="s">
        <v>1236</v>
      </c>
      <c r="AT347" s="6" t="s">
        <v>1237</v>
      </c>
      <c r="AU347" s="2" t="s">
        <v>93</v>
      </c>
      <c r="AV347" s="28">
        <v>42369</v>
      </c>
      <c r="AW347" s="7">
        <v>9989.9999999999982</v>
      </c>
      <c r="AX347" s="7">
        <v>9989.9999999999982</v>
      </c>
      <c r="AY347" s="29"/>
      <c r="AZ347" s="8">
        <v>10.25</v>
      </c>
      <c r="BA347" s="2" t="s">
        <v>65</v>
      </c>
      <c r="BB347" s="30" t="s">
        <v>811</v>
      </c>
    </row>
    <row r="348" spans="1:54" ht="76.5">
      <c r="A348" s="21">
        <v>2</v>
      </c>
      <c r="B348" s="2" t="s">
        <v>1238</v>
      </c>
      <c r="C348" s="4" t="s">
        <v>54</v>
      </c>
      <c r="D348" s="1" t="s">
        <v>1188</v>
      </c>
      <c r="E348" s="2" t="s">
        <v>82</v>
      </c>
      <c r="F348" s="1" t="s">
        <v>83</v>
      </c>
      <c r="G348" s="1" t="s">
        <v>84</v>
      </c>
      <c r="H348" s="21">
        <v>815937</v>
      </c>
      <c r="I348" s="116" t="s">
        <v>1239</v>
      </c>
      <c r="J348" s="3" t="s">
        <v>566</v>
      </c>
      <c r="K348" s="3" t="s">
        <v>566</v>
      </c>
      <c r="L348" s="2" t="s">
        <v>87</v>
      </c>
      <c r="M348" s="4" t="s">
        <v>77</v>
      </c>
      <c r="N348" s="2" t="s">
        <v>88</v>
      </c>
      <c r="O348" s="2" t="s">
        <v>89</v>
      </c>
      <c r="P348" s="22">
        <v>5917.8860000000004</v>
      </c>
      <c r="Q348" s="22">
        <v>6983.1054800000002</v>
      </c>
      <c r="R348" s="22">
        <v>5030.2031000000006</v>
      </c>
      <c r="S348" s="23">
        <v>5935.6396580000001</v>
      </c>
      <c r="T348" s="22">
        <v>5030.2031000000006</v>
      </c>
      <c r="U348" s="22">
        <v>5935.6396580000001</v>
      </c>
      <c r="V348" s="2" t="s">
        <v>127</v>
      </c>
      <c r="W348" s="1" t="s">
        <v>54</v>
      </c>
      <c r="X348" s="1" t="s">
        <v>54</v>
      </c>
      <c r="Y348" s="1" t="s">
        <v>55</v>
      </c>
      <c r="Z348" s="24">
        <v>42083</v>
      </c>
      <c r="AA348" s="24">
        <v>42118</v>
      </c>
      <c r="AB348" s="2" t="s">
        <v>71</v>
      </c>
      <c r="AC348" s="2" t="s">
        <v>71</v>
      </c>
      <c r="AD348" s="25" t="s">
        <v>567</v>
      </c>
      <c r="AE348" s="2" t="s">
        <v>78</v>
      </c>
      <c r="AF348" s="21">
        <v>796</v>
      </c>
      <c r="AG348" s="1" t="s">
        <v>68</v>
      </c>
      <c r="AH348" s="1">
        <v>1</v>
      </c>
      <c r="AI348" s="2">
        <v>46</v>
      </c>
      <c r="AJ348" s="2" t="s">
        <v>63</v>
      </c>
      <c r="AK348" s="24">
        <v>42138</v>
      </c>
      <c r="AL348" s="24">
        <v>42138</v>
      </c>
      <c r="AM348" s="24">
        <v>42369</v>
      </c>
      <c r="AN348" s="2">
        <v>2015</v>
      </c>
      <c r="AO348" s="26" t="s">
        <v>71</v>
      </c>
      <c r="AP348" s="26" t="s">
        <v>65</v>
      </c>
      <c r="AQ348" s="27" t="s">
        <v>71</v>
      </c>
      <c r="AR348" s="2" t="s">
        <v>59</v>
      </c>
      <c r="AS348" s="5" t="s">
        <v>1240</v>
      </c>
      <c r="AT348" s="6" t="s">
        <v>1241</v>
      </c>
      <c r="AU348" s="2" t="s">
        <v>93</v>
      </c>
      <c r="AV348" s="28">
        <v>42369</v>
      </c>
      <c r="AW348" s="7">
        <v>8658</v>
      </c>
      <c r="AX348" s="7">
        <v>8657.9999999999982</v>
      </c>
      <c r="AY348" s="29"/>
      <c r="AZ348" s="8">
        <v>5.2</v>
      </c>
      <c r="BA348" s="2" t="s">
        <v>65</v>
      </c>
      <c r="BB348" s="30" t="s">
        <v>811</v>
      </c>
    </row>
    <row r="349" spans="1:54" ht="76.5">
      <c r="A349" s="21">
        <v>2</v>
      </c>
      <c r="B349" s="2" t="s">
        <v>1242</v>
      </c>
      <c r="C349" s="4" t="s">
        <v>54</v>
      </c>
      <c r="D349" s="1" t="s">
        <v>1188</v>
      </c>
      <c r="E349" s="2" t="s">
        <v>82</v>
      </c>
      <c r="F349" s="1" t="s">
        <v>83</v>
      </c>
      <c r="G349" s="1" t="s">
        <v>84</v>
      </c>
      <c r="H349" s="21">
        <v>815938</v>
      </c>
      <c r="I349" s="116" t="s">
        <v>1243</v>
      </c>
      <c r="J349" s="3" t="s">
        <v>566</v>
      </c>
      <c r="K349" s="3" t="s">
        <v>566</v>
      </c>
      <c r="L349" s="2" t="s">
        <v>87</v>
      </c>
      <c r="M349" s="4" t="s">
        <v>77</v>
      </c>
      <c r="N349" s="2" t="s">
        <v>88</v>
      </c>
      <c r="O349" s="2" t="s">
        <v>89</v>
      </c>
      <c r="P349" s="22">
        <v>7046.4695000000002</v>
      </c>
      <c r="Q349" s="22">
        <v>8314.8340100000005</v>
      </c>
      <c r="R349" s="22">
        <v>5989.4990749999997</v>
      </c>
      <c r="S349" s="23">
        <v>7067.6089084999994</v>
      </c>
      <c r="T349" s="22">
        <v>5989.4990749999997</v>
      </c>
      <c r="U349" s="22">
        <v>7067.6089084999994</v>
      </c>
      <c r="V349" s="2" t="s">
        <v>127</v>
      </c>
      <c r="W349" s="1" t="s">
        <v>54</v>
      </c>
      <c r="X349" s="1" t="s">
        <v>54</v>
      </c>
      <c r="Y349" s="1" t="s">
        <v>55</v>
      </c>
      <c r="Z349" s="24">
        <v>42083</v>
      </c>
      <c r="AA349" s="24">
        <v>42118</v>
      </c>
      <c r="AB349" s="2" t="s">
        <v>71</v>
      </c>
      <c r="AC349" s="2" t="s">
        <v>71</v>
      </c>
      <c r="AD349" s="25" t="s">
        <v>567</v>
      </c>
      <c r="AE349" s="2" t="s">
        <v>78</v>
      </c>
      <c r="AF349" s="21">
        <v>796</v>
      </c>
      <c r="AG349" s="1" t="s">
        <v>68</v>
      </c>
      <c r="AH349" s="1">
        <v>1</v>
      </c>
      <c r="AI349" s="2">
        <v>46</v>
      </c>
      <c r="AJ349" s="2" t="s">
        <v>63</v>
      </c>
      <c r="AK349" s="24">
        <v>42138</v>
      </c>
      <c r="AL349" s="24">
        <v>42138</v>
      </c>
      <c r="AM349" s="24">
        <v>42369</v>
      </c>
      <c r="AN349" s="2">
        <v>2015</v>
      </c>
      <c r="AO349" s="26" t="s">
        <v>71</v>
      </c>
      <c r="AP349" s="26" t="s">
        <v>65</v>
      </c>
      <c r="AQ349" s="27" t="s">
        <v>71</v>
      </c>
      <c r="AR349" s="2" t="s">
        <v>59</v>
      </c>
      <c r="AS349" s="5" t="s">
        <v>1244</v>
      </c>
      <c r="AT349" s="6" t="s">
        <v>1245</v>
      </c>
      <c r="AU349" s="2" t="s">
        <v>93</v>
      </c>
      <c r="AV349" s="28">
        <v>42369</v>
      </c>
      <c r="AW349" s="7">
        <v>8158.5</v>
      </c>
      <c r="AX349" s="7">
        <v>8158.5</v>
      </c>
      <c r="AY349" s="29"/>
      <c r="AZ349" s="8">
        <v>4.9000000000000004</v>
      </c>
      <c r="BA349" s="2" t="s">
        <v>65</v>
      </c>
      <c r="BB349" s="30" t="s">
        <v>811</v>
      </c>
    </row>
    <row r="350" spans="1:54" ht="76.5">
      <c r="A350" s="21">
        <v>2</v>
      </c>
      <c r="B350" s="2" t="s">
        <v>1246</v>
      </c>
      <c r="C350" s="4" t="s">
        <v>54</v>
      </c>
      <c r="D350" s="1" t="s">
        <v>1188</v>
      </c>
      <c r="E350" s="2" t="s">
        <v>82</v>
      </c>
      <c r="F350" s="1" t="s">
        <v>83</v>
      </c>
      <c r="G350" s="1" t="s">
        <v>84</v>
      </c>
      <c r="H350" s="21">
        <v>815940</v>
      </c>
      <c r="I350" s="116" t="s">
        <v>1247</v>
      </c>
      <c r="J350" s="3" t="s">
        <v>566</v>
      </c>
      <c r="K350" s="3" t="s">
        <v>566</v>
      </c>
      <c r="L350" s="2" t="s">
        <v>87</v>
      </c>
      <c r="M350" s="4" t="s">
        <v>77</v>
      </c>
      <c r="N350" s="2" t="s">
        <v>88</v>
      </c>
      <c r="O350" s="2" t="s">
        <v>89</v>
      </c>
      <c r="P350" s="22">
        <v>7046.4695000000002</v>
      </c>
      <c r="Q350" s="22">
        <v>8314.8340100000005</v>
      </c>
      <c r="R350" s="22">
        <v>5989.4990749999997</v>
      </c>
      <c r="S350" s="23">
        <v>7067.6089084999994</v>
      </c>
      <c r="T350" s="22">
        <v>5989.4990749999997</v>
      </c>
      <c r="U350" s="22">
        <v>7067.6089084999994</v>
      </c>
      <c r="V350" s="2" t="s">
        <v>127</v>
      </c>
      <c r="W350" s="1" t="s">
        <v>54</v>
      </c>
      <c r="X350" s="1" t="s">
        <v>54</v>
      </c>
      <c r="Y350" s="1" t="s">
        <v>55</v>
      </c>
      <c r="Z350" s="24">
        <v>42083</v>
      </c>
      <c r="AA350" s="24">
        <v>42118</v>
      </c>
      <c r="AB350" s="2" t="s">
        <v>71</v>
      </c>
      <c r="AC350" s="2" t="s">
        <v>71</v>
      </c>
      <c r="AD350" s="25" t="s">
        <v>567</v>
      </c>
      <c r="AE350" s="2" t="s">
        <v>78</v>
      </c>
      <c r="AF350" s="21">
        <v>796</v>
      </c>
      <c r="AG350" s="1" t="s">
        <v>68</v>
      </c>
      <c r="AH350" s="1">
        <v>1</v>
      </c>
      <c r="AI350" s="2">
        <v>46</v>
      </c>
      <c r="AJ350" s="2" t="s">
        <v>63</v>
      </c>
      <c r="AK350" s="24">
        <v>42138</v>
      </c>
      <c r="AL350" s="24">
        <v>42138</v>
      </c>
      <c r="AM350" s="24">
        <v>42369</v>
      </c>
      <c r="AN350" s="2">
        <v>2015</v>
      </c>
      <c r="AO350" s="26" t="s">
        <v>71</v>
      </c>
      <c r="AP350" s="26" t="s">
        <v>65</v>
      </c>
      <c r="AQ350" s="27" t="s">
        <v>71</v>
      </c>
      <c r="AR350" s="2" t="s">
        <v>59</v>
      </c>
      <c r="AS350" s="5" t="s">
        <v>1248</v>
      </c>
      <c r="AT350" s="6" t="s">
        <v>1249</v>
      </c>
      <c r="AU350" s="2" t="s">
        <v>93</v>
      </c>
      <c r="AV350" s="28">
        <v>42369</v>
      </c>
      <c r="AW350" s="7">
        <v>8158.5</v>
      </c>
      <c r="AX350" s="7">
        <v>8158.5</v>
      </c>
      <c r="AY350" s="29"/>
      <c r="AZ350" s="8">
        <v>4.9000000000000004</v>
      </c>
      <c r="BA350" s="2" t="s">
        <v>65</v>
      </c>
      <c r="BB350" s="30" t="s">
        <v>811</v>
      </c>
    </row>
    <row r="351" spans="1:54" ht="76.5">
      <c r="A351" s="21">
        <v>2</v>
      </c>
      <c r="B351" s="2" t="s">
        <v>1250</v>
      </c>
      <c r="C351" s="4" t="s">
        <v>54</v>
      </c>
      <c r="D351" s="1" t="s">
        <v>1188</v>
      </c>
      <c r="E351" s="2" t="s">
        <v>82</v>
      </c>
      <c r="F351" s="1" t="s">
        <v>83</v>
      </c>
      <c r="G351" s="1" t="s">
        <v>84</v>
      </c>
      <c r="H351" s="21">
        <v>815941</v>
      </c>
      <c r="I351" s="116" t="s">
        <v>1251</v>
      </c>
      <c r="J351" s="3" t="s">
        <v>566</v>
      </c>
      <c r="K351" s="3" t="s">
        <v>566</v>
      </c>
      <c r="L351" s="2" t="s">
        <v>87</v>
      </c>
      <c r="M351" s="4" t="s">
        <v>77</v>
      </c>
      <c r="N351" s="2" t="s">
        <v>88</v>
      </c>
      <c r="O351" s="2" t="s">
        <v>89</v>
      </c>
      <c r="P351" s="22">
        <v>12683.6451</v>
      </c>
      <c r="Q351" s="22">
        <v>14966.701217999998</v>
      </c>
      <c r="R351" s="22">
        <f>10781.098335/1.154/0.85*0.775*1.209</f>
        <v>10298.317476232669</v>
      </c>
      <c r="S351" s="23">
        <f>R351*1.18</f>
        <v>12152.01462195455</v>
      </c>
      <c r="T351" s="22">
        <f>R351</f>
        <v>10298.317476232669</v>
      </c>
      <c r="U351" s="22">
        <f>S351</f>
        <v>12152.01462195455</v>
      </c>
      <c r="V351" s="2" t="s">
        <v>127</v>
      </c>
      <c r="W351" s="1" t="s">
        <v>54</v>
      </c>
      <c r="X351" s="1" t="s">
        <v>54</v>
      </c>
      <c r="Y351" s="1" t="s">
        <v>55</v>
      </c>
      <c r="Z351" s="24">
        <v>42200</v>
      </c>
      <c r="AA351" s="24">
        <v>42245</v>
      </c>
      <c r="AB351" s="2" t="s">
        <v>71</v>
      </c>
      <c r="AC351" s="2" t="s">
        <v>71</v>
      </c>
      <c r="AD351" s="25" t="s">
        <v>567</v>
      </c>
      <c r="AE351" s="2" t="s">
        <v>78</v>
      </c>
      <c r="AF351" s="21">
        <v>796</v>
      </c>
      <c r="AG351" s="1" t="s">
        <v>68</v>
      </c>
      <c r="AH351" s="1">
        <v>1</v>
      </c>
      <c r="AI351" s="2">
        <v>46</v>
      </c>
      <c r="AJ351" s="2" t="s">
        <v>63</v>
      </c>
      <c r="AK351" s="24">
        <v>42265</v>
      </c>
      <c r="AL351" s="24">
        <v>42265</v>
      </c>
      <c r="AM351" s="24">
        <v>42459</v>
      </c>
      <c r="AN351" s="2" t="s">
        <v>56</v>
      </c>
      <c r="AO351" s="26" t="s">
        <v>71</v>
      </c>
      <c r="AP351" s="26" t="s">
        <v>65</v>
      </c>
      <c r="AQ351" s="27" t="s">
        <v>71</v>
      </c>
      <c r="AR351" s="2" t="s">
        <v>59</v>
      </c>
      <c r="AS351" s="5" t="s">
        <v>1252</v>
      </c>
      <c r="AT351" s="6" t="s">
        <v>1253</v>
      </c>
      <c r="AU351" s="2" t="s">
        <v>93</v>
      </c>
      <c r="AV351" s="28">
        <f>AM351</f>
        <v>42459</v>
      </c>
      <c r="AW351" s="7">
        <v>16069.064179999998</v>
      </c>
      <c r="AX351" s="7">
        <v>16069.064179999998</v>
      </c>
      <c r="AY351" s="29"/>
      <c r="AZ351" s="8">
        <v>8.82</v>
      </c>
      <c r="BA351" s="2" t="s">
        <v>65</v>
      </c>
      <c r="BB351" s="30" t="s">
        <v>811</v>
      </c>
    </row>
    <row r="352" spans="1:54" ht="76.5">
      <c r="A352" s="21">
        <v>2</v>
      </c>
      <c r="B352" s="2" t="s">
        <v>1254</v>
      </c>
      <c r="C352" s="4" t="s">
        <v>54</v>
      </c>
      <c r="D352" s="1" t="s">
        <v>1188</v>
      </c>
      <c r="E352" s="2" t="s">
        <v>82</v>
      </c>
      <c r="F352" s="1" t="s">
        <v>83</v>
      </c>
      <c r="G352" s="1" t="s">
        <v>84</v>
      </c>
      <c r="H352" s="21">
        <v>815942</v>
      </c>
      <c r="I352" s="116" t="s">
        <v>1255</v>
      </c>
      <c r="J352" s="3" t="s">
        <v>566</v>
      </c>
      <c r="K352" s="3" t="s">
        <v>566</v>
      </c>
      <c r="L352" s="2" t="s">
        <v>87</v>
      </c>
      <c r="M352" s="4" t="s">
        <v>77</v>
      </c>
      <c r="N352" s="2" t="s">
        <v>88</v>
      </c>
      <c r="O352" s="2" t="s">
        <v>89</v>
      </c>
      <c r="P352" s="22">
        <v>8628.33</v>
      </c>
      <c r="Q352" s="22">
        <v>10181.429399999999</v>
      </c>
      <c r="R352" s="22">
        <v>7334.0805</v>
      </c>
      <c r="S352" s="23">
        <v>8654.2149900000004</v>
      </c>
      <c r="T352" s="22">
        <v>7334.0805</v>
      </c>
      <c r="U352" s="22">
        <v>8654.2149900000004</v>
      </c>
      <c r="V352" s="2" t="s">
        <v>127</v>
      </c>
      <c r="W352" s="1" t="s">
        <v>54</v>
      </c>
      <c r="X352" s="1" t="s">
        <v>54</v>
      </c>
      <c r="Y352" s="1" t="s">
        <v>55</v>
      </c>
      <c r="Z352" s="24">
        <v>42083</v>
      </c>
      <c r="AA352" s="24">
        <v>42118</v>
      </c>
      <c r="AB352" s="2" t="s">
        <v>71</v>
      </c>
      <c r="AC352" s="2" t="s">
        <v>71</v>
      </c>
      <c r="AD352" s="25" t="s">
        <v>567</v>
      </c>
      <c r="AE352" s="2" t="s">
        <v>78</v>
      </c>
      <c r="AF352" s="21">
        <v>796</v>
      </c>
      <c r="AG352" s="1" t="s">
        <v>68</v>
      </c>
      <c r="AH352" s="1">
        <v>1</v>
      </c>
      <c r="AI352" s="2">
        <v>46</v>
      </c>
      <c r="AJ352" s="2" t="s">
        <v>63</v>
      </c>
      <c r="AK352" s="24">
        <v>42138</v>
      </c>
      <c r="AL352" s="24">
        <v>42138</v>
      </c>
      <c r="AM352" s="24">
        <v>42369</v>
      </c>
      <c r="AN352" s="2">
        <v>2015</v>
      </c>
      <c r="AO352" s="26" t="s">
        <v>71</v>
      </c>
      <c r="AP352" s="26" t="s">
        <v>65</v>
      </c>
      <c r="AQ352" s="27" t="s">
        <v>71</v>
      </c>
      <c r="AR352" s="2" t="s">
        <v>59</v>
      </c>
      <c r="AS352" s="5" t="s">
        <v>1256</v>
      </c>
      <c r="AT352" s="6" t="s">
        <v>1257</v>
      </c>
      <c r="AU352" s="2" t="s">
        <v>93</v>
      </c>
      <c r="AV352" s="28">
        <v>42369</v>
      </c>
      <c r="AW352" s="7">
        <v>9911.9999999999964</v>
      </c>
      <c r="AX352" s="7">
        <v>9911.9999999999964</v>
      </c>
      <c r="AY352" s="29"/>
      <c r="AZ352" s="8">
        <v>6</v>
      </c>
      <c r="BA352" s="2" t="s">
        <v>65</v>
      </c>
      <c r="BB352" s="30" t="s">
        <v>811</v>
      </c>
    </row>
    <row r="353" spans="1:54" s="200" customFormat="1" ht="76.5">
      <c r="A353" s="182">
        <v>2</v>
      </c>
      <c r="B353" s="183" t="s">
        <v>1258</v>
      </c>
      <c r="C353" s="184" t="s">
        <v>54</v>
      </c>
      <c r="D353" s="185" t="s">
        <v>1188</v>
      </c>
      <c r="E353" s="183" t="s">
        <v>82</v>
      </c>
      <c r="F353" s="185" t="s">
        <v>83</v>
      </c>
      <c r="G353" s="185" t="s">
        <v>84</v>
      </c>
      <c r="H353" s="182">
        <v>815943</v>
      </c>
      <c r="I353" s="186" t="s">
        <v>1259</v>
      </c>
      <c r="J353" s="187" t="s">
        <v>566</v>
      </c>
      <c r="K353" s="187" t="s">
        <v>566</v>
      </c>
      <c r="L353" s="183" t="s">
        <v>87</v>
      </c>
      <c r="M353" s="184" t="s">
        <v>77</v>
      </c>
      <c r="N353" s="183" t="s">
        <v>88</v>
      </c>
      <c r="O353" s="183" t="s">
        <v>89</v>
      </c>
      <c r="P353" s="188">
        <v>59304.134023999992</v>
      </c>
      <c r="Q353" s="188">
        <v>69978.878148319985</v>
      </c>
      <c r="R353" s="188">
        <v>50408.513920399993</v>
      </c>
      <c r="S353" s="201">
        <v>59482.046426071989</v>
      </c>
      <c r="T353" s="188">
        <v>50408.513920399993</v>
      </c>
      <c r="U353" s="188">
        <v>59482.046426071989</v>
      </c>
      <c r="V353" s="183" t="s">
        <v>127</v>
      </c>
      <c r="W353" s="185" t="s">
        <v>54</v>
      </c>
      <c r="X353" s="185" t="s">
        <v>54</v>
      </c>
      <c r="Y353" s="185" t="s">
        <v>55</v>
      </c>
      <c r="Z353" s="189">
        <v>42050</v>
      </c>
      <c r="AA353" s="189">
        <v>42085</v>
      </c>
      <c r="AB353" s="183" t="s">
        <v>71</v>
      </c>
      <c r="AC353" s="183" t="s">
        <v>71</v>
      </c>
      <c r="AD353" s="190" t="s">
        <v>567</v>
      </c>
      <c r="AE353" s="183" t="s">
        <v>78</v>
      </c>
      <c r="AF353" s="182">
        <v>796</v>
      </c>
      <c r="AG353" s="185" t="s">
        <v>68</v>
      </c>
      <c r="AH353" s="185">
        <v>1</v>
      </c>
      <c r="AI353" s="183">
        <v>46</v>
      </c>
      <c r="AJ353" s="183" t="s">
        <v>63</v>
      </c>
      <c r="AK353" s="189">
        <v>42105</v>
      </c>
      <c r="AL353" s="189">
        <v>42105</v>
      </c>
      <c r="AM353" s="189">
        <v>42734</v>
      </c>
      <c r="AN353" s="183" t="s">
        <v>56</v>
      </c>
      <c r="AO353" s="191" t="s">
        <v>71</v>
      </c>
      <c r="AP353" s="191" t="s">
        <v>65</v>
      </c>
      <c r="AQ353" s="192" t="s">
        <v>71</v>
      </c>
      <c r="AR353" s="183" t="s">
        <v>59</v>
      </c>
      <c r="AS353" s="193" t="s">
        <v>813</v>
      </c>
      <c r="AT353" s="194" t="s">
        <v>813</v>
      </c>
      <c r="AU353" s="183" t="s">
        <v>813</v>
      </c>
      <c r="AV353" s="195" t="s">
        <v>813</v>
      </c>
      <c r="AW353" s="196" t="s">
        <v>813</v>
      </c>
      <c r="AX353" s="196" t="s">
        <v>813</v>
      </c>
      <c r="AY353" s="197" t="s">
        <v>813</v>
      </c>
      <c r="AZ353" s="198" t="s">
        <v>813</v>
      </c>
      <c r="BA353" s="183" t="s">
        <v>65</v>
      </c>
      <c r="BB353" s="199" t="s">
        <v>813</v>
      </c>
    </row>
    <row r="354" spans="1:54" s="220" customFormat="1" ht="76.5">
      <c r="A354" s="202">
        <v>2</v>
      </c>
      <c r="B354" s="203" t="s">
        <v>1260</v>
      </c>
      <c r="C354" s="204" t="s">
        <v>1261</v>
      </c>
      <c r="D354" s="205" t="s">
        <v>1188</v>
      </c>
      <c r="E354" s="203" t="s">
        <v>82</v>
      </c>
      <c r="F354" s="205" t="s">
        <v>83</v>
      </c>
      <c r="G354" s="205" t="s">
        <v>84</v>
      </c>
      <c r="H354" s="202">
        <v>815965</v>
      </c>
      <c r="I354" s="206" t="s">
        <v>1262</v>
      </c>
      <c r="J354" s="207" t="s">
        <v>566</v>
      </c>
      <c r="K354" s="207" t="s">
        <v>566</v>
      </c>
      <c r="L354" s="203" t="s">
        <v>87</v>
      </c>
      <c r="M354" s="204" t="s">
        <v>77</v>
      </c>
      <c r="N354" s="203" t="s">
        <v>88</v>
      </c>
      <c r="O354" s="203" t="s">
        <v>89</v>
      </c>
      <c r="P354" s="208">
        <v>54263.593353199991</v>
      </c>
      <c r="Q354" s="208">
        <v>64031.040156775984</v>
      </c>
      <c r="R354" s="208">
        <v>46124.054350219994</v>
      </c>
      <c r="S354" s="209">
        <v>54426.384133259591</v>
      </c>
      <c r="T354" s="208">
        <v>46124.054350219994</v>
      </c>
      <c r="U354" s="208">
        <v>54426.384133259591</v>
      </c>
      <c r="V354" s="203" t="s">
        <v>127</v>
      </c>
      <c r="W354" s="205" t="s">
        <v>54</v>
      </c>
      <c r="X354" s="205" t="s">
        <v>54</v>
      </c>
      <c r="Y354" s="205" t="s">
        <v>55</v>
      </c>
      <c r="Z354" s="210">
        <v>42050</v>
      </c>
      <c r="AA354" s="210">
        <v>42085</v>
      </c>
      <c r="AB354" s="2" t="s">
        <v>71</v>
      </c>
      <c r="AC354" s="2" t="s">
        <v>71</v>
      </c>
      <c r="AD354" s="25" t="s">
        <v>567</v>
      </c>
      <c r="AE354" s="2" t="s">
        <v>78</v>
      </c>
      <c r="AF354" s="21">
        <v>796</v>
      </c>
      <c r="AG354" s="1" t="s">
        <v>68</v>
      </c>
      <c r="AH354" s="1">
        <v>1</v>
      </c>
      <c r="AI354" s="2">
        <v>46</v>
      </c>
      <c r="AJ354" s="2" t="s">
        <v>63</v>
      </c>
      <c r="AK354" s="210">
        <v>42105</v>
      </c>
      <c r="AL354" s="210">
        <v>42105</v>
      </c>
      <c r="AM354" s="210">
        <v>42734</v>
      </c>
      <c r="AN354" s="203" t="s">
        <v>56</v>
      </c>
      <c r="AO354" s="211" t="s">
        <v>71</v>
      </c>
      <c r="AP354" s="211" t="s">
        <v>65</v>
      </c>
      <c r="AQ354" s="212" t="s">
        <v>71</v>
      </c>
      <c r="AR354" s="203" t="s">
        <v>59</v>
      </c>
      <c r="AS354" s="213" t="s">
        <v>1263</v>
      </c>
      <c r="AT354" s="214" t="s">
        <v>1264</v>
      </c>
      <c r="AU354" s="203" t="s">
        <v>93</v>
      </c>
      <c r="AV354" s="215">
        <v>42735</v>
      </c>
      <c r="AW354" s="216">
        <v>69432.196126499999</v>
      </c>
      <c r="AX354" s="216">
        <v>64588.089420000004</v>
      </c>
      <c r="AY354" s="217"/>
      <c r="AZ354" s="218"/>
      <c r="BA354" s="203" t="s">
        <v>65</v>
      </c>
      <c r="BB354" s="219" t="s">
        <v>296</v>
      </c>
    </row>
    <row r="355" spans="1:54" s="220" customFormat="1" ht="76.5">
      <c r="A355" s="202">
        <v>2</v>
      </c>
      <c r="B355" s="203" t="s">
        <v>1265</v>
      </c>
      <c r="C355" s="204" t="s">
        <v>1261</v>
      </c>
      <c r="D355" s="205" t="s">
        <v>1188</v>
      </c>
      <c r="E355" s="203" t="s">
        <v>82</v>
      </c>
      <c r="F355" s="205" t="s">
        <v>83</v>
      </c>
      <c r="G355" s="205" t="s">
        <v>84</v>
      </c>
      <c r="H355" s="202">
        <v>815967</v>
      </c>
      <c r="I355" s="206" t="s">
        <v>1266</v>
      </c>
      <c r="J355" s="207" t="s">
        <v>566</v>
      </c>
      <c r="K355" s="207" t="s">
        <v>566</v>
      </c>
      <c r="L355" s="203" t="s">
        <v>87</v>
      </c>
      <c r="M355" s="204" t="s">
        <v>77</v>
      </c>
      <c r="N355" s="203" t="s">
        <v>88</v>
      </c>
      <c r="O355" s="203" t="s">
        <v>89</v>
      </c>
      <c r="P355" s="208">
        <v>5040.5406708</v>
      </c>
      <c r="Q355" s="208">
        <v>5947.837991544</v>
      </c>
      <c r="R355" s="208">
        <v>4284.4595701799999</v>
      </c>
      <c r="S355" s="209">
        <v>5055.6622928123998</v>
      </c>
      <c r="T355" s="208">
        <v>4284.4595701799999</v>
      </c>
      <c r="U355" s="208">
        <v>5055.6622928123998</v>
      </c>
      <c r="V355" s="203" t="s">
        <v>127</v>
      </c>
      <c r="W355" s="205" t="s">
        <v>54</v>
      </c>
      <c r="X355" s="205" t="s">
        <v>54</v>
      </c>
      <c r="Y355" s="205" t="s">
        <v>55</v>
      </c>
      <c r="Z355" s="210">
        <v>42050</v>
      </c>
      <c r="AA355" s="210">
        <v>42085</v>
      </c>
      <c r="AB355" s="2" t="s">
        <v>71</v>
      </c>
      <c r="AC355" s="2" t="s">
        <v>71</v>
      </c>
      <c r="AD355" s="25" t="s">
        <v>567</v>
      </c>
      <c r="AE355" s="2" t="s">
        <v>78</v>
      </c>
      <c r="AF355" s="21">
        <v>796</v>
      </c>
      <c r="AG355" s="1" t="s">
        <v>68</v>
      </c>
      <c r="AH355" s="1">
        <v>1</v>
      </c>
      <c r="AI355" s="2">
        <v>46</v>
      </c>
      <c r="AJ355" s="2" t="s">
        <v>63</v>
      </c>
      <c r="AK355" s="210">
        <v>42105</v>
      </c>
      <c r="AL355" s="210">
        <v>42105</v>
      </c>
      <c r="AM355" s="210">
        <v>42734</v>
      </c>
      <c r="AN355" s="203" t="s">
        <v>56</v>
      </c>
      <c r="AO355" s="211" t="s">
        <v>71</v>
      </c>
      <c r="AP355" s="211" t="s">
        <v>65</v>
      </c>
      <c r="AQ355" s="212" t="s">
        <v>71</v>
      </c>
      <c r="AR355" s="203" t="s">
        <v>59</v>
      </c>
      <c r="AS355" s="213" t="s">
        <v>1267</v>
      </c>
      <c r="AT355" s="214" t="s">
        <v>1268</v>
      </c>
      <c r="AU355" s="203" t="s">
        <v>93</v>
      </c>
      <c r="AV355" s="215">
        <v>42735</v>
      </c>
      <c r="AW355" s="216">
        <v>6081.1002050000006</v>
      </c>
      <c r="AX355" s="216">
        <v>5656.8373999999994</v>
      </c>
      <c r="AY355" s="217"/>
      <c r="AZ355" s="218"/>
      <c r="BA355" s="203" t="s">
        <v>65</v>
      </c>
      <c r="BB355" s="219" t="s">
        <v>296</v>
      </c>
    </row>
    <row r="356" spans="1:54" s="200" customFormat="1" ht="76.5">
      <c r="A356" s="182">
        <v>2</v>
      </c>
      <c r="B356" s="183" t="s">
        <v>1269</v>
      </c>
      <c r="C356" s="184" t="s">
        <v>54</v>
      </c>
      <c r="D356" s="185" t="s">
        <v>1188</v>
      </c>
      <c r="E356" s="183" t="s">
        <v>82</v>
      </c>
      <c r="F356" s="185" t="s">
        <v>83</v>
      </c>
      <c r="G356" s="185" t="s">
        <v>84</v>
      </c>
      <c r="H356" s="182">
        <v>815944</v>
      </c>
      <c r="I356" s="186" t="s">
        <v>1270</v>
      </c>
      <c r="J356" s="187" t="s">
        <v>566</v>
      </c>
      <c r="K356" s="187" t="s">
        <v>566</v>
      </c>
      <c r="L356" s="183" t="s">
        <v>87</v>
      </c>
      <c r="M356" s="184" t="s">
        <v>77</v>
      </c>
      <c r="N356" s="183" t="s">
        <v>88</v>
      </c>
      <c r="O356" s="183" t="s">
        <v>89</v>
      </c>
      <c r="P356" s="188">
        <v>42376.10595159998</v>
      </c>
      <c r="Q356" s="188">
        <v>50003.805022887987</v>
      </c>
      <c r="R356" s="188">
        <v>36019.690058859989</v>
      </c>
      <c r="S356" s="201">
        <v>42503.234269454784</v>
      </c>
      <c r="T356" s="188">
        <v>36019.690058859989</v>
      </c>
      <c r="U356" s="188">
        <v>42503.234269454784</v>
      </c>
      <c r="V356" s="183" t="s">
        <v>127</v>
      </c>
      <c r="W356" s="185" t="s">
        <v>54</v>
      </c>
      <c r="X356" s="185" t="s">
        <v>54</v>
      </c>
      <c r="Y356" s="185" t="s">
        <v>55</v>
      </c>
      <c r="Z356" s="189">
        <v>42050</v>
      </c>
      <c r="AA356" s="189">
        <v>42085</v>
      </c>
      <c r="AB356" s="183" t="s">
        <v>71</v>
      </c>
      <c r="AC356" s="183" t="s">
        <v>71</v>
      </c>
      <c r="AD356" s="190" t="s">
        <v>567</v>
      </c>
      <c r="AE356" s="183" t="s">
        <v>78</v>
      </c>
      <c r="AF356" s="182">
        <v>796</v>
      </c>
      <c r="AG356" s="185" t="s">
        <v>68</v>
      </c>
      <c r="AH356" s="185">
        <v>1</v>
      </c>
      <c r="AI356" s="183">
        <v>46</v>
      </c>
      <c r="AJ356" s="183" t="s">
        <v>63</v>
      </c>
      <c r="AK356" s="189">
        <v>42105</v>
      </c>
      <c r="AL356" s="189">
        <v>42105</v>
      </c>
      <c r="AM356" s="189">
        <v>42734</v>
      </c>
      <c r="AN356" s="183" t="s">
        <v>56</v>
      </c>
      <c r="AO356" s="191" t="s">
        <v>71</v>
      </c>
      <c r="AP356" s="191" t="s">
        <v>65</v>
      </c>
      <c r="AQ356" s="192" t="s">
        <v>71</v>
      </c>
      <c r="AR356" s="183" t="s">
        <v>59</v>
      </c>
      <c r="AS356" s="193" t="s">
        <v>813</v>
      </c>
      <c r="AT356" s="194" t="s">
        <v>813</v>
      </c>
      <c r="AU356" s="183" t="s">
        <v>813</v>
      </c>
      <c r="AV356" s="195" t="s">
        <v>813</v>
      </c>
      <c r="AW356" s="196" t="s">
        <v>813</v>
      </c>
      <c r="AX356" s="196" t="s">
        <v>813</v>
      </c>
      <c r="AY356" s="197" t="s">
        <v>813</v>
      </c>
      <c r="AZ356" s="198" t="s">
        <v>813</v>
      </c>
      <c r="BA356" s="183" t="s">
        <v>65</v>
      </c>
      <c r="BB356" s="199" t="s">
        <v>813</v>
      </c>
    </row>
    <row r="357" spans="1:54" s="220" customFormat="1" ht="76.5">
      <c r="A357" s="202">
        <v>2</v>
      </c>
      <c r="B357" s="203" t="s">
        <v>1271</v>
      </c>
      <c r="C357" s="204" t="s">
        <v>1272</v>
      </c>
      <c r="D357" s="205" t="s">
        <v>1188</v>
      </c>
      <c r="E357" s="203" t="s">
        <v>82</v>
      </c>
      <c r="F357" s="205" t="s">
        <v>83</v>
      </c>
      <c r="G357" s="205" t="s">
        <v>84</v>
      </c>
      <c r="H357" s="202">
        <v>815968</v>
      </c>
      <c r="I357" s="206" t="s">
        <v>1273</v>
      </c>
      <c r="J357" s="207" t="s">
        <v>566</v>
      </c>
      <c r="K357" s="207" t="s">
        <v>566</v>
      </c>
      <c r="L357" s="203" t="s">
        <v>87</v>
      </c>
      <c r="M357" s="204" t="s">
        <v>77</v>
      </c>
      <c r="N357" s="203" t="s">
        <v>88</v>
      </c>
      <c r="O357" s="203" t="s">
        <v>89</v>
      </c>
      <c r="P357" s="208">
        <v>3597.1476263999998</v>
      </c>
      <c r="Q357" s="208">
        <v>4244.6341991519994</v>
      </c>
      <c r="R357" s="208">
        <v>3057.5754824399996</v>
      </c>
      <c r="S357" s="209">
        <v>3607.9390692791994</v>
      </c>
      <c r="T357" s="208">
        <v>3057.5754824399996</v>
      </c>
      <c r="U357" s="208">
        <v>3607.9390692791994</v>
      </c>
      <c r="V357" s="203" t="s">
        <v>127</v>
      </c>
      <c r="W357" s="205" t="s">
        <v>54</v>
      </c>
      <c r="X357" s="205" t="s">
        <v>54</v>
      </c>
      <c r="Y357" s="205" t="s">
        <v>55</v>
      </c>
      <c r="Z357" s="210">
        <v>42050</v>
      </c>
      <c r="AA357" s="210">
        <v>42085</v>
      </c>
      <c r="AB357" s="2" t="s">
        <v>71</v>
      </c>
      <c r="AC357" s="2" t="s">
        <v>71</v>
      </c>
      <c r="AD357" s="25" t="s">
        <v>567</v>
      </c>
      <c r="AE357" s="2" t="s">
        <v>78</v>
      </c>
      <c r="AF357" s="21">
        <v>796</v>
      </c>
      <c r="AG357" s="1" t="s">
        <v>68</v>
      </c>
      <c r="AH357" s="1">
        <v>1</v>
      </c>
      <c r="AI357" s="2">
        <v>46</v>
      </c>
      <c r="AJ357" s="2" t="s">
        <v>63</v>
      </c>
      <c r="AK357" s="210">
        <v>42105</v>
      </c>
      <c r="AL357" s="210">
        <v>42105</v>
      </c>
      <c r="AM357" s="210">
        <v>42734</v>
      </c>
      <c r="AN357" s="203" t="s">
        <v>56</v>
      </c>
      <c r="AO357" s="211" t="s">
        <v>71</v>
      </c>
      <c r="AP357" s="211" t="s">
        <v>65</v>
      </c>
      <c r="AQ357" s="212" t="s">
        <v>71</v>
      </c>
      <c r="AR357" s="203" t="s">
        <v>59</v>
      </c>
      <c r="AS357" s="213" t="s">
        <v>1274</v>
      </c>
      <c r="AT357" s="214" t="s">
        <v>1275</v>
      </c>
      <c r="AU357" s="203" t="s">
        <v>93</v>
      </c>
      <c r="AV357" s="215">
        <v>42735</v>
      </c>
      <c r="AW357" s="216">
        <v>4342.1896649999999</v>
      </c>
      <c r="AX357" s="216">
        <v>4039.2461999999991</v>
      </c>
      <c r="AY357" s="217"/>
      <c r="AZ357" s="218"/>
      <c r="BA357" s="203" t="s">
        <v>65</v>
      </c>
      <c r="BB357" s="219" t="s">
        <v>296</v>
      </c>
    </row>
    <row r="358" spans="1:54" s="220" customFormat="1" ht="76.5">
      <c r="A358" s="202">
        <v>2</v>
      </c>
      <c r="B358" s="203" t="s">
        <v>1276</v>
      </c>
      <c r="C358" s="204" t="s">
        <v>1272</v>
      </c>
      <c r="D358" s="205" t="s">
        <v>1188</v>
      </c>
      <c r="E358" s="203" t="s">
        <v>82</v>
      </c>
      <c r="F358" s="205" t="s">
        <v>83</v>
      </c>
      <c r="G358" s="205" t="s">
        <v>84</v>
      </c>
      <c r="H358" s="202">
        <v>815969</v>
      </c>
      <c r="I358" s="206" t="s">
        <v>1277</v>
      </c>
      <c r="J358" s="207" t="s">
        <v>566</v>
      </c>
      <c r="K358" s="207" t="s">
        <v>566</v>
      </c>
      <c r="L358" s="203" t="s">
        <v>87</v>
      </c>
      <c r="M358" s="204" t="s">
        <v>77</v>
      </c>
      <c r="N358" s="203" t="s">
        <v>88</v>
      </c>
      <c r="O358" s="203" t="s">
        <v>89</v>
      </c>
      <c r="P358" s="208">
        <v>10409.246737199997</v>
      </c>
      <c r="Q358" s="208">
        <v>12282.911149895996</v>
      </c>
      <c r="R358" s="208">
        <v>8847.8597266199977</v>
      </c>
      <c r="S358" s="209">
        <v>10440.474477411597</v>
      </c>
      <c r="T358" s="208">
        <v>8847.8597266199977</v>
      </c>
      <c r="U358" s="208">
        <v>10440.474477411597</v>
      </c>
      <c r="V358" s="203" t="s">
        <v>127</v>
      </c>
      <c r="W358" s="205" t="s">
        <v>54</v>
      </c>
      <c r="X358" s="205" t="s">
        <v>54</v>
      </c>
      <c r="Y358" s="205" t="s">
        <v>55</v>
      </c>
      <c r="Z358" s="210">
        <v>42050</v>
      </c>
      <c r="AA358" s="210">
        <v>42085</v>
      </c>
      <c r="AB358" s="2" t="s">
        <v>71</v>
      </c>
      <c r="AC358" s="2" t="s">
        <v>71</v>
      </c>
      <c r="AD358" s="25" t="s">
        <v>567</v>
      </c>
      <c r="AE358" s="2" t="s">
        <v>78</v>
      </c>
      <c r="AF358" s="21">
        <v>796</v>
      </c>
      <c r="AG358" s="1" t="s">
        <v>68</v>
      </c>
      <c r="AH358" s="1">
        <v>1</v>
      </c>
      <c r="AI358" s="2">
        <v>46</v>
      </c>
      <c r="AJ358" s="2" t="s">
        <v>63</v>
      </c>
      <c r="AK358" s="210">
        <v>42105</v>
      </c>
      <c r="AL358" s="210">
        <v>42105</v>
      </c>
      <c r="AM358" s="210">
        <v>42734</v>
      </c>
      <c r="AN358" s="203" t="s">
        <v>56</v>
      </c>
      <c r="AO358" s="211" t="s">
        <v>71</v>
      </c>
      <c r="AP358" s="211" t="s">
        <v>65</v>
      </c>
      <c r="AQ358" s="212" t="s">
        <v>71</v>
      </c>
      <c r="AR358" s="203" t="s">
        <v>59</v>
      </c>
      <c r="AS358" s="213" t="s">
        <v>1278</v>
      </c>
      <c r="AT358" s="214" t="s">
        <v>1279</v>
      </c>
      <c r="AU358" s="203" t="s">
        <v>93</v>
      </c>
      <c r="AV358" s="215">
        <v>42735</v>
      </c>
      <c r="AW358" s="216">
        <v>12565.324635999999</v>
      </c>
      <c r="AX358" s="216">
        <v>11688.674080000001</v>
      </c>
      <c r="AY358" s="217"/>
      <c r="AZ358" s="218"/>
      <c r="BA358" s="203" t="s">
        <v>65</v>
      </c>
      <c r="BB358" s="219" t="s">
        <v>296</v>
      </c>
    </row>
    <row r="359" spans="1:54" s="220" customFormat="1" ht="76.5">
      <c r="A359" s="202">
        <v>2</v>
      </c>
      <c r="B359" s="203" t="s">
        <v>1280</v>
      </c>
      <c r="C359" s="204" t="s">
        <v>1272</v>
      </c>
      <c r="D359" s="205" t="s">
        <v>1188</v>
      </c>
      <c r="E359" s="203" t="s">
        <v>82</v>
      </c>
      <c r="F359" s="205" t="s">
        <v>83</v>
      </c>
      <c r="G359" s="205" t="s">
        <v>84</v>
      </c>
      <c r="H359" s="202">
        <v>815970</v>
      </c>
      <c r="I359" s="206" t="s">
        <v>1281</v>
      </c>
      <c r="J359" s="207" t="s">
        <v>566</v>
      </c>
      <c r="K359" s="207" t="s">
        <v>566</v>
      </c>
      <c r="L359" s="203" t="s">
        <v>87</v>
      </c>
      <c r="M359" s="204" t="s">
        <v>77</v>
      </c>
      <c r="N359" s="203" t="s">
        <v>88</v>
      </c>
      <c r="O359" s="203" t="s">
        <v>89</v>
      </c>
      <c r="P359" s="208">
        <v>18003.238353599994</v>
      </c>
      <c r="Q359" s="208">
        <v>21243.821257247993</v>
      </c>
      <c r="R359" s="208">
        <v>15302.752600559994</v>
      </c>
      <c r="S359" s="209">
        <v>18057.248068660792</v>
      </c>
      <c r="T359" s="208">
        <v>15302.752600559994</v>
      </c>
      <c r="U359" s="208">
        <v>18057.248068660792</v>
      </c>
      <c r="V359" s="203" t="s">
        <v>127</v>
      </c>
      <c r="W359" s="205" t="s">
        <v>54</v>
      </c>
      <c r="X359" s="205" t="s">
        <v>54</v>
      </c>
      <c r="Y359" s="205" t="s">
        <v>55</v>
      </c>
      <c r="Z359" s="210">
        <v>42050</v>
      </c>
      <c r="AA359" s="210">
        <v>42085</v>
      </c>
      <c r="AB359" s="2" t="s">
        <v>71</v>
      </c>
      <c r="AC359" s="2" t="s">
        <v>71</v>
      </c>
      <c r="AD359" s="25" t="s">
        <v>567</v>
      </c>
      <c r="AE359" s="2" t="s">
        <v>78</v>
      </c>
      <c r="AF359" s="21">
        <v>796</v>
      </c>
      <c r="AG359" s="1" t="s">
        <v>68</v>
      </c>
      <c r="AH359" s="1">
        <v>1</v>
      </c>
      <c r="AI359" s="2">
        <v>46</v>
      </c>
      <c r="AJ359" s="2" t="s">
        <v>63</v>
      </c>
      <c r="AK359" s="210">
        <v>42105</v>
      </c>
      <c r="AL359" s="210">
        <v>42105</v>
      </c>
      <c r="AM359" s="210">
        <v>42734</v>
      </c>
      <c r="AN359" s="203" t="s">
        <v>56</v>
      </c>
      <c r="AO359" s="211" t="s">
        <v>71</v>
      </c>
      <c r="AP359" s="211" t="s">
        <v>65</v>
      </c>
      <c r="AQ359" s="212" t="s">
        <v>71</v>
      </c>
      <c r="AR359" s="203" t="s">
        <v>59</v>
      </c>
      <c r="AS359" s="213" t="s">
        <v>1282</v>
      </c>
      <c r="AT359" s="214" t="s">
        <v>1283</v>
      </c>
      <c r="AU359" s="203" t="s">
        <v>93</v>
      </c>
      <c r="AV359" s="215">
        <v>42735</v>
      </c>
      <c r="AW359" s="216">
        <v>21680.719969999995</v>
      </c>
      <c r="AX359" s="216">
        <v>20168.111599999997</v>
      </c>
      <c r="AY359" s="217"/>
      <c r="AZ359" s="218"/>
      <c r="BA359" s="203" t="s">
        <v>65</v>
      </c>
      <c r="BB359" s="219" t="s">
        <v>296</v>
      </c>
    </row>
    <row r="360" spans="1:54" s="220" customFormat="1" ht="76.5">
      <c r="A360" s="202">
        <v>2</v>
      </c>
      <c r="B360" s="203" t="s">
        <v>1284</v>
      </c>
      <c r="C360" s="204" t="s">
        <v>1272</v>
      </c>
      <c r="D360" s="205" t="s">
        <v>1188</v>
      </c>
      <c r="E360" s="203" t="s">
        <v>82</v>
      </c>
      <c r="F360" s="205" t="s">
        <v>83</v>
      </c>
      <c r="G360" s="205" t="s">
        <v>84</v>
      </c>
      <c r="H360" s="202">
        <v>815972</v>
      </c>
      <c r="I360" s="206" t="s">
        <v>1285</v>
      </c>
      <c r="J360" s="207" t="s">
        <v>566</v>
      </c>
      <c r="K360" s="207" t="s">
        <v>566</v>
      </c>
      <c r="L360" s="203" t="s">
        <v>87</v>
      </c>
      <c r="M360" s="204" t="s">
        <v>77</v>
      </c>
      <c r="N360" s="203" t="s">
        <v>88</v>
      </c>
      <c r="O360" s="203" t="s">
        <v>89</v>
      </c>
      <c r="P360" s="208">
        <v>2108.2092223999994</v>
      </c>
      <c r="Q360" s="208">
        <v>2487.686882431999</v>
      </c>
      <c r="R360" s="208">
        <v>1791.9778390399995</v>
      </c>
      <c r="S360" s="209">
        <v>2114.5338500671992</v>
      </c>
      <c r="T360" s="208">
        <v>1791.9778390399995</v>
      </c>
      <c r="U360" s="208">
        <v>2114.5338500671992</v>
      </c>
      <c r="V360" s="203" t="s">
        <v>127</v>
      </c>
      <c r="W360" s="205" t="s">
        <v>54</v>
      </c>
      <c r="X360" s="205" t="s">
        <v>54</v>
      </c>
      <c r="Y360" s="205" t="s">
        <v>55</v>
      </c>
      <c r="Z360" s="210">
        <v>42050</v>
      </c>
      <c r="AA360" s="210">
        <v>42085</v>
      </c>
      <c r="AB360" s="2" t="s">
        <v>71</v>
      </c>
      <c r="AC360" s="2" t="s">
        <v>71</v>
      </c>
      <c r="AD360" s="25" t="s">
        <v>567</v>
      </c>
      <c r="AE360" s="2" t="s">
        <v>78</v>
      </c>
      <c r="AF360" s="21">
        <v>796</v>
      </c>
      <c r="AG360" s="1" t="s">
        <v>68</v>
      </c>
      <c r="AH360" s="1">
        <v>1</v>
      </c>
      <c r="AI360" s="2">
        <v>46</v>
      </c>
      <c r="AJ360" s="2" t="s">
        <v>63</v>
      </c>
      <c r="AK360" s="210">
        <v>42105</v>
      </c>
      <c r="AL360" s="210">
        <v>42105</v>
      </c>
      <c r="AM360" s="210">
        <v>42734</v>
      </c>
      <c r="AN360" s="203" t="s">
        <v>56</v>
      </c>
      <c r="AO360" s="211" t="s">
        <v>71</v>
      </c>
      <c r="AP360" s="211" t="s">
        <v>65</v>
      </c>
      <c r="AQ360" s="212" t="s">
        <v>71</v>
      </c>
      <c r="AR360" s="203" t="s">
        <v>59</v>
      </c>
      <c r="AS360" s="213" t="s">
        <v>1286</v>
      </c>
      <c r="AT360" s="214" t="s">
        <v>1287</v>
      </c>
      <c r="AU360" s="203" t="s">
        <v>93</v>
      </c>
      <c r="AV360" s="215">
        <v>42735</v>
      </c>
      <c r="AW360" s="216">
        <v>2544.8748479999995</v>
      </c>
      <c r="AX360" s="216">
        <v>2367.3254399999996</v>
      </c>
      <c r="AY360" s="217"/>
      <c r="AZ360" s="218"/>
      <c r="BA360" s="203" t="s">
        <v>65</v>
      </c>
      <c r="BB360" s="219" t="s">
        <v>296</v>
      </c>
    </row>
    <row r="361" spans="1:54" s="220" customFormat="1" ht="76.5">
      <c r="A361" s="202">
        <v>2</v>
      </c>
      <c r="B361" s="203" t="s">
        <v>1288</v>
      </c>
      <c r="C361" s="204" t="s">
        <v>1272</v>
      </c>
      <c r="D361" s="205" t="s">
        <v>1188</v>
      </c>
      <c r="E361" s="203" t="s">
        <v>82</v>
      </c>
      <c r="F361" s="205" t="s">
        <v>83</v>
      </c>
      <c r="G361" s="205" t="s">
        <v>84</v>
      </c>
      <c r="H361" s="202">
        <v>815973</v>
      </c>
      <c r="I361" s="206" t="s">
        <v>1289</v>
      </c>
      <c r="J361" s="207" t="s">
        <v>566</v>
      </c>
      <c r="K361" s="207" t="s">
        <v>566</v>
      </c>
      <c r="L361" s="203" t="s">
        <v>87</v>
      </c>
      <c r="M361" s="204" t="s">
        <v>77</v>
      </c>
      <c r="N361" s="203" t="s">
        <v>88</v>
      </c>
      <c r="O361" s="203" t="s">
        <v>89</v>
      </c>
      <c r="P361" s="208">
        <v>1844.6712783999999</v>
      </c>
      <c r="Q361" s="208">
        <v>2176.7121085119998</v>
      </c>
      <c r="R361" s="208">
        <v>1567.97058664</v>
      </c>
      <c r="S361" s="209">
        <v>1850.2052922351997</v>
      </c>
      <c r="T361" s="208">
        <v>1567.97058664</v>
      </c>
      <c r="U361" s="208">
        <v>1850.2052922351997</v>
      </c>
      <c r="V361" s="203" t="s">
        <v>127</v>
      </c>
      <c r="W361" s="205" t="s">
        <v>54</v>
      </c>
      <c r="X361" s="205" t="s">
        <v>54</v>
      </c>
      <c r="Y361" s="205" t="s">
        <v>55</v>
      </c>
      <c r="Z361" s="210">
        <v>42050</v>
      </c>
      <c r="AA361" s="210">
        <v>42085</v>
      </c>
      <c r="AB361" s="2" t="s">
        <v>71</v>
      </c>
      <c r="AC361" s="2" t="s">
        <v>71</v>
      </c>
      <c r="AD361" s="25" t="s">
        <v>567</v>
      </c>
      <c r="AE361" s="2" t="s">
        <v>78</v>
      </c>
      <c r="AF361" s="21">
        <v>796</v>
      </c>
      <c r="AG361" s="1" t="s">
        <v>68</v>
      </c>
      <c r="AH361" s="1">
        <v>1</v>
      </c>
      <c r="AI361" s="2">
        <v>46</v>
      </c>
      <c r="AJ361" s="2" t="s">
        <v>63</v>
      </c>
      <c r="AK361" s="210">
        <v>42105</v>
      </c>
      <c r="AL361" s="210">
        <v>42105</v>
      </c>
      <c r="AM361" s="210">
        <v>42734</v>
      </c>
      <c r="AN361" s="203" t="s">
        <v>56</v>
      </c>
      <c r="AO361" s="211" t="s">
        <v>71</v>
      </c>
      <c r="AP361" s="211" t="s">
        <v>65</v>
      </c>
      <c r="AQ361" s="212" t="s">
        <v>71</v>
      </c>
      <c r="AR361" s="203" t="s">
        <v>59</v>
      </c>
      <c r="AS361" s="213" t="s">
        <v>1290</v>
      </c>
      <c r="AT361" s="214" t="s">
        <v>1291</v>
      </c>
      <c r="AU361" s="203" t="s">
        <v>93</v>
      </c>
      <c r="AV361" s="215">
        <v>42735</v>
      </c>
      <c r="AW361" s="216">
        <v>2226.7665469003105</v>
      </c>
      <c r="AX361" s="216">
        <v>2071.410741302614</v>
      </c>
      <c r="AY361" s="217"/>
      <c r="AZ361" s="218"/>
      <c r="BA361" s="203" t="s">
        <v>65</v>
      </c>
      <c r="BB361" s="219" t="s">
        <v>296</v>
      </c>
    </row>
    <row r="362" spans="1:54" s="220" customFormat="1" ht="76.5">
      <c r="A362" s="202">
        <v>2</v>
      </c>
      <c r="B362" s="203" t="s">
        <v>1292</v>
      </c>
      <c r="C362" s="204" t="s">
        <v>1272</v>
      </c>
      <c r="D362" s="205" t="s">
        <v>1188</v>
      </c>
      <c r="E362" s="203" t="s">
        <v>82</v>
      </c>
      <c r="F362" s="205" t="s">
        <v>83</v>
      </c>
      <c r="G362" s="205" t="s">
        <v>84</v>
      </c>
      <c r="H362" s="202">
        <v>815974</v>
      </c>
      <c r="I362" s="206" t="s">
        <v>1293</v>
      </c>
      <c r="J362" s="207" t="s">
        <v>566</v>
      </c>
      <c r="K362" s="207" t="s">
        <v>566</v>
      </c>
      <c r="L362" s="203" t="s">
        <v>87</v>
      </c>
      <c r="M362" s="204" t="s">
        <v>77</v>
      </c>
      <c r="N362" s="203" t="s">
        <v>88</v>
      </c>
      <c r="O362" s="203" t="s">
        <v>89</v>
      </c>
      <c r="P362" s="208">
        <v>6413.5927335999986</v>
      </c>
      <c r="Q362" s="208">
        <v>7568.0394256479976</v>
      </c>
      <c r="R362" s="208">
        <v>5451.5538235599988</v>
      </c>
      <c r="S362" s="209">
        <v>6432.8335118007981</v>
      </c>
      <c r="T362" s="208">
        <v>5451.5538235599988</v>
      </c>
      <c r="U362" s="208">
        <v>6432.8335118007981</v>
      </c>
      <c r="V362" s="203" t="s">
        <v>127</v>
      </c>
      <c r="W362" s="205" t="s">
        <v>54</v>
      </c>
      <c r="X362" s="205" t="s">
        <v>54</v>
      </c>
      <c r="Y362" s="205" t="s">
        <v>55</v>
      </c>
      <c r="Z362" s="210">
        <v>42050</v>
      </c>
      <c r="AA362" s="210">
        <v>42085</v>
      </c>
      <c r="AB362" s="2" t="s">
        <v>71</v>
      </c>
      <c r="AC362" s="2" t="s">
        <v>71</v>
      </c>
      <c r="AD362" s="25" t="s">
        <v>567</v>
      </c>
      <c r="AE362" s="2" t="s">
        <v>78</v>
      </c>
      <c r="AF362" s="21">
        <v>796</v>
      </c>
      <c r="AG362" s="1" t="s">
        <v>68</v>
      </c>
      <c r="AH362" s="1">
        <v>1</v>
      </c>
      <c r="AI362" s="2">
        <v>46</v>
      </c>
      <c r="AJ362" s="2" t="s">
        <v>63</v>
      </c>
      <c r="AK362" s="210">
        <v>42105</v>
      </c>
      <c r="AL362" s="210">
        <v>42105</v>
      </c>
      <c r="AM362" s="210">
        <v>42734</v>
      </c>
      <c r="AN362" s="203" t="s">
        <v>56</v>
      </c>
      <c r="AO362" s="211" t="s">
        <v>71</v>
      </c>
      <c r="AP362" s="211" t="s">
        <v>65</v>
      </c>
      <c r="AQ362" s="212" t="s">
        <v>71</v>
      </c>
      <c r="AR362" s="203" t="s">
        <v>59</v>
      </c>
      <c r="AS362" s="213" t="s">
        <v>1294</v>
      </c>
      <c r="AT362" s="214" t="s">
        <v>1295</v>
      </c>
      <c r="AU362" s="203" t="s">
        <v>93</v>
      </c>
      <c r="AV362" s="215">
        <v>42735</v>
      </c>
      <c r="AW362" s="216">
        <v>8540.1693257247025</v>
      </c>
      <c r="AX362" s="216">
        <v>7944.343558813679</v>
      </c>
      <c r="AY362" s="217"/>
      <c r="AZ362" s="218"/>
      <c r="BA362" s="203" t="s">
        <v>65</v>
      </c>
      <c r="BB362" s="219" t="s">
        <v>296</v>
      </c>
    </row>
    <row r="363" spans="1:54" s="200" customFormat="1" ht="76.5">
      <c r="A363" s="182">
        <v>2</v>
      </c>
      <c r="B363" s="183" t="s">
        <v>1296</v>
      </c>
      <c r="C363" s="184" t="s">
        <v>54</v>
      </c>
      <c r="D363" s="185" t="s">
        <v>1188</v>
      </c>
      <c r="E363" s="183" t="s">
        <v>82</v>
      </c>
      <c r="F363" s="185" t="s">
        <v>83</v>
      </c>
      <c r="G363" s="185" t="s">
        <v>84</v>
      </c>
      <c r="H363" s="182">
        <v>815945</v>
      </c>
      <c r="I363" s="186" t="s">
        <v>1297</v>
      </c>
      <c r="J363" s="187" t="s">
        <v>566</v>
      </c>
      <c r="K363" s="187" t="s">
        <v>566</v>
      </c>
      <c r="L363" s="183" t="s">
        <v>87</v>
      </c>
      <c r="M363" s="184" t="s">
        <v>77</v>
      </c>
      <c r="N363" s="183" t="s">
        <v>88</v>
      </c>
      <c r="O363" s="183" t="s">
        <v>89</v>
      </c>
      <c r="P363" s="188">
        <v>9627.4075231999996</v>
      </c>
      <c r="Q363" s="188">
        <v>11360.340877375998</v>
      </c>
      <c r="R363" s="188">
        <v>7433.8388914217085</v>
      </c>
      <c r="S363" s="201">
        <v>8771.9298918776149</v>
      </c>
      <c r="T363" s="188">
        <v>7433.8388914217085</v>
      </c>
      <c r="U363" s="188">
        <v>8771.9298918776149</v>
      </c>
      <c r="V363" s="183" t="s">
        <v>127</v>
      </c>
      <c r="W363" s="185" t="s">
        <v>54</v>
      </c>
      <c r="X363" s="185" t="s">
        <v>54</v>
      </c>
      <c r="Y363" s="185" t="s">
        <v>55</v>
      </c>
      <c r="Z363" s="189">
        <v>42050</v>
      </c>
      <c r="AA363" s="189">
        <v>42085</v>
      </c>
      <c r="AB363" s="183" t="s">
        <v>71</v>
      </c>
      <c r="AC363" s="183" t="s">
        <v>71</v>
      </c>
      <c r="AD363" s="190" t="s">
        <v>567</v>
      </c>
      <c r="AE363" s="183" t="s">
        <v>78</v>
      </c>
      <c r="AF363" s="182">
        <v>796</v>
      </c>
      <c r="AG363" s="185" t="s">
        <v>68</v>
      </c>
      <c r="AH363" s="185">
        <v>1</v>
      </c>
      <c r="AI363" s="183">
        <v>46</v>
      </c>
      <c r="AJ363" s="183" t="s">
        <v>63</v>
      </c>
      <c r="AK363" s="189">
        <v>42105</v>
      </c>
      <c r="AL363" s="189">
        <v>42105</v>
      </c>
      <c r="AM363" s="189">
        <v>42734</v>
      </c>
      <c r="AN363" s="183" t="s">
        <v>56</v>
      </c>
      <c r="AO363" s="191" t="s">
        <v>71</v>
      </c>
      <c r="AP363" s="191" t="s">
        <v>65</v>
      </c>
      <c r="AQ363" s="192" t="s">
        <v>71</v>
      </c>
      <c r="AR363" s="183" t="s">
        <v>59</v>
      </c>
      <c r="AS363" s="193" t="s">
        <v>813</v>
      </c>
      <c r="AT363" s="194" t="s">
        <v>813</v>
      </c>
      <c r="AU363" s="183" t="s">
        <v>813</v>
      </c>
      <c r="AV363" s="195" t="s">
        <v>813</v>
      </c>
      <c r="AW363" s="196" t="s">
        <v>813</v>
      </c>
      <c r="AX363" s="196" t="s">
        <v>813</v>
      </c>
      <c r="AY363" s="197" t="s">
        <v>813</v>
      </c>
      <c r="AZ363" s="198" t="s">
        <v>813</v>
      </c>
      <c r="BA363" s="183" t="s">
        <v>65</v>
      </c>
      <c r="BB363" s="199" t="s">
        <v>813</v>
      </c>
    </row>
    <row r="364" spans="1:54" s="220" customFormat="1" ht="76.5">
      <c r="A364" s="202">
        <v>2</v>
      </c>
      <c r="B364" s="203" t="s">
        <v>1299</v>
      </c>
      <c r="C364" s="204" t="s">
        <v>1298</v>
      </c>
      <c r="D364" s="205" t="s">
        <v>1188</v>
      </c>
      <c r="E364" s="203" t="s">
        <v>82</v>
      </c>
      <c r="F364" s="205" t="s">
        <v>83</v>
      </c>
      <c r="G364" s="205" t="s">
        <v>84</v>
      </c>
      <c r="H364" s="202">
        <v>815976</v>
      </c>
      <c r="I364" s="206" t="s">
        <v>1300</v>
      </c>
      <c r="J364" s="207" t="s">
        <v>566</v>
      </c>
      <c r="K364" s="207" t="s">
        <v>566</v>
      </c>
      <c r="L364" s="203" t="s">
        <v>87</v>
      </c>
      <c r="M364" s="204" t="s">
        <v>77</v>
      </c>
      <c r="N364" s="203" t="s">
        <v>88</v>
      </c>
      <c r="O364" s="203" t="s">
        <v>89</v>
      </c>
      <c r="P364" s="208">
        <v>2480.2761455999998</v>
      </c>
      <c r="Q364" s="208">
        <v>2926.7258518079998</v>
      </c>
      <c r="R364" s="208">
        <v>2108.2347237599997</v>
      </c>
      <c r="S364" s="209">
        <v>2487.7169740367995</v>
      </c>
      <c r="T364" s="208">
        <v>2108.2347237599997</v>
      </c>
      <c r="U364" s="208">
        <v>2487.7169740367995</v>
      </c>
      <c r="V364" s="203" t="s">
        <v>127</v>
      </c>
      <c r="W364" s="205" t="s">
        <v>54</v>
      </c>
      <c r="X364" s="205" t="s">
        <v>54</v>
      </c>
      <c r="Y364" s="205" t="s">
        <v>55</v>
      </c>
      <c r="Z364" s="210">
        <v>42050</v>
      </c>
      <c r="AA364" s="210">
        <v>42085</v>
      </c>
      <c r="AB364" s="2" t="s">
        <v>71</v>
      </c>
      <c r="AC364" s="2" t="s">
        <v>71</v>
      </c>
      <c r="AD364" s="25" t="s">
        <v>567</v>
      </c>
      <c r="AE364" s="2" t="s">
        <v>78</v>
      </c>
      <c r="AF364" s="21">
        <v>796</v>
      </c>
      <c r="AG364" s="1" t="s">
        <v>68</v>
      </c>
      <c r="AH364" s="1">
        <v>1</v>
      </c>
      <c r="AI364" s="2">
        <v>46</v>
      </c>
      <c r="AJ364" s="2" t="s">
        <v>63</v>
      </c>
      <c r="AK364" s="210">
        <v>42105</v>
      </c>
      <c r="AL364" s="210">
        <v>42105</v>
      </c>
      <c r="AM364" s="210">
        <v>42734</v>
      </c>
      <c r="AN364" s="203" t="s">
        <v>56</v>
      </c>
      <c r="AO364" s="211" t="s">
        <v>71</v>
      </c>
      <c r="AP364" s="211" t="s">
        <v>65</v>
      </c>
      <c r="AQ364" s="212" t="s">
        <v>71</v>
      </c>
      <c r="AR364" s="203" t="s">
        <v>59</v>
      </c>
      <c r="AS364" s="213" t="s">
        <v>1301</v>
      </c>
      <c r="AT364" s="214" t="s">
        <v>1302</v>
      </c>
      <c r="AU364" s="203" t="s">
        <v>93</v>
      </c>
      <c r="AV364" s="215">
        <v>42735</v>
      </c>
      <c r="AW364" s="216">
        <v>3255.8542905503632</v>
      </c>
      <c r="AX364" s="216">
        <v>3028.7016656282444</v>
      </c>
      <c r="AY364" s="217"/>
      <c r="AZ364" s="218"/>
      <c r="BA364" s="203" t="s">
        <v>65</v>
      </c>
      <c r="BB364" s="219" t="s">
        <v>296</v>
      </c>
    </row>
    <row r="365" spans="1:54" s="220" customFormat="1" ht="76.5">
      <c r="A365" s="202">
        <v>2</v>
      </c>
      <c r="B365" s="203" t="s">
        <v>1303</v>
      </c>
      <c r="C365" s="204" t="s">
        <v>1298</v>
      </c>
      <c r="D365" s="205" t="s">
        <v>1188</v>
      </c>
      <c r="E365" s="203" t="s">
        <v>82</v>
      </c>
      <c r="F365" s="205" t="s">
        <v>83</v>
      </c>
      <c r="G365" s="205" t="s">
        <v>84</v>
      </c>
      <c r="H365" s="202">
        <v>815977</v>
      </c>
      <c r="I365" s="206" t="s">
        <v>1304</v>
      </c>
      <c r="J365" s="207" t="s">
        <v>566</v>
      </c>
      <c r="K365" s="207" t="s">
        <v>566</v>
      </c>
      <c r="L365" s="203" t="s">
        <v>87</v>
      </c>
      <c r="M365" s="204" t="s">
        <v>77</v>
      </c>
      <c r="N365" s="203" t="s">
        <v>88</v>
      </c>
      <c r="O365" s="203" t="s">
        <v>89</v>
      </c>
      <c r="P365" s="208">
        <v>1839.6093855999998</v>
      </c>
      <c r="Q365" s="208">
        <v>2170.7390750079994</v>
      </c>
      <c r="R365" s="208">
        <v>1563.6679777599998</v>
      </c>
      <c r="S365" s="209">
        <v>1845.1282137567996</v>
      </c>
      <c r="T365" s="208">
        <v>1563.6679777599998</v>
      </c>
      <c r="U365" s="208">
        <v>1845.1282137567996</v>
      </c>
      <c r="V365" s="203" t="s">
        <v>127</v>
      </c>
      <c r="W365" s="205" t="s">
        <v>54</v>
      </c>
      <c r="X365" s="205" t="s">
        <v>54</v>
      </c>
      <c r="Y365" s="205" t="s">
        <v>55</v>
      </c>
      <c r="Z365" s="210">
        <v>42050</v>
      </c>
      <c r="AA365" s="210">
        <v>42085</v>
      </c>
      <c r="AB365" s="2" t="s">
        <v>71</v>
      </c>
      <c r="AC365" s="2" t="s">
        <v>71</v>
      </c>
      <c r="AD365" s="25" t="s">
        <v>567</v>
      </c>
      <c r="AE365" s="2" t="s">
        <v>78</v>
      </c>
      <c r="AF365" s="21">
        <v>796</v>
      </c>
      <c r="AG365" s="1" t="s">
        <v>68</v>
      </c>
      <c r="AH365" s="1">
        <v>1</v>
      </c>
      <c r="AI365" s="2">
        <v>46</v>
      </c>
      <c r="AJ365" s="2" t="s">
        <v>63</v>
      </c>
      <c r="AK365" s="210">
        <v>42105</v>
      </c>
      <c r="AL365" s="210">
        <v>42105</v>
      </c>
      <c r="AM365" s="210">
        <v>42734</v>
      </c>
      <c r="AN365" s="203" t="s">
        <v>56</v>
      </c>
      <c r="AO365" s="211" t="s">
        <v>71</v>
      </c>
      <c r="AP365" s="211" t="s">
        <v>65</v>
      </c>
      <c r="AQ365" s="212" t="s">
        <v>71</v>
      </c>
      <c r="AR365" s="203" t="s">
        <v>59</v>
      </c>
      <c r="AS365" s="213" t="s">
        <v>1305</v>
      </c>
      <c r="AT365" s="214" t="s">
        <v>1306</v>
      </c>
      <c r="AU365" s="203" t="s">
        <v>93</v>
      </c>
      <c r="AV365" s="215">
        <v>42735</v>
      </c>
      <c r="AW365" s="216">
        <v>2318.8547864999996</v>
      </c>
      <c r="AX365" s="216">
        <v>2157.0742199999991</v>
      </c>
      <c r="AY365" s="217"/>
      <c r="AZ365" s="218"/>
      <c r="BA365" s="203" t="s">
        <v>65</v>
      </c>
      <c r="BB365" s="219" t="s">
        <v>296</v>
      </c>
    </row>
    <row r="366" spans="1:54" s="220" customFormat="1" ht="76.5">
      <c r="A366" s="202">
        <v>2</v>
      </c>
      <c r="B366" s="203" t="s">
        <v>1307</v>
      </c>
      <c r="C366" s="204" t="s">
        <v>1298</v>
      </c>
      <c r="D366" s="205" t="s">
        <v>1188</v>
      </c>
      <c r="E366" s="203" t="s">
        <v>82</v>
      </c>
      <c r="F366" s="205" t="s">
        <v>83</v>
      </c>
      <c r="G366" s="205" t="s">
        <v>84</v>
      </c>
      <c r="H366" s="202">
        <v>815978</v>
      </c>
      <c r="I366" s="206" t="s">
        <v>1308</v>
      </c>
      <c r="J366" s="207" t="s">
        <v>566</v>
      </c>
      <c r="K366" s="207" t="s">
        <v>566</v>
      </c>
      <c r="L366" s="203" t="s">
        <v>87</v>
      </c>
      <c r="M366" s="204" t="s">
        <v>77</v>
      </c>
      <c r="N366" s="203" t="s">
        <v>88</v>
      </c>
      <c r="O366" s="203" t="s">
        <v>89</v>
      </c>
      <c r="P366" s="208">
        <v>2834.4642571999998</v>
      </c>
      <c r="Q366" s="208">
        <v>3344.6678234959995</v>
      </c>
      <c r="R366" s="208">
        <v>1659.8371153217099</v>
      </c>
      <c r="S366" s="209">
        <v>1958.6077960796176</v>
      </c>
      <c r="T366" s="208">
        <v>1659.8371153217099</v>
      </c>
      <c r="U366" s="208">
        <v>1958.6077960796176</v>
      </c>
      <c r="V366" s="203" t="s">
        <v>127</v>
      </c>
      <c r="W366" s="205" t="s">
        <v>54</v>
      </c>
      <c r="X366" s="205" t="s">
        <v>54</v>
      </c>
      <c r="Y366" s="205" t="s">
        <v>55</v>
      </c>
      <c r="Z366" s="210">
        <v>42050</v>
      </c>
      <c r="AA366" s="210">
        <v>42085</v>
      </c>
      <c r="AB366" s="2" t="s">
        <v>71</v>
      </c>
      <c r="AC366" s="2" t="s">
        <v>71</v>
      </c>
      <c r="AD366" s="25" t="s">
        <v>567</v>
      </c>
      <c r="AE366" s="2" t="s">
        <v>78</v>
      </c>
      <c r="AF366" s="21">
        <v>796</v>
      </c>
      <c r="AG366" s="1" t="s">
        <v>68</v>
      </c>
      <c r="AH366" s="1">
        <v>1</v>
      </c>
      <c r="AI366" s="2">
        <v>46</v>
      </c>
      <c r="AJ366" s="2" t="s">
        <v>63</v>
      </c>
      <c r="AK366" s="210">
        <v>42105</v>
      </c>
      <c r="AL366" s="210">
        <v>42105</v>
      </c>
      <c r="AM366" s="210">
        <v>42734</v>
      </c>
      <c r="AN366" s="203" t="s">
        <v>56</v>
      </c>
      <c r="AO366" s="211" t="s">
        <v>71</v>
      </c>
      <c r="AP366" s="211" t="s">
        <v>65</v>
      </c>
      <c r="AQ366" s="212" t="s">
        <v>71</v>
      </c>
      <c r="AR366" s="203" t="s">
        <v>59</v>
      </c>
      <c r="AS366" s="213" t="s">
        <v>1309</v>
      </c>
      <c r="AT366" s="214" t="s">
        <v>1310</v>
      </c>
      <c r="AU366" s="203" t="s">
        <v>93</v>
      </c>
      <c r="AV366" s="215">
        <v>42735</v>
      </c>
      <c r="AW366" s="216">
        <v>2574.0722718886773</v>
      </c>
      <c r="AX366" s="216">
        <v>2394.4858343150486</v>
      </c>
      <c r="AY366" s="217"/>
      <c r="AZ366" s="218"/>
      <c r="BA366" s="203" t="s">
        <v>65</v>
      </c>
      <c r="BB366" s="219" t="s">
        <v>296</v>
      </c>
    </row>
    <row r="367" spans="1:54" s="220" customFormat="1" ht="76.5">
      <c r="A367" s="202">
        <v>2</v>
      </c>
      <c r="B367" s="203" t="s">
        <v>1311</v>
      </c>
      <c r="C367" s="204" t="s">
        <v>1298</v>
      </c>
      <c r="D367" s="205" t="s">
        <v>1188</v>
      </c>
      <c r="E367" s="203" t="s">
        <v>82</v>
      </c>
      <c r="F367" s="205" t="s">
        <v>83</v>
      </c>
      <c r="G367" s="205" t="s">
        <v>84</v>
      </c>
      <c r="H367" s="202">
        <v>815979</v>
      </c>
      <c r="I367" s="206" t="s">
        <v>1312</v>
      </c>
      <c r="J367" s="207" t="s">
        <v>566</v>
      </c>
      <c r="K367" s="207" t="s">
        <v>566</v>
      </c>
      <c r="L367" s="203" t="s">
        <v>87</v>
      </c>
      <c r="M367" s="204" t="s">
        <v>77</v>
      </c>
      <c r="N367" s="203" t="s">
        <v>88</v>
      </c>
      <c r="O367" s="203" t="s">
        <v>89</v>
      </c>
      <c r="P367" s="208">
        <v>2473.0577347999997</v>
      </c>
      <c r="Q367" s="208">
        <v>2918.2081270639997</v>
      </c>
      <c r="R367" s="208">
        <v>2102.0990745799995</v>
      </c>
      <c r="S367" s="209">
        <v>2480.4769080043993</v>
      </c>
      <c r="T367" s="208">
        <v>2102.0990745799995</v>
      </c>
      <c r="U367" s="208">
        <v>2480.4769080043993</v>
      </c>
      <c r="V367" s="203" t="s">
        <v>127</v>
      </c>
      <c r="W367" s="205" t="s">
        <v>54</v>
      </c>
      <c r="X367" s="205" t="s">
        <v>54</v>
      </c>
      <c r="Y367" s="205" t="s">
        <v>55</v>
      </c>
      <c r="Z367" s="210">
        <v>42050</v>
      </c>
      <c r="AA367" s="210">
        <v>42085</v>
      </c>
      <c r="AB367" s="2" t="s">
        <v>71</v>
      </c>
      <c r="AC367" s="2" t="s">
        <v>71</v>
      </c>
      <c r="AD367" s="25" t="s">
        <v>567</v>
      </c>
      <c r="AE367" s="2" t="s">
        <v>78</v>
      </c>
      <c r="AF367" s="21">
        <v>796</v>
      </c>
      <c r="AG367" s="1" t="s">
        <v>68</v>
      </c>
      <c r="AH367" s="1">
        <v>1</v>
      </c>
      <c r="AI367" s="2">
        <v>46</v>
      </c>
      <c r="AJ367" s="2" t="s">
        <v>63</v>
      </c>
      <c r="AK367" s="210">
        <v>42105</v>
      </c>
      <c r="AL367" s="210">
        <v>42105</v>
      </c>
      <c r="AM367" s="210">
        <v>42734</v>
      </c>
      <c r="AN367" s="203" t="s">
        <v>56</v>
      </c>
      <c r="AO367" s="211" t="s">
        <v>71</v>
      </c>
      <c r="AP367" s="211" t="s">
        <v>65</v>
      </c>
      <c r="AQ367" s="212" t="s">
        <v>71</v>
      </c>
      <c r="AR367" s="203" t="s">
        <v>59</v>
      </c>
      <c r="AS367" s="213" t="s">
        <v>1313</v>
      </c>
      <c r="AT367" s="214" t="s">
        <v>1314</v>
      </c>
      <c r="AU367" s="203" t="s">
        <v>93</v>
      </c>
      <c r="AV367" s="215">
        <v>42735</v>
      </c>
      <c r="AW367" s="216">
        <v>3151.5501949999993</v>
      </c>
      <c r="AX367" s="216">
        <v>2931.6745999999998</v>
      </c>
      <c r="AY367" s="217"/>
      <c r="AZ367" s="218"/>
      <c r="BA367" s="203" t="s">
        <v>65</v>
      </c>
      <c r="BB367" s="219" t="s">
        <v>296</v>
      </c>
    </row>
    <row r="368" spans="1:54" ht="76.5">
      <c r="A368" s="21">
        <v>2</v>
      </c>
      <c r="B368" s="2" t="s">
        <v>1315</v>
      </c>
      <c r="C368" s="4" t="s">
        <v>54</v>
      </c>
      <c r="D368" s="1" t="s">
        <v>1188</v>
      </c>
      <c r="E368" s="2" t="s">
        <v>82</v>
      </c>
      <c r="F368" s="1" t="s">
        <v>83</v>
      </c>
      <c r="G368" s="1" t="s">
        <v>84</v>
      </c>
      <c r="H368" s="21">
        <v>815981</v>
      </c>
      <c r="I368" s="116" t="s">
        <v>1316</v>
      </c>
      <c r="J368" s="3" t="s">
        <v>566</v>
      </c>
      <c r="K368" s="3" t="s">
        <v>566</v>
      </c>
      <c r="L368" s="2" t="s">
        <v>87</v>
      </c>
      <c r="M368" s="4" t="s">
        <v>77</v>
      </c>
      <c r="N368" s="2" t="s">
        <v>88</v>
      </c>
      <c r="O368" s="2" t="s">
        <v>89</v>
      </c>
      <c r="P368" s="22">
        <v>12762.805630799998</v>
      </c>
      <c r="Q368" s="22">
        <v>15060.110644343997</v>
      </c>
      <c r="R368" s="22">
        <v>10848.384786179999</v>
      </c>
      <c r="S368" s="23">
        <v>12801.094047692397</v>
      </c>
      <c r="T368" s="22">
        <v>10848.384786179999</v>
      </c>
      <c r="U368" s="22">
        <v>12801.094047692397</v>
      </c>
      <c r="V368" s="2" t="s">
        <v>127</v>
      </c>
      <c r="W368" s="1" t="s">
        <v>54</v>
      </c>
      <c r="X368" s="1" t="s">
        <v>54</v>
      </c>
      <c r="Y368" s="1" t="s">
        <v>55</v>
      </c>
      <c r="Z368" s="24">
        <v>42231</v>
      </c>
      <c r="AA368" s="24">
        <v>42276</v>
      </c>
      <c r="AB368" s="2" t="s">
        <v>71</v>
      </c>
      <c r="AC368" s="2" t="s">
        <v>71</v>
      </c>
      <c r="AD368" s="25" t="s">
        <v>567</v>
      </c>
      <c r="AE368" s="2" t="s">
        <v>78</v>
      </c>
      <c r="AF368" s="21">
        <v>796</v>
      </c>
      <c r="AG368" s="1" t="s">
        <v>68</v>
      </c>
      <c r="AH368" s="1">
        <v>1</v>
      </c>
      <c r="AI368" s="2">
        <v>46</v>
      </c>
      <c r="AJ368" s="2" t="s">
        <v>63</v>
      </c>
      <c r="AK368" s="24">
        <v>42296</v>
      </c>
      <c r="AL368" s="24">
        <v>42296</v>
      </c>
      <c r="AM368" s="24">
        <v>42459</v>
      </c>
      <c r="AN368" s="2" t="s">
        <v>56</v>
      </c>
      <c r="AO368" s="26" t="s">
        <v>71</v>
      </c>
      <c r="AP368" s="26" t="s">
        <v>65</v>
      </c>
      <c r="AQ368" s="27" t="s">
        <v>71</v>
      </c>
      <c r="AR368" s="2" t="s">
        <v>59</v>
      </c>
      <c r="AS368" s="5" t="s">
        <v>1317</v>
      </c>
      <c r="AT368" s="6" t="s">
        <v>1318</v>
      </c>
      <c r="AU368" s="2" t="s">
        <v>93</v>
      </c>
      <c r="AV368" s="28">
        <f>AM368</f>
        <v>42459</v>
      </c>
      <c r="AW368" s="7">
        <v>16330.466039999998</v>
      </c>
      <c r="AX368" s="7">
        <v>15191.131199999998</v>
      </c>
      <c r="AY368" s="29"/>
      <c r="AZ368" s="8"/>
      <c r="BA368" s="2" t="s">
        <v>65</v>
      </c>
      <c r="BB368" s="30" t="s">
        <v>296</v>
      </c>
    </row>
    <row r="369" spans="1:54" s="200" customFormat="1" ht="76.5">
      <c r="A369" s="182">
        <v>2</v>
      </c>
      <c r="B369" s="183" t="s">
        <v>1319</v>
      </c>
      <c r="C369" s="184" t="s">
        <v>54</v>
      </c>
      <c r="D369" s="185" t="s">
        <v>1188</v>
      </c>
      <c r="E369" s="183" t="s">
        <v>82</v>
      </c>
      <c r="F369" s="185" t="s">
        <v>83</v>
      </c>
      <c r="G369" s="185" t="s">
        <v>84</v>
      </c>
      <c r="H369" s="182">
        <v>815947</v>
      </c>
      <c r="I369" s="186" t="s">
        <v>1320</v>
      </c>
      <c r="J369" s="187" t="s">
        <v>566</v>
      </c>
      <c r="K369" s="187" t="s">
        <v>566</v>
      </c>
      <c r="L369" s="183" t="s">
        <v>87</v>
      </c>
      <c r="M369" s="184" t="s">
        <v>77</v>
      </c>
      <c r="N369" s="183" t="s">
        <v>88</v>
      </c>
      <c r="O369" s="183" t="s">
        <v>89</v>
      </c>
      <c r="P369" s="188">
        <v>72576.76698239999</v>
      </c>
      <c r="Q369" s="188">
        <v>85640.585039231984</v>
      </c>
      <c r="R369" s="188">
        <v>61690.251935039989</v>
      </c>
      <c r="S369" s="201">
        <v>72794.497283347184</v>
      </c>
      <c r="T369" s="188">
        <v>61690.251935039989</v>
      </c>
      <c r="U369" s="188">
        <v>72794.497283347184</v>
      </c>
      <c r="V369" s="183" t="s">
        <v>127</v>
      </c>
      <c r="W369" s="185" t="s">
        <v>54</v>
      </c>
      <c r="X369" s="185" t="s">
        <v>54</v>
      </c>
      <c r="Y369" s="185" t="s">
        <v>55</v>
      </c>
      <c r="Z369" s="189">
        <v>42050</v>
      </c>
      <c r="AA369" s="189">
        <v>42085</v>
      </c>
      <c r="AB369" s="183" t="s">
        <v>71</v>
      </c>
      <c r="AC369" s="183" t="s">
        <v>71</v>
      </c>
      <c r="AD369" s="190" t="s">
        <v>567</v>
      </c>
      <c r="AE369" s="183" t="s">
        <v>78</v>
      </c>
      <c r="AF369" s="182">
        <v>796</v>
      </c>
      <c r="AG369" s="185" t="s">
        <v>68</v>
      </c>
      <c r="AH369" s="185">
        <v>1</v>
      </c>
      <c r="AI369" s="183">
        <v>46</v>
      </c>
      <c r="AJ369" s="183" t="s">
        <v>63</v>
      </c>
      <c r="AK369" s="189">
        <v>42105</v>
      </c>
      <c r="AL369" s="189">
        <v>42105</v>
      </c>
      <c r="AM369" s="189">
        <v>42369</v>
      </c>
      <c r="AN369" s="183">
        <v>2015</v>
      </c>
      <c r="AO369" s="191" t="s">
        <v>71</v>
      </c>
      <c r="AP369" s="191" t="s">
        <v>65</v>
      </c>
      <c r="AQ369" s="192" t="s">
        <v>71</v>
      </c>
      <c r="AR369" s="183" t="s">
        <v>59</v>
      </c>
      <c r="AS369" s="193" t="s">
        <v>813</v>
      </c>
      <c r="AT369" s="194" t="s">
        <v>813</v>
      </c>
      <c r="AU369" s="183" t="s">
        <v>813</v>
      </c>
      <c r="AV369" s="195" t="s">
        <v>813</v>
      </c>
      <c r="AW369" s="196" t="s">
        <v>813</v>
      </c>
      <c r="AX369" s="196" t="s">
        <v>813</v>
      </c>
      <c r="AY369" s="197" t="s">
        <v>813</v>
      </c>
      <c r="AZ369" s="198" t="s">
        <v>813</v>
      </c>
      <c r="BA369" s="183" t="s">
        <v>65</v>
      </c>
      <c r="BB369" s="199" t="s">
        <v>813</v>
      </c>
    </row>
    <row r="370" spans="1:54" s="220" customFormat="1" ht="76.5">
      <c r="A370" s="202">
        <v>2</v>
      </c>
      <c r="B370" s="203" t="s">
        <v>1321</v>
      </c>
      <c r="C370" s="204" t="s">
        <v>1322</v>
      </c>
      <c r="D370" s="205" t="s">
        <v>1188</v>
      </c>
      <c r="E370" s="203" t="s">
        <v>82</v>
      </c>
      <c r="F370" s="205" t="s">
        <v>83</v>
      </c>
      <c r="G370" s="205" t="s">
        <v>84</v>
      </c>
      <c r="H370" s="202">
        <v>815982</v>
      </c>
      <c r="I370" s="206" t="s">
        <v>1323</v>
      </c>
      <c r="J370" s="207" t="s">
        <v>566</v>
      </c>
      <c r="K370" s="207" t="s">
        <v>566</v>
      </c>
      <c r="L370" s="203" t="s">
        <v>87</v>
      </c>
      <c r="M370" s="204" t="s">
        <v>77</v>
      </c>
      <c r="N370" s="203" t="s">
        <v>88</v>
      </c>
      <c r="O370" s="203" t="s">
        <v>89</v>
      </c>
      <c r="P370" s="208">
        <v>7957.4113127999981</v>
      </c>
      <c r="Q370" s="208">
        <v>9389.7453491039978</v>
      </c>
      <c r="R370" s="208">
        <v>6763.7996158799979</v>
      </c>
      <c r="S370" s="209">
        <v>7981.2835467383975</v>
      </c>
      <c r="T370" s="208">
        <v>6763.7996158799979</v>
      </c>
      <c r="U370" s="208">
        <v>7981.2835467383975</v>
      </c>
      <c r="V370" s="203" t="s">
        <v>127</v>
      </c>
      <c r="W370" s="205" t="s">
        <v>54</v>
      </c>
      <c r="X370" s="205" t="s">
        <v>54</v>
      </c>
      <c r="Y370" s="205" t="s">
        <v>55</v>
      </c>
      <c r="Z370" s="210">
        <v>42050</v>
      </c>
      <c r="AA370" s="210">
        <v>42085</v>
      </c>
      <c r="AB370" s="2" t="s">
        <v>71</v>
      </c>
      <c r="AC370" s="2" t="s">
        <v>71</v>
      </c>
      <c r="AD370" s="25" t="s">
        <v>567</v>
      </c>
      <c r="AE370" s="2" t="s">
        <v>78</v>
      </c>
      <c r="AF370" s="21">
        <v>796</v>
      </c>
      <c r="AG370" s="1" t="s">
        <v>68</v>
      </c>
      <c r="AH370" s="1">
        <v>1</v>
      </c>
      <c r="AI370" s="2">
        <v>46</v>
      </c>
      <c r="AJ370" s="2" t="s">
        <v>63</v>
      </c>
      <c r="AK370" s="210">
        <v>42105</v>
      </c>
      <c r="AL370" s="210">
        <v>42105</v>
      </c>
      <c r="AM370" s="210">
        <v>42369</v>
      </c>
      <c r="AN370" s="203">
        <v>2015</v>
      </c>
      <c r="AO370" s="211" t="s">
        <v>71</v>
      </c>
      <c r="AP370" s="211" t="s">
        <v>65</v>
      </c>
      <c r="AQ370" s="212" t="s">
        <v>71</v>
      </c>
      <c r="AR370" s="203" t="s">
        <v>59</v>
      </c>
      <c r="AS370" s="213" t="s">
        <v>1324</v>
      </c>
      <c r="AT370" s="214" t="s">
        <v>1325</v>
      </c>
      <c r="AU370" s="203" t="s">
        <v>93</v>
      </c>
      <c r="AV370" s="215">
        <v>42369</v>
      </c>
      <c r="AW370" s="216">
        <v>10181.838505999998</v>
      </c>
      <c r="AX370" s="216">
        <v>9471.47768</v>
      </c>
      <c r="AY370" s="217"/>
      <c r="AZ370" s="218"/>
      <c r="BA370" s="203" t="s">
        <v>65</v>
      </c>
      <c r="BB370" s="219" t="s">
        <v>296</v>
      </c>
    </row>
    <row r="371" spans="1:54" s="220" customFormat="1" ht="76.5">
      <c r="A371" s="202">
        <v>2</v>
      </c>
      <c r="B371" s="203" t="s">
        <v>1326</v>
      </c>
      <c r="C371" s="204" t="s">
        <v>1322</v>
      </c>
      <c r="D371" s="205" t="s">
        <v>1188</v>
      </c>
      <c r="E371" s="203" t="s">
        <v>82</v>
      </c>
      <c r="F371" s="205" t="s">
        <v>83</v>
      </c>
      <c r="G371" s="205" t="s">
        <v>84</v>
      </c>
      <c r="H371" s="202">
        <v>815983</v>
      </c>
      <c r="I371" s="206" t="s">
        <v>1327</v>
      </c>
      <c r="J371" s="207" t="s">
        <v>566</v>
      </c>
      <c r="K371" s="207" t="s">
        <v>566</v>
      </c>
      <c r="L371" s="203" t="s">
        <v>87</v>
      </c>
      <c r="M371" s="204" t="s">
        <v>77</v>
      </c>
      <c r="N371" s="203" t="s">
        <v>88</v>
      </c>
      <c r="O371" s="203" t="s">
        <v>89</v>
      </c>
      <c r="P371" s="208">
        <v>5140.7130415999991</v>
      </c>
      <c r="Q371" s="208">
        <v>6066.0413890879991</v>
      </c>
      <c r="R371" s="208">
        <v>4369.6060853599993</v>
      </c>
      <c r="S371" s="209">
        <v>5156.1351807247993</v>
      </c>
      <c r="T371" s="208">
        <v>4369.6060853599993</v>
      </c>
      <c r="U371" s="208">
        <v>5156.1351807247993</v>
      </c>
      <c r="V371" s="203" t="s">
        <v>127</v>
      </c>
      <c r="W371" s="205" t="s">
        <v>54</v>
      </c>
      <c r="X371" s="205" t="s">
        <v>54</v>
      </c>
      <c r="Y371" s="205" t="s">
        <v>55</v>
      </c>
      <c r="Z371" s="210">
        <v>42050</v>
      </c>
      <c r="AA371" s="210">
        <v>42085</v>
      </c>
      <c r="AB371" s="2" t="s">
        <v>71</v>
      </c>
      <c r="AC371" s="2" t="s">
        <v>71</v>
      </c>
      <c r="AD371" s="25" t="s">
        <v>567</v>
      </c>
      <c r="AE371" s="2" t="s">
        <v>78</v>
      </c>
      <c r="AF371" s="21">
        <v>796</v>
      </c>
      <c r="AG371" s="1" t="s">
        <v>68</v>
      </c>
      <c r="AH371" s="1">
        <v>1</v>
      </c>
      <c r="AI371" s="2">
        <v>46</v>
      </c>
      <c r="AJ371" s="2" t="s">
        <v>63</v>
      </c>
      <c r="AK371" s="210">
        <v>42105</v>
      </c>
      <c r="AL371" s="210">
        <v>42105</v>
      </c>
      <c r="AM371" s="210">
        <v>42369</v>
      </c>
      <c r="AN371" s="203">
        <v>2015</v>
      </c>
      <c r="AO371" s="211" t="s">
        <v>71</v>
      </c>
      <c r="AP371" s="211" t="s">
        <v>65</v>
      </c>
      <c r="AQ371" s="212" t="s">
        <v>71</v>
      </c>
      <c r="AR371" s="203" t="s">
        <v>59</v>
      </c>
      <c r="AS371" s="213" t="s">
        <v>1328</v>
      </c>
      <c r="AT371" s="214" t="s">
        <v>1329</v>
      </c>
      <c r="AU371" s="203" t="s">
        <v>93</v>
      </c>
      <c r="AV371" s="215">
        <v>42369</v>
      </c>
      <c r="AW371" s="216">
        <v>6577.797458211232</v>
      </c>
      <c r="AX371" s="216">
        <v>6118.8813564755637</v>
      </c>
      <c r="AY371" s="217"/>
      <c r="AZ371" s="218"/>
      <c r="BA371" s="203" t="s">
        <v>65</v>
      </c>
      <c r="BB371" s="219" t="s">
        <v>296</v>
      </c>
    </row>
    <row r="372" spans="1:54" s="220" customFormat="1" ht="76.5">
      <c r="A372" s="202">
        <v>2</v>
      </c>
      <c r="B372" s="203" t="s">
        <v>1330</v>
      </c>
      <c r="C372" s="204" t="s">
        <v>1322</v>
      </c>
      <c r="D372" s="205" t="s">
        <v>1188</v>
      </c>
      <c r="E372" s="203" t="s">
        <v>82</v>
      </c>
      <c r="F372" s="205" t="s">
        <v>83</v>
      </c>
      <c r="G372" s="205" t="s">
        <v>84</v>
      </c>
      <c r="H372" s="202">
        <v>815984</v>
      </c>
      <c r="I372" s="206" t="s">
        <v>1331</v>
      </c>
      <c r="J372" s="207" t="s">
        <v>566</v>
      </c>
      <c r="K372" s="207" t="s">
        <v>566</v>
      </c>
      <c r="L372" s="203" t="s">
        <v>87</v>
      </c>
      <c r="M372" s="204" t="s">
        <v>77</v>
      </c>
      <c r="N372" s="203" t="s">
        <v>88</v>
      </c>
      <c r="O372" s="203" t="s">
        <v>89</v>
      </c>
      <c r="P372" s="208">
        <v>9435.9674495999989</v>
      </c>
      <c r="Q372" s="208">
        <v>11134.441590527998</v>
      </c>
      <c r="R372" s="208">
        <v>8020.572332159999</v>
      </c>
      <c r="S372" s="209">
        <v>9464.2753519487978</v>
      </c>
      <c r="T372" s="208">
        <v>8020.572332159999</v>
      </c>
      <c r="U372" s="208">
        <v>9464.2753519487978</v>
      </c>
      <c r="V372" s="203" t="s">
        <v>127</v>
      </c>
      <c r="W372" s="205" t="s">
        <v>54</v>
      </c>
      <c r="X372" s="205" t="s">
        <v>54</v>
      </c>
      <c r="Y372" s="205" t="s">
        <v>55</v>
      </c>
      <c r="Z372" s="210">
        <v>42050</v>
      </c>
      <c r="AA372" s="210">
        <v>42085</v>
      </c>
      <c r="AB372" s="2" t="s">
        <v>71</v>
      </c>
      <c r="AC372" s="2" t="s">
        <v>71</v>
      </c>
      <c r="AD372" s="25" t="s">
        <v>567</v>
      </c>
      <c r="AE372" s="2" t="s">
        <v>78</v>
      </c>
      <c r="AF372" s="21">
        <v>796</v>
      </c>
      <c r="AG372" s="1" t="s">
        <v>68</v>
      </c>
      <c r="AH372" s="1">
        <v>1</v>
      </c>
      <c r="AI372" s="2">
        <v>46</v>
      </c>
      <c r="AJ372" s="2" t="s">
        <v>63</v>
      </c>
      <c r="AK372" s="210">
        <v>42105</v>
      </c>
      <c r="AL372" s="210">
        <v>42105</v>
      </c>
      <c r="AM372" s="210">
        <v>42369</v>
      </c>
      <c r="AN372" s="203">
        <v>2015</v>
      </c>
      <c r="AO372" s="211" t="s">
        <v>71</v>
      </c>
      <c r="AP372" s="211" t="s">
        <v>65</v>
      </c>
      <c r="AQ372" s="212" t="s">
        <v>71</v>
      </c>
      <c r="AR372" s="203" t="s">
        <v>59</v>
      </c>
      <c r="AS372" s="213" t="s">
        <v>1332</v>
      </c>
      <c r="AT372" s="214" t="s">
        <v>1333</v>
      </c>
      <c r="AU372" s="203" t="s">
        <v>93</v>
      </c>
      <c r="AV372" s="215">
        <v>42369</v>
      </c>
      <c r="AW372" s="216">
        <v>12073.724784908669</v>
      </c>
      <c r="AX372" s="216">
        <v>11231.371892938296</v>
      </c>
      <c r="AY372" s="217"/>
      <c r="AZ372" s="218"/>
      <c r="BA372" s="203" t="s">
        <v>65</v>
      </c>
      <c r="BB372" s="219" t="s">
        <v>296</v>
      </c>
    </row>
    <row r="373" spans="1:54" s="220" customFormat="1" ht="76.5">
      <c r="A373" s="202">
        <v>2</v>
      </c>
      <c r="B373" s="203" t="s">
        <v>1334</v>
      </c>
      <c r="C373" s="204" t="s">
        <v>1322</v>
      </c>
      <c r="D373" s="205" t="s">
        <v>1188</v>
      </c>
      <c r="E373" s="203" t="s">
        <v>82</v>
      </c>
      <c r="F373" s="205" t="s">
        <v>83</v>
      </c>
      <c r="G373" s="205" t="s">
        <v>84</v>
      </c>
      <c r="H373" s="202">
        <v>815985</v>
      </c>
      <c r="I373" s="206" t="s">
        <v>1335</v>
      </c>
      <c r="J373" s="207" t="s">
        <v>566</v>
      </c>
      <c r="K373" s="207" t="s">
        <v>566</v>
      </c>
      <c r="L373" s="203" t="s">
        <v>87</v>
      </c>
      <c r="M373" s="204" t="s">
        <v>77</v>
      </c>
      <c r="N373" s="203" t="s">
        <v>88</v>
      </c>
      <c r="O373" s="203" t="s">
        <v>89</v>
      </c>
      <c r="P373" s="208">
        <v>6588.2165907999997</v>
      </c>
      <c r="Q373" s="208">
        <v>7774.0955771439994</v>
      </c>
      <c r="R373" s="208">
        <v>5599.9841021799994</v>
      </c>
      <c r="S373" s="209">
        <v>6607.9812405723987</v>
      </c>
      <c r="T373" s="208">
        <v>5599.9841021799994</v>
      </c>
      <c r="U373" s="208">
        <v>6607.9812405723987</v>
      </c>
      <c r="V373" s="203" t="s">
        <v>127</v>
      </c>
      <c r="W373" s="205" t="s">
        <v>54</v>
      </c>
      <c r="X373" s="205" t="s">
        <v>54</v>
      </c>
      <c r="Y373" s="205" t="s">
        <v>55</v>
      </c>
      <c r="Z373" s="210">
        <v>42050</v>
      </c>
      <c r="AA373" s="210">
        <v>42085</v>
      </c>
      <c r="AB373" s="2" t="s">
        <v>71</v>
      </c>
      <c r="AC373" s="2" t="s">
        <v>71</v>
      </c>
      <c r="AD373" s="25" t="s">
        <v>567</v>
      </c>
      <c r="AE373" s="2" t="s">
        <v>78</v>
      </c>
      <c r="AF373" s="21">
        <v>796</v>
      </c>
      <c r="AG373" s="1" t="s">
        <v>68</v>
      </c>
      <c r="AH373" s="1">
        <v>1</v>
      </c>
      <c r="AI373" s="2">
        <v>46</v>
      </c>
      <c r="AJ373" s="2" t="s">
        <v>63</v>
      </c>
      <c r="AK373" s="210">
        <v>42105</v>
      </c>
      <c r="AL373" s="210">
        <v>42105</v>
      </c>
      <c r="AM373" s="210">
        <v>42734</v>
      </c>
      <c r="AN373" s="203" t="s">
        <v>56</v>
      </c>
      <c r="AO373" s="211" t="s">
        <v>71</v>
      </c>
      <c r="AP373" s="211" t="s">
        <v>65</v>
      </c>
      <c r="AQ373" s="212" t="s">
        <v>71</v>
      </c>
      <c r="AR373" s="203" t="s">
        <v>59</v>
      </c>
      <c r="AS373" s="213" t="s">
        <v>1336</v>
      </c>
      <c r="AT373" s="214" t="s">
        <v>1337</v>
      </c>
      <c r="AU373" s="203" t="s">
        <v>93</v>
      </c>
      <c r="AV373" s="215">
        <v>42735</v>
      </c>
      <c r="AW373" s="216">
        <v>7952.7338999999984</v>
      </c>
      <c r="AX373" s="216">
        <v>7397.8919999999989</v>
      </c>
      <c r="AY373" s="217"/>
      <c r="AZ373" s="218"/>
      <c r="BA373" s="203" t="s">
        <v>65</v>
      </c>
      <c r="BB373" s="219" t="s">
        <v>296</v>
      </c>
    </row>
    <row r="374" spans="1:54" s="220" customFormat="1" ht="76.5">
      <c r="A374" s="202">
        <v>2</v>
      </c>
      <c r="B374" s="203" t="s">
        <v>1338</v>
      </c>
      <c r="C374" s="204" t="s">
        <v>1322</v>
      </c>
      <c r="D374" s="205" t="s">
        <v>1188</v>
      </c>
      <c r="E374" s="203" t="s">
        <v>82</v>
      </c>
      <c r="F374" s="205" t="s">
        <v>83</v>
      </c>
      <c r="G374" s="205" t="s">
        <v>84</v>
      </c>
      <c r="H374" s="202">
        <v>815986</v>
      </c>
      <c r="I374" s="206" t="s">
        <v>1339</v>
      </c>
      <c r="J374" s="207" t="s">
        <v>566</v>
      </c>
      <c r="K374" s="207" t="s">
        <v>566</v>
      </c>
      <c r="L374" s="203" t="s">
        <v>87</v>
      </c>
      <c r="M374" s="204" t="s">
        <v>77</v>
      </c>
      <c r="N374" s="203" t="s">
        <v>88</v>
      </c>
      <c r="O374" s="203" t="s">
        <v>89</v>
      </c>
      <c r="P374" s="208">
        <v>3041.3030599999997</v>
      </c>
      <c r="Q374" s="208">
        <v>3588.7376107999994</v>
      </c>
      <c r="R374" s="208">
        <v>2585.1076009999997</v>
      </c>
      <c r="S374" s="209">
        <v>3050.4269691799996</v>
      </c>
      <c r="T374" s="208">
        <v>2585.1076009999997</v>
      </c>
      <c r="U374" s="208">
        <v>3050.4269691799996</v>
      </c>
      <c r="V374" s="203" t="s">
        <v>127</v>
      </c>
      <c r="W374" s="205" t="s">
        <v>54</v>
      </c>
      <c r="X374" s="205" t="s">
        <v>54</v>
      </c>
      <c r="Y374" s="205" t="s">
        <v>55</v>
      </c>
      <c r="Z374" s="210">
        <v>42050</v>
      </c>
      <c r="AA374" s="210">
        <v>42085</v>
      </c>
      <c r="AB374" s="2" t="s">
        <v>71</v>
      </c>
      <c r="AC374" s="2" t="s">
        <v>71</v>
      </c>
      <c r="AD374" s="25" t="s">
        <v>567</v>
      </c>
      <c r="AE374" s="2" t="s">
        <v>78</v>
      </c>
      <c r="AF374" s="21">
        <v>796</v>
      </c>
      <c r="AG374" s="1" t="s">
        <v>68</v>
      </c>
      <c r="AH374" s="1">
        <v>1</v>
      </c>
      <c r="AI374" s="2">
        <v>46</v>
      </c>
      <c r="AJ374" s="2" t="s">
        <v>63</v>
      </c>
      <c r="AK374" s="210">
        <v>42105</v>
      </c>
      <c r="AL374" s="210">
        <v>42105</v>
      </c>
      <c r="AM374" s="210">
        <v>42369</v>
      </c>
      <c r="AN374" s="203">
        <v>2015</v>
      </c>
      <c r="AO374" s="211" t="s">
        <v>71</v>
      </c>
      <c r="AP374" s="211" t="s">
        <v>65</v>
      </c>
      <c r="AQ374" s="212" t="s">
        <v>71</v>
      </c>
      <c r="AR374" s="203" t="s">
        <v>59</v>
      </c>
      <c r="AS374" s="213" t="s">
        <v>1340</v>
      </c>
      <c r="AT374" s="214" t="s">
        <v>1341</v>
      </c>
      <c r="AU374" s="203" t="s">
        <v>93</v>
      </c>
      <c r="AV374" s="215">
        <v>42369</v>
      </c>
      <c r="AW374" s="216">
        <v>3813.9725110248028</v>
      </c>
      <c r="AX374" s="216">
        <v>3547.8814056044671</v>
      </c>
      <c r="AY374" s="217"/>
      <c r="AZ374" s="218"/>
      <c r="BA374" s="203" t="s">
        <v>65</v>
      </c>
      <c r="BB374" s="219" t="s">
        <v>296</v>
      </c>
    </row>
    <row r="375" spans="1:54" s="220" customFormat="1" ht="76.5">
      <c r="A375" s="202">
        <v>2</v>
      </c>
      <c r="B375" s="203" t="s">
        <v>1342</v>
      </c>
      <c r="C375" s="204" t="s">
        <v>1322</v>
      </c>
      <c r="D375" s="205" t="s">
        <v>1188</v>
      </c>
      <c r="E375" s="203" t="s">
        <v>82</v>
      </c>
      <c r="F375" s="205" t="s">
        <v>83</v>
      </c>
      <c r="G375" s="205" t="s">
        <v>84</v>
      </c>
      <c r="H375" s="202">
        <v>815987</v>
      </c>
      <c r="I375" s="206" t="s">
        <v>1343</v>
      </c>
      <c r="J375" s="207" t="s">
        <v>566</v>
      </c>
      <c r="K375" s="207" t="s">
        <v>566</v>
      </c>
      <c r="L375" s="203" t="s">
        <v>87</v>
      </c>
      <c r="M375" s="204" t="s">
        <v>77</v>
      </c>
      <c r="N375" s="203" t="s">
        <v>88</v>
      </c>
      <c r="O375" s="203" t="s">
        <v>89</v>
      </c>
      <c r="P375" s="208">
        <v>5526.1919923999994</v>
      </c>
      <c r="Q375" s="208">
        <v>6520.9065510319988</v>
      </c>
      <c r="R375" s="208">
        <v>4697.2631935399995</v>
      </c>
      <c r="S375" s="209">
        <v>5542.7705683771992</v>
      </c>
      <c r="T375" s="208">
        <v>4697.2631935399995</v>
      </c>
      <c r="U375" s="208">
        <v>5542.7705683771992</v>
      </c>
      <c r="V375" s="203" t="s">
        <v>127</v>
      </c>
      <c r="W375" s="205" t="s">
        <v>54</v>
      </c>
      <c r="X375" s="205" t="s">
        <v>54</v>
      </c>
      <c r="Y375" s="205" t="s">
        <v>55</v>
      </c>
      <c r="Z375" s="210">
        <v>42050</v>
      </c>
      <c r="AA375" s="210">
        <v>42085</v>
      </c>
      <c r="AB375" s="2" t="s">
        <v>71</v>
      </c>
      <c r="AC375" s="2" t="s">
        <v>71</v>
      </c>
      <c r="AD375" s="25" t="s">
        <v>567</v>
      </c>
      <c r="AE375" s="2" t="s">
        <v>78</v>
      </c>
      <c r="AF375" s="21">
        <v>796</v>
      </c>
      <c r="AG375" s="1" t="s">
        <v>68</v>
      </c>
      <c r="AH375" s="1">
        <v>1</v>
      </c>
      <c r="AI375" s="2">
        <v>46</v>
      </c>
      <c r="AJ375" s="2" t="s">
        <v>63</v>
      </c>
      <c r="AK375" s="210">
        <v>42105</v>
      </c>
      <c r="AL375" s="210">
        <v>42105</v>
      </c>
      <c r="AM375" s="210">
        <v>42369</v>
      </c>
      <c r="AN375" s="203">
        <v>2015</v>
      </c>
      <c r="AO375" s="211" t="s">
        <v>71</v>
      </c>
      <c r="AP375" s="211" t="s">
        <v>65</v>
      </c>
      <c r="AQ375" s="212" t="s">
        <v>71</v>
      </c>
      <c r="AR375" s="203" t="s">
        <v>59</v>
      </c>
      <c r="AS375" s="213" t="s">
        <v>1344</v>
      </c>
      <c r="AT375" s="214" t="s">
        <v>1345</v>
      </c>
      <c r="AU375" s="203" t="s">
        <v>93</v>
      </c>
      <c r="AV375" s="215">
        <v>42369</v>
      </c>
      <c r="AW375" s="216">
        <v>7135.1455522613978</v>
      </c>
      <c r="AX375" s="216">
        <v>6637.3446997780447</v>
      </c>
      <c r="AY375" s="217"/>
      <c r="AZ375" s="218"/>
      <c r="BA375" s="203" t="s">
        <v>65</v>
      </c>
      <c r="BB375" s="219" t="s">
        <v>296</v>
      </c>
    </row>
    <row r="376" spans="1:54" s="220" customFormat="1" ht="76.5">
      <c r="A376" s="202">
        <v>2</v>
      </c>
      <c r="B376" s="203" t="s">
        <v>1346</v>
      </c>
      <c r="C376" s="204" t="s">
        <v>1322</v>
      </c>
      <c r="D376" s="205" t="s">
        <v>1188</v>
      </c>
      <c r="E376" s="203" t="s">
        <v>82</v>
      </c>
      <c r="F376" s="205" t="s">
        <v>83</v>
      </c>
      <c r="G376" s="205" t="s">
        <v>84</v>
      </c>
      <c r="H376" s="202">
        <v>815988</v>
      </c>
      <c r="I376" s="206" t="s">
        <v>1347</v>
      </c>
      <c r="J376" s="207" t="s">
        <v>566</v>
      </c>
      <c r="K376" s="207" t="s">
        <v>566</v>
      </c>
      <c r="L376" s="203" t="s">
        <v>87</v>
      </c>
      <c r="M376" s="204" t="s">
        <v>77</v>
      </c>
      <c r="N376" s="203" t="s">
        <v>88</v>
      </c>
      <c r="O376" s="203" t="s">
        <v>89</v>
      </c>
      <c r="P376" s="208">
        <v>3532.9419991999994</v>
      </c>
      <c r="Q376" s="208">
        <v>4168.8715590559987</v>
      </c>
      <c r="R376" s="208">
        <v>3003.0006993199995</v>
      </c>
      <c r="S376" s="209">
        <v>3543.5408251975991</v>
      </c>
      <c r="T376" s="208">
        <v>3003.0006993199995</v>
      </c>
      <c r="U376" s="208">
        <v>3543.5408251975991</v>
      </c>
      <c r="V376" s="203" t="s">
        <v>127</v>
      </c>
      <c r="W376" s="205" t="s">
        <v>54</v>
      </c>
      <c r="X376" s="205" t="s">
        <v>54</v>
      </c>
      <c r="Y376" s="205" t="s">
        <v>55</v>
      </c>
      <c r="Z376" s="210">
        <v>42050</v>
      </c>
      <c r="AA376" s="210">
        <v>42085</v>
      </c>
      <c r="AB376" s="2" t="s">
        <v>71</v>
      </c>
      <c r="AC376" s="2" t="s">
        <v>71</v>
      </c>
      <c r="AD376" s="25" t="s">
        <v>567</v>
      </c>
      <c r="AE376" s="2" t="s">
        <v>78</v>
      </c>
      <c r="AF376" s="21">
        <v>796</v>
      </c>
      <c r="AG376" s="1" t="s">
        <v>68</v>
      </c>
      <c r="AH376" s="1">
        <v>1</v>
      </c>
      <c r="AI376" s="2">
        <v>46</v>
      </c>
      <c r="AJ376" s="2" t="s">
        <v>63</v>
      </c>
      <c r="AK376" s="210">
        <v>42105</v>
      </c>
      <c r="AL376" s="210">
        <v>42105</v>
      </c>
      <c r="AM376" s="210">
        <v>42369</v>
      </c>
      <c r="AN376" s="203">
        <v>2015</v>
      </c>
      <c r="AO376" s="211" t="s">
        <v>71</v>
      </c>
      <c r="AP376" s="211" t="s">
        <v>65</v>
      </c>
      <c r="AQ376" s="212" t="s">
        <v>71</v>
      </c>
      <c r="AR376" s="203" t="s">
        <v>59</v>
      </c>
      <c r="AS376" s="213" t="s">
        <v>1348</v>
      </c>
      <c r="AT376" s="214" t="s">
        <v>1349</v>
      </c>
      <c r="AU376" s="203" t="s">
        <v>93</v>
      </c>
      <c r="AV376" s="215">
        <v>42369</v>
      </c>
      <c r="AW376" s="216">
        <v>4462.2128949586204</v>
      </c>
      <c r="AX376" s="216">
        <v>4150.8957162405777</v>
      </c>
      <c r="AY376" s="217"/>
      <c r="AZ376" s="218"/>
      <c r="BA376" s="203" t="s">
        <v>65</v>
      </c>
      <c r="BB376" s="219" t="s">
        <v>296</v>
      </c>
    </row>
    <row r="377" spans="1:54" s="220" customFormat="1" ht="76.5">
      <c r="A377" s="202">
        <v>2</v>
      </c>
      <c r="B377" s="203" t="s">
        <v>1350</v>
      </c>
      <c r="C377" s="204" t="s">
        <v>1322</v>
      </c>
      <c r="D377" s="205" t="s">
        <v>1188</v>
      </c>
      <c r="E377" s="203" t="s">
        <v>82</v>
      </c>
      <c r="F377" s="205" t="s">
        <v>83</v>
      </c>
      <c r="G377" s="205" t="s">
        <v>84</v>
      </c>
      <c r="H377" s="202">
        <v>815989</v>
      </c>
      <c r="I377" s="206" t="s">
        <v>1351</v>
      </c>
      <c r="J377" s="207" t="s">
        <v>566</v>
      </c>
      <c r="K377" s="207" t="s">
        <v>566</v>
      </c>
      <c r="L377" s="203" t="s">
        <v>87</v>
      </c>
      <c r="M377" s="204" t="s">
        <v>77</v>
      </c>
      <c r="N377" s="203" t="s">
        <v>88</v>
      </c>
      <c r="O377" s="203" t="s">
        <v>89</v>
      </c>
      <c r="P377" s="208">
        <v>2690.0603207999998</v>
      </c>
      <c r="Q377" s="208">
        <v>3174.2711785439997</v>
      </c>
      <c r="R377" s="208">
        <v>2286.5512726799998</v>
      </c>
      <c r="S377" s="209">
        <v>2698.1305017623995</v>
      </c>
      <c r="T377" s="208">
        <v>2286.5512726799998</v>
      </c>
      <c r="U377" s="208">
        <v>2698.1305017623995</v>
      </c>
      <c r="V377" s="203" t="s">
        <v>127</v>
      </c>
      <c r="W377" s="205" t="s">
        <v>54</v>
      </c>
      <c r="X377" s="205" t="s">
        <v>54</v>
      </c>
      <c r="Y377" s="205" t="s">
        <v>55</v>
      </c>
      <c r="Z377" s="210">
        <v>42050</v>
      </c>
      <c r="AA377" s="210">
        <v>42085</v>
      </c>
      <c r="AB377" s="2" t="s">
        <v>71</v>
      </c>
      <c r="AC377" s="2" t="s">
        <v>71</v>
      </c>
      <c r="AD377" s="25" t="s">
        <v>567</v>
      </c>
      <c r="AE377" s="2" t="s">
        <v>78</v>
      </c>
      <c r="AF377" s="21">
        <v>796</v>
      </c>
      <c r="AG377" s="1" t="s">
        <v>68</v>
      </c>
      <c r="AH377" s="1">
        <v>1</v>
      </c>
      <c r="AI377" s="2">
        <v>46</v>
      </c>
      <c r="AJ377" s="2" t="s">
        <v>63</v>
      </c>
      <c r="AK377" s="210">
        <v>42105</v>
      </c>
      <c r="AL377" s="210">
        <v>42105</v>
      </c>
      <c r="AM377" s="210">
        <v>42369</v>
      </c>
      <c r="AN377" s="203">
        <v>2015</v>
      </c>
      <c r="AO377" s="211" t="s">
        <v>71</v>
      </c>
      <c r="AP377" s="211" t="s">
        <v>65</v>
      </c>
      <c r="AQ377" s="212" t="s">
        <v>71</v>
      </c>
      <c r="AR377" s="203" t="s">
        <v>59</v>
      </c>
      <c r="AS377" s="213" t="s">
        <v>1352</v>
      </c>
      <c r="AT377" s="214" t="s">
        <v>1353</v>
      </c>
      <c r="AU377" s="203" t="s">
        <v>93</v>
      </c>
      <c r="AV377" s="215">
        <v>42369</v>
      </c>
      <c r="AW377" s="216">
        <v>3487.66464</v>
      </c>
      <c r="AX377" s="216">
        <v>3244.3391999999999</v>
      </c>
      <c r="AY377" s="217"/>
      <c r="AZ377" s="218"/>
      <c r="BA377" s="203" t="s">
        <v>65</v>
      </c>
      <c r="BB377" s="219" t="s">
        <v>296</v>
      </c>
    </row>
    <row r="378" spans="1:54" s="220" customFormat="1" ht="76.5">
      <c r="A378" s="202">
        <v>2</v>
      </c>
      <c r="B378" s="203" t="s">
        <v>1354</v>
      </c>
      <c r="C378" s="204" t="s">
        <v>1322</v>
      </c>
      <c r="D378" s="205" t="s">
        <v>1188</v>
      </c>
      <c r="E378" s="203" t="s">
        <v>82</v>
      </c>
      <c r="F378" s="205" t="s">
        <v>83</v>
      </c>
      <c r="G378" s="205" t="s">
        <v>84</v>
      </c>
      <c r="H378" s="202">
        <v>815990</v>
      </c>
      <c r="I378" s="206" t="s">
        <v>1355</v>
      </c>
      <c r="J378" s="207" t="s">
        <v>566</v>
      </c>
      <c r="K378" s="207" t="s">
        <v>566</v>
      </c>
      <c r="L378" s="203" t="s">
        <v>87</v>
      </c>
      <c r="M378" s="204" t="s">
        <v>77</v>
      </c>
      <c r="N378" s="203" t="s">
        <v>88</v>
      </c>
      <c r="O378" s="203" t="s">
        <v>89</v>
      </c>
      <c r="P378" s="208">
        <v>3462.7515287999995</v>
      </c>
      <c r="Q378" s="208">
        <v>4086.0468039839993</v>
      </c>
      <c r="R378" s="208">
        <v>2943.3387994799996</v>
      </c>
      <c r="S378" s="209">
        <v>3473.1397833863994</v>
      </c>
      <c r="T378" s="208">
        <v>2943.3387994799996</v>
      </c>
      <c r="U378" s="208">
        <v>3473.1397833863994</v>
      </c>
      <c r="V378" s="203" t="s">
        <v>127</v>
      </c>
      <c r="W378" s="205" t="s">
        <v>54</v>
      </c>
      <c r="X378" s="205" t="s">
        <v>54</v>
      </c>
      <c r="Y378" s="205" t="s">
        <v>55</v>
      </c>
      <c r="Z378" s="210">
        <v>42050</v>
      </c>
      <c r="AA378" s="210">
        <v>42085</v>
      </c>
      <c r="AB378" s="2" t="s">
        <v>71</v>
      </c>
      <c r="AC378" s="2" t="s">
        <v>71</v>
      </c>
      <c r="AD378" s="25" t="s">
        <v>567</v>
      </c>
      <c r="AE378" s="2" t="s">
        <v>78</v>
      </c>
      <c r="AF378" s="21">
        <v>796</v>
      </c>
      <c r="AG378" s="1" t="s">
        <v>68</v>
      </c>
      <c r="AH378" s="1">
        <v>1</v>
      </c>
      <c r="AI378" s="2">
        <v>46</v>
      </c>
      <c r="AJ378" s="2" t="s">
        <v>63</v>
      </c>
      <c r="AK378" s="210">
        <v>42105</v>
      </c>
      <c r="AL378" s="210">
        <v>42105</v>
      </c>
      <c r="AM378" s="210">
        <v>42369</v>
      </c>
      <c r="AN378" s="203">
        <v>2015</v>
      </c>
      <c r="AO378" s="211" t="s">
        <v>71</v>
      </c>
      <c r="AP378" s="211" t="s">
        <v>65</v>
      </c>
      <c r="AQ378" s="212" t="s">
        <v>71</v>
      </c>
      <c r="AR378" s="203" t="s">
        <v>59</v>
      </c>
      <c r="AS378" s="213" t="s">
        <v>1356</v>
      </c>
      <c r="AT378" s="214" t="s">
        <v>1357</v>
      </c>
      <c r="AU378" s="203" t="s">
        <v>93</v>
      </c>
      <c r="AV378" s="215">
        <v>42369</v>
      </c>
      <c r="AW378" s="216">
        <v>4380.1491219363397</v>
      </c>
      <c r="AX378" s="216">
        <v>4074.5573227314794</v>
      </c>
      <c r="AY378" s="217"/>
      <c r="AZ378" s="218"/>
      <c r="BA378" s="203" t="s">
        <v>65</v>
      </c>
      <c r="BB378" s="219" t="s">
        <v>296</v>
      </c>
    </row>
    <row r="379" spans="1:54" s="220" customFormat="1" ht="76.5">
      <c r="A379" s="202">
        <v>2</v>
      </c>
      <c r="B379" s="203" t="s">
        <v>1358</v>
      </c>
      <c r="C379" s="204" t="s">
        <v>1322</v>
      </c>
      <c r="D379" s="205" t="s">
        <v>1188</v>
      </c>
      <c r="E379" s="203" t="s">
        <v>82</v>
      </c>
      <c r="F379" s="205" t="s">
        <v>83</v>
      </c>
      <c r="G379" s="205" t="s">
        <v>84</v>
      </c>
      <c r="H379" s="202">
        <v>815991</v>
      </c>
      <c r="I379" s="206" t="s">
        <v>1359</v>
      </c>
      <c r="J379" s="207" t="s">
        <v>566</v>
      </c>
      <c r="K379" s="207" t="s">
        <v>566</v>
      </c>
      <c r="L379" s="203" t="s">
        <v>87</v>
      </c>
      <c r="M379" s="204" t="s">
        <v>77</v>
      </c>
      <c r="N379" s="203" t="s">
        <v>88</v>
      </c>
      <c r="O379" s="203" t="s">
        <v>89</v>
      </c>
      <c r="P379" s="208">
        <v>5007.8218248000003</v>
      </c>
      <c r="Q379" s="208">
        <v>5909.2297532640005</v>
      </c>
      <c r="R379" s="208">
        <v>4256.6485510800003</v>
      </c>
      <c r="S379" s="209">
        <v>5022.8452902744002</v>
      </c>
      <c r="T379" s="208">
        <v>4256.6485510800003</v>
      </c>
      <c r="U379" s="208">
        <v>5022.8452902744002</v>
      </c>
      <c r="V379" s="203" t="s">
        <v>127</v>
      </c>
      <c r="W379" s="205" t="s">
        <v>54</v>
      </c>
      <c r="X379" s="205" t="s">
        <v>54</v>
      </c>
      <c r="Y379" s="205" t="s">
        <v>55</v>
      </c>
      <c r="Z379" s="210">
        <v>42050</v>
      </c>
      <c r="AA379" s="210">
        <v>42085</v>
      </c>
      <c r="AB379" s="2" t="s">
        <v>71</v>
      </c>
      <c r="AC379" s="2" t="s">
        <v>71</v>
      </c>
      <c r="AD379" s="25" t="s">
        <v>567</v>
      </c>
      <c r="AE379" s="2" t="s">
        <v>78</v>
      </c>
      <c r="AF379" s="21">
        <v>796</v>
      </c>
      <c r="AG379" s="1" t="s">
        <v>68</v>
      </c>
      <c r="AH379" s="1">
        <v>1</v>
      </c>
      <c r="AI379" s="2">
        <v>46</v>
      </c>
      <c r="AJ379" s="2" t="s">
        <v>63</v>
      </c>
      <c r="AK379" s="210">
        <v>42105</v>
      </c>
      <c r="AL379" s="210">
        <v>42105</v>
      </c>
      <c r="AM379" s="210">
        <v>42369</v>
      </c>
      <c r="AN379" s="203">
        <v>2015</v>
      </c>
      <c r="AO379" s="211" t="s">
        <v>71</v>
      </c>
      <c r="AP379" s="211" t="s">
        <v>65</v>
      </c>
      <c r="AQ379" s="212" t="s">
        <v>71</v>
      </c>
      <c r="AR379" s="203" t="s">
        <v>59</v>
      </c>
      <c r="AS379" s="213" t="s">
        <v>1360</v>
      </c>
      <c r="AT379" s="214" t="s">
        <v>1361</v>
      </c>
      <c r="AU379" s="203" t="s">
        <v>93</v>
      </c>
      <c r="AV379" s="215">
        <v>42369</v>
      </c>
      <c r="AW379" s="216">
        <v>6431.53203768602</v>
      </c>
      <c r="AX379" s="216">
        <v>5982.820500173043</v>
      </c>
      <c r="AY379" s="217"/>
      <c r="AZ379" s="218"/>
      <c r="BA379" s="203" t="s">
        <v>65</v>
      </c>
      <c r="BB379" s="219" t="s">
        <v>296</v>
      </c>
    </row>
    <row r="380" spans="1:54" s="220" customFormat="1" ht="76.5">
      <c r="A380" s="202">
        <v>2</v>
      </c>
      <c r="B380" s="203" t="s">
        <v>1362</v>
      </c>
      <c r="C380" s="204" t="s">
        <v>1322</v>
      </c>
      <c r="D380" s="205" t="s">
        <v>1188</v>
      </c>
      <c r="E380" s="203" t="s">
        <v>82</v>
      </c>
      <c r="F380" s="205" t="s">
        <v>83</v>
      </c>
      <c r="G380" s="205" t="s">
        <v>84</v>
      </c>
      <c r="H380" s="202">
        <v>815992</v>
      </c>
      <c r="I380" s="206" t="s">
        <v>1363</v>
      </c>
      <c r="J380" s="207" t="s">
        <v>566</v>
      </c>
      <c r="K380" s="207" t="s">
        <v>566</v>
      </c>
      <c r="L380" s="203" t="s">
        <v>87</v>
      </c>
      <c r="M380" s="204" t="s">
        <v>77</v>
      </c>
      <c r="N380" s="203" t="s">
        <v>88</v>
      </c>
      <c r="O380" s="203" t="s">
        <v>89</v>
      </c>
      <c r="P380" s="208">
        <v>4586.3733560000001</v>
      </c>
      <c r="Q380" s="208">
        <v>5411.9205600799996</v>
      </c>
      <c r="R380" s="208">
        <v>3898.4173526</v>
      </c>
      <c r="S380" s="209">
        <v>4600.132476068</v>
      </c>
      <c r="T380" s="208">
        <v>3898.4173526</v>
      </c>
      <c r="U380" s="208">
        <v>4600.132476068</v>
      </c>
      <c r="V380" s="203" t="s">
        <v>127</v>
      </c>
      <c r="W380" s="205" t="s">
        <v>54</v>
      </c>
      <c r="X380" s="205" t="s">
        <v>54</v>
      </c>
      <c r="Y380" s="205" t="s">
        <v>55</v>
      </c>
      <c r="Z380" s="210">
        <v>42050</v>
      </c>
      <c r="AA380" s="210">
        <v>42085</v>
      </c>
      <c r="AB380" s="2" t="s">
        <v>71</v>
      </c>
      <c r="AC380" s="2" t="s">
        <v>71</v>
      </c>
      <c r="AD380" s="25" t="s">
        <v>567</v>
      </c>
      <c r="AE380" s="2" t="s">
        <v>78</v>
      </c>
      <c r="AF380" s="21">
        <v>796</v>
      </c>
      <c r="AG380" s="1" t="s">
        <v>68</v>
      </c>
      <c r="AH380" s="1">
        <v>1</v>
      </c>
      <c r="AI380" s="2">
        <v>46</v>
      </c>
      <c r="AJ380" s="2" t="s">
        <v>63</v>
      </c>
      <c r="AK380" s="210">
        <v>42105</v>
      </c>
      <c r="AL380" s="210">
        <v>42105</v>
      </c>
      <c r="AM380" s="210">
        <v>42369</v>
      </c>
      <c r="AN380" s="203">
        <v>2015</v>
      </c>
      <c r="AO380" s="211" t="s">
        <v>71</v>
      </c>
      <c r="AP380" s="211" t="s">
        <v>65</v>
      </c>
      <c r="AQ380" s="212" t="s">
        <v>71</v>
      </c>
      <c r="AR380" s="203" t="s">
        <v>59</v>
      </c>
      <c r="AS380" s="213" t="s">
        <v>1364</v>
      </c>
      <c r="AT380" s="214" t="s">
        <v>1365</v>
      </c>
      <c r="AU380" s="203" t="s">
        <v>93</v>
      </c>
      <c r="AV380" s="215">
        <v>42369</v>
      </c>
      <c r="AW380" s="216">
        <v>5865.3554267744857</v>
      </c>
      <c r="AX380" s="216">
        <v>5456.1445830460325</v>
      </c>
      <c r="AY380" s="217"/>
      <c r="AZ380" s="218"/>
      <c r="BA380" s="203" t="s">
        <v>65</v>
      </c>
      <c r="BB380" s="219" t="s">
        <v>296</v>
      </c>
    </row>
    <row r="381" spans="1:54" s="220" customFormat="1" ht="76.5">
      <c r="A381" s="202">
        <v>2</v>
      </c>
      <c r="B381" s="203" t="s">
        <v>1366</v>
      </c>
      <c r="C381" s="204" t="s">
        <v>1322</v>
      </c>
      <c r="D381" s="205" t="s">
        <v>1188</v>
      </c>
      <c r="E381" s="203" t="s">
        <v>82</v>
      </c>
      <c r="F381" s="205" t="s">
        <v>83</v>
      </c>
      <c r="G381" s="205" t="s">
        <v>84</v>
      </c>
      <c r="H381" s="202">
        <v>815993</v>
      </c>
      <c r="I381" s="206" t="s">
        <v>1367</v>
      </c>
      <c r="J381" s="207" t="s">
        <v>566</v>
      </c>
      <c r="K381" s="207" t="s">
        <v>566</v>
      </c>
      <c r="L381" s="203" t="s">
        <v>87</v>
      </c>
      <c r="M381" s="204" t="s">
        <v>77</v>
      </c>
      <c r="N381" s="203" t="s">
        <v>88</v>
      </c>
      <c r="O381" s="203" t="s">
        <v>89</v>
      </c>
      <c r="P381" s="208">
        <v>4867.2956904000002</v>
      </c>
      <c r="Q381" s="208">
        <v>5743.4089146719998</v>
      </c>
      <c r="R381" s="208">
        <v>4137.2013368400003</v>
      </c>
      <c r="S381" s="209">
        <v>4881.8975774711998</v>
      </c>
      <c r="T381" s="208">
        <v>4137.2013368400003</v>
      </c>
      <c r="U381" s="208">
        <v>4881.8975774711998</v>
      </c>
      <c r="V381" s="203" t="s">
        <v>127</v>
      </c>
      <c r="W381" s="205" t="s">
        <v>54</v>
      </c>
      <c r="X381" s="205" t="s">
        <v>54</v>
      </c>
      <c r="Y381" s="205" t="s">
        <v>55</v>
      </c>
      <c r="Z381" s="210">
        <v>42050</v>
      </c>
      <c r="AA381" s="210">
        <v>42085</v>
      </c>
      <c r="AB381" s="2" t="s">
        <v>71</v>
      </c>
      <c r="AC381" s="2" t="s">
        <v>71</v>
      </c>
      <c r="AD381" s="25" t="s">
        <v>567</v>
      </c>
      <c r="AE381" s="2" t="s">
        <v>78</v>
      </c>
      <c r="AF381" s="21">
        <v>796</v>
      </c>
      <c r="AG381" s="1" t="s">
        <v>68</v>
      </c>
      <c r="AH381" s="1">
        <v>1</v>
      </c>
      <c r="AI381" s="2">
        <v>46</v>
      </c>
      <c r="AJ381" s="2" t="s">
        <v>63</v>
      </c>
      <c r="AK381" s="210">
        <v>42105</v>
      </c>
      <c r="AL381" s="210">
        <v>42105</v>
      </c>
      <c r="AM381" s="210">
        <v>42369</v>
      </c>
      <c r="AN381" s="203">
        <v>2015</v>
      </c>
      <c r="AO381" s="211" t="s">
        <v>71</v>
      </c>
      <c r="AP381" s="211" t="s">
        <v>65</v>
      </c>
      <c r="AQ381" s="212" t="s">
        <v>71</v>
      </c>
      <c r="AR381" s="203" t="s">
        <v>59</v>
      </c>
      <c r="AS381" s="213" t="s">
        <v>1368</v>
      </c>
      <c r="AT381" s="214" t="s">
        <v>1369</v>
      </c>
      <c r="AU381" s="203" t="s">
        <v>93</v>
      </c>
      <c r="AV381" s="215">
        <v>42369</v>
      </c>
      <c r="AW381" s="216">
        <v>6242.8065007155119</v>
      </c>
      <c r="AX381" s="216">
        <v>5807.2618611307089</v>
      </c>
      <c r="AY381" s="217"/>
      <c r="AZ381" s="218"/>
      <c r="BA381" s="203" t="s">
        <v>65</v>
      </c>
      <c r="BB381" s="219" t="s">
        <v>296</v>
      </c>
    </row>
    <row r="382" spans="1:54" s="220" customFormat="1" ht="76.5">
      <c r="A382" s="202">
        <v>2</v>
      </c>
      <c r="B382" s="203" t="s">
        <v>1370</v>
      </c>
      <c r="C382" s="204" t="s">
        <v>1322</v>
      </c>
      <c r="D382" s="205" t="s">
        <v>1188</v>
      </c>
      <c r="E382" s="203" t="s">
        <v>82</v>
      </c>
      <c r="F382" s="205" t="s">
        <v>83</v>
      </c>
      <c r="G382" s="205" t="s">
        <v>84</v>
      </c>
      <c r="H382" s="202">
        <v>815994</v>
      </c>
      <c r="I382" s="206" t="s">
        <v>1371</v>
      </c>
      <c r="J382" s="207" t="s">
        <v>566</v>
      </c>
      <c r="K382" s="207" t="s">
        <v>566</v>
      </c>
      <c r="L382" s="203" t="s">
        <v>87</v>
      </c>
      <c r="M382" s="204" t="s">
        <v>77</v>
      </c>
      <c r="N382" s="203" t="s">
        <v>88</v>
      </c>
      <c r="O382" s="203" t="s">
        <v>89</v>
      </c>
      <c r="P382" s="208">
        <v>5369.859407599999</v>
      </c>
      <c r="Q382" s="208">
        <v>6336.4341009679983</v>
      </c>
      <c r="R382" s="208">
        <v>4564.3804964599994</v>
      </c>
      <c r="S382" s="209">
        <v>5385.9689858227994</v>
      </c>
      <c r="T382" s="208">
        <v>4564.3804964599994</v>
      </c>
      <c r="U382" s="208">
        <v>5385.9689858227994</v>
      </c>
      <c r="V382" s="203" t="s">
        <v>127</v>
      </c>
      <c r="W382" s="205" t="s">
        <v>54</v>
      </c>
      <c r="X382" s="205" t="s">
        <v>54</v>
      </c>
      <c r="Y382" s="205" t="s">
        <v>55</v>
      </c>
      <c r="Z382" s="210">
        <v>42050</v>
      </c>
      <c r="AA382" s="210">
        <v>42085</v>
      </c>
      <c r="AB382" s="2" t="s">
        <v>71</v>
      </c>
      <c r="AC382" s="2" t="s">
        <v>71</v>
      </c>
      <c r="AD382" s="25" t="s">
        <v>567</v>
      </c>
      <c r="AE382" s="2" t="s">
        <v>78</v>
      </c>
      <c r="AF382" s="21">
        <v>796</v>
      </c>
      <c r="AG382" s="1" t="s">
        <v>68</v>
      </c>
      <c r="AH382" s="1">
        <v>1</v>
      </c>
      <c r="AI382" s="2">
        <v>46</v>
      </c>
      <c r="AJ382" s="2" t="s">
        <v>63</v>
      </c>
      <c r="AK382" s="210">
        <v>42105</v>
      </c>
      <c r="AL382" s="210">
        <v>42105</v>
      </c>
      <c r="AM382" s="210">
        <v>42369</v>
      </c>
      <c r="AN382" s="203">
        <v>2015</v>
      </c>
      <c r="AO382" s="211" t="s">
        <v>71</v>
      </c>
      <c r="AP382" s="211" t="s">
        <v>65</v>
      </c>
      <c r="AQ382" s="212" t="s">
        <v>71</v>
      </c>
      <c r="AR382" s="203" t="s">
        <v>59</v>
      </c>
      <c r="AS382" s="213" t="s">
        <v>1372</v>
      </c>
      <c r="AT382" s="214" t="s">
        <v>1373</v>
      </c>
      <c r="AU382" s="203" t="s">
        <v>93</v>
      </c>
      <c r="AV382" s="215">
        <v>42369</v>
      </c>
      <c r="AW382" s="216">
        <v>6871.0395524999994</v>
      </c>
      <c r="AX382" s="216">
        <v>6391.6646999999984</v>
      </c>
      <c r="AY382" s="217"/>
      <c r="AZ382" s="218"/>
      <c r="BA382" s="203" t="s">
        <v>65</v>
      </c>
      <c r="BB382" s="219" t="s">
        <v>296</v>
      </c>
    </row>
    <row r="383" spans="1:54" s="220" customFormat="1" ht="76.5">
      <c r="A383" s="202">
        <v>2</v>
      </c>
      <c r="B383" s="203" t="s">
        <v>1374</v>
      </c>
      <c r="C383" s="204" t="s">
        <v>1322</v>
      </c>
      <c r="D383" s="205" t="s">
        <v>1188</v>
      </c>
      <c r="E383" s="203" t="s">
        <v>82</v>
      </c>
      <c r="F383" s="205" t="s">
        <v>83</v>
      </c>
      <c r="G383" s="205" t="s">
        <v>84</v>
      </c>
      <c r="H383" s="202">
        <v>815995</v>
      </c>
      <c r="I383" s="206" t="s">
        <v>1375</v>
      </c>
      <c r="J383" s="207" t="s">
        <v>566</v>
      </c>
      <c r="K383" s="207" t="s">
        <v>566</v>
      </c>
      <c r="L383" s="203" t="s">
        <v>87</v>
      </c>
      <c r="M383" s="204" t="s">
        <v>77</v>
      </c>
      <c r="N383" s="203" t="s">
        <v>88</v>
      </c>
      <c r="O383" s="203" t="s">
        <v>89</v>
      </c>
      <c r="P383" s="208">
        <v>5369.859407599999</v>
      </c>
      <c r="Q383" s="208">
        <v>6336.4341009679983</v>
      </c>
      <c r="R383" s="208">
        <v>4564.3804964599994</v>
      </c>
      <c r="S383" s="209">
        <v>5385.9689858227994</v>
      </c>
      <c r="T383" s="208">
        <v>4564.3804964599994</v>
      </c>
      <c r="U383" s="208">
        <v>5385.9689858227994</v>
      </c>
      <c r="V383" s="203" t="s">
        <v>127</v>
      </c>
      <c r="W383" s="205" t="s">
        <v>54</v>
      </c>
      <c r="X383" s="205" t="s">
        <v>54</v>
      </c>
      <c r="Y383" s="205" t="s">
        <v>55</v>
      </c>
      <c r="Z383" s="210">
        <v>42050</v>
      </c>
      <c r="AA383" s="210">
        <v>42085</v>
      </c>
      <c r="AB383" s="2" t="s">
        <v>71</v>
      </c>
      <c r="AC383" s="2" t="s">
        <v>71</v>
      </c>
      <c r="AD383" s="25" t="s">
        <v>567</v>
      </c>
      <c r="AE383" s="2" t="s">
        <v>78</v>
      </c>
      <c r="AF383" s="21">
        <v>796</v>
      </c>
      <c r="AG383" s="1" t="s">
        <v>68</v>
      </c>
      <c r="AH383" s="1">
        <v>1</v>
      </c>
      <c r="AI383" s="2">
        <v>46</v>
      </c>
      <c r="AJ383" s="2" t="s">
        <v>63</v>
      </c>
      <c r="AK383" s="210">
        <v>42105</v>
      </c>
      <c r="AL383" s="210">
        <v>42105</v>
      </c>
      <c r="AM383" s="210">
        <v>42369</v>
      </c>
      <c r="AN383" s="203">
        <v>2015</v>
      </c>
      <c r="AO383" s="211" t="s">
        <v>71</v>
      </c>
      <c r="AP383" s="211" t="s">
        <v>65</v>
      </c>
      <c r="AQ383" s="212" t="s">
        <v>71</v>
      </c>
      <c r="AR383" s="203" t="s">
        <v>59</v>
      </c>
      <c r="AS383" s="213" t="s">
        <v>1376</v>
      </c>
      <c r="AT383" s="214" t="s">
        <v>1377</v>
      </c>
      <c r="AU383" s="203" t="s">
        <v>93</v>
      </c>
      <c r="AV383" s="215">
        <v>42369</v>
      </c>
      <c r="AW383" s="216">
        <v>6871.0395524999994</v>
      </c>
      <c r="AX383" s="216">
        <v>6391.6646999999984</v>
      </c>
      <c r="AY383" s="217"/>
      <c r="AZ383" s="218"/>
      <c r="BA383" s="203" t="s">
        <v>65</v>
      </c>
      <c r="BB383" s="219" t="s">
        <v>296</v>
      </c>
    </row>
    <row r="384" spans="1:54" s="200" customFormat="1" ht="76.5">
      <c r="A384" s="182">
        <v>2</v>
      </c>
      <c r="B384" s="183" t="s">
        <v>1378</v>
      </c>
      <c r="C384" s="184" t="s">
        <v>54</v>
      </c>
      <c r="D384" s="185" t="s">
        <v>1188</v>
      </c>
      <c r="E384" s="183" t="s">
        <v>82</v>
      </c>
      <c r="F384" s="185" t="s">
        <v>83</v>
      </c>
      <c r="G384" s="185" t="s">
        <v>84</v>
      </c>
      <c r="H384" s="182">
        <v>815949</v>
      </c>
      <c r="I384" s="186" t="s">
        <v>1379</v>
      </c>
      <c r="J384" s="187" t="s">
        <v>566</v>
      </c>
      <c r="K384" s="187" t="s">
        <v>566</v>
      </c>
      <c r="L384" s="183" t="s">
        <v>87</v>
      </c>
      <c r="M384" s="184" t="s">
        <v>77</v>
      </c>
      <c r="N384" s="183" t="s">
        <v>88</v>
      </c>
      <c r="O384" s="183" t="s">
        <v>89</v>
      </c>
      <c r="P384" s="188">
        <v>19168.340865682396</v>
      </c>
      <c r="Q384" s="188">
        <v>22618.642221505233</v>
      </c>
      <c r="R384" s="188">
        <v>16293.089735830039</v>
      </c>
      <c r="S384" s="201">
        <v>19225.84588827944</v>
      </c>
      <c r="T384" s="188">
        <v>16293.089735830039</v>
      </c>
      <c r="U384" s="188">
        <v>19225.84588827944</v>
      </c>
      <c r="V384" s="183" t="s">
        <v>127</v>
      </c>
      <c r="W384" s="185" t="s">
        <v>54</v>
      </c>
      <c r="X384" s="185" t="s">
        <v>54</v>
      </c>
      <c r="Y384" s="185" t="s">
        <v>55</v>
      </c>
      <c r="Z384" s="189">
        <v>42050</v>
      </c>
      <c r="AA384" s="189">
        <v>42085</v>
      </c>
      <c r="AB384" s="183" t="s">
        <v>71</v>
      </c>
      <c r="AC384" s="183" t="s">
        <v>71</v>
      </c>
      <c r="AD384" s="190" t="s">
        <v>567</v>
      </c>
      <c r="AE384" s="183" t="s">
        <v>78</v>
      </c>
      <c r="AF384" s="182">
        <v>796</v>
      </c>
      <c r="AG384" s="185" t="s">
        <v>68</v>
      </c>
      <c r="AH384" s="185">
        <v>1</v>
      </c>
      <c r="AI384" s="183">
        <v>46</v>
      </c>
      <c r="AJ384" s="183" t="s">
        <v>63</v>
      </c>
      <c r="AK384" s="189">
        <v>42105</v>
      </c>
      <c r="AL384" s="189">
        <v>42105</v>
      </c>
      <c r="AM384" s="189">
        <v>42734</v>
      </c>
      <c r="AN384" s="183" t="s">
        <v>56</v>
      </c>
      <c r="AO384" s="191" t="s">
        <v>71</v>
      </c>
      <c r="AP384" s="191" t="s">
        <v>65</v>
      </c>
      <c r="AQ384" s="192" t="s">
        <v>71</v>
      </c>
      <c r="AR384" s="183" t="s">
        <v>59</v>
      </c>
      <c r="AS384" s="193" t="s">
        <v>813</v>
      </c>
      <c r="AT384" s="194" t="s">
        <v>813</v>
      </c>
      <c r="AU384" s="183" t="s">
        <v>813</v>
      </c>
      <c r="AV384" s="195" t="s">
        <v>813</v>
      </c>
      <c r="AW384" s="196" t="s">
        <v>813</v>
      </c>
      <c r="AX384" s="196" t="s">
        <v>813</v>
      </c>
      <c r="AY384" s="197" t="s">
        <v>813</v>
      </c>
      <c r="AZ384" s="198" t="s">
        <v>813</v>
      </c>
      <c r="BA384" s="183" t="s">
        <v>65</v>
      </c>
      <c r="BB384" s="199" t="s">
        <v>813</v>
      </c>
    </row>
    <row r="385" spans="1:54" s="220" customFormat="1" ht="76.5">
      <c r="A385" s="202">
        <v>2</v>
      </c>
      <c r="B385" s="203" t="s">
        <v>1380</v>
      </c>
      <c r="C385" s="204" t="s">
        <v>1381</v>
      </c>
      <c r="D385" s="205" t="s">
        <v>1188</v>
      </c>
      <c r="E385" s="203" t="s">
        <v>82</v>
      </c>
      <c r="F385" s="205" t="s">
        <v>83</v>
      </c>
      <c r="G385" s="205" t="s">
        <v>84</v>
      </c>
      <c r="H385" s="202">
        <v>816060</v>
      </c>
      <c r="I385" s="206" t="s">
        <v>1382</v>
      </c>
      <c r="J385" s="207" t="s">
        <v>566</v>
      </c>
      <c r="K385" s="207" t="s">
        <v>566</v>
      </c>
      <c r="L385" s="203" t="s">
        <v>87</v>
      </c>
      <c r="M385" s="204" t="s">
        <v>77</v>
      </c>
      <c r="N385" s="203" t="s">
        <v>88</v>
      </c>
      <c r="O385" s="203" t="s">
        <v>89</v>
      </c>
      <c r="P385" s="208">
        <v>655.95082810319991</v>
      </c>
      <c r="Q385" s="208">
        <v>774.02197716177591</v>
      </c>
      <c r="R385" s="208">
        <v>557.55820388771986</v>
      </c>
      <c r="S385" s="209">
        <v>657.91868058750936</v>
      </c>
      <c r="T385" s="208">
        <v>557.55820388771986</v>
      </c>
      <c r="U385" s="208">
        <v>657.91868058750936</v>
      </c>
      <c r="V385" s="203" t="s">
        <v>127</v>
      </c>
      <c r="W385" s="205" t="s">
        <v>54</v>
      </c>
      <c r="X385" s="205" t="s">
        <v>54</v>
      </c>
      <c r="Y385" s="205" t="s">
        <v>55</v>
      </c>
      <c r="Z385" s="210">
        <v>42050</v>
      </c>
      <c r="AA385" s="210">
        <v>42085</v>
      </c>
      <c r="AB385" s="2" t="s">
        <v>71</v>
      </c>
      <c r="AC385" s="2" t="s">
        <v>71</v>
      </c>
      <c r="AD385" s="25" t="s">
        <v>567</v>
      </c>
      <c r="AE385" s="2" t="s">
        <v>78</v>
      </c>
      <c r="AF385" s="21">
        <v>796</v>
      </c>
      <c r="AG385" s="1" t="s">
        <v>68</v>
      </c>
      <c r="AH385" s="1">
        <v>1</v>
      </c>
      <c r="AI385" s="2">
        <v>46</v>
      </c>
      <c r="AJ385" s="2" t="s">
        <v>63</v>
      </c>
      <c r="AK385" s="210">
        <v>42105</v>
      </c>
      <c r="AL385" s="210">
        <v>42105</v>
      </c>
      <c r="AM385" s="210">
        <v>42734</v>
      </c>
      <c r="AN385" s="203" t="s">
        <v>56</v>
      </c>
      <c r="AO385" s="211" t="s">
        <v>71</v>
      </c>
      <c r="AP385" s="211" t="s">
        <v>65</v>
      </c>
      <c r="AQ385" s="212" t="s">
        <v>71</v>
      </c>
      <c r="AR385" s="203" t="s">
        <v>59</v>
      </c>
      <c r="AS385" s="213" t="s">
        <v>1383</v>
      </c>
      <c r="AT385" s="214" t="s">
        <v>1384</v>
      </c>
      <c r="AU385" s="203" t="s">
        <v>93</v>
      </c>
      <c r="AV385" s="215">
        <v>42735</v>
      </c>
      <c r="AW385" s="216">
        <v>977.71159699999976</v>
      </c>
      <c r="AX385" s="216">
        <v>909.49915999999996</v>
      </c>
      <c r="AY385" s="217"/>
      <c r="AZ385" s="218"/>
      <c r="BA385" s="203" t="s">
        <v>65</v>
      </c>
      <c r="BB385" s="219" t="s">
        <v>296</v>
      </c>
    </row>
    <row r="386" spans="1:54" s="220" customFormat="1" ht="76.5">
      <c r="A386" s="202">
        <v>2</v>
      </c>
      <c r="B386" s="203" t="s">
        <v>1385</v>
      </c>
      <c r="C386" s="204" t="s">
        <v>1381</v>
      </c>
      <c r="D386" s="205" t="s">
        <v>1188</v>
      </c>
      <c r="E386" s="203" t="s">
        <v>82</v>
      </c>
      <c r="F386" s="205" t="s">
        <v>83</v>
      </c>
      <c r="G386" s="205" t="s">
        <v>84</v>
      </c>
      <c r="H386" s="202">
        <v>816061</v>
      </c>
      <c r="I386" s="206" t="s">
        <v>1386</v>
      </c>
      <c r="J386" s="207" t="s">
        <v>566</v>
      </c>
      <c r="K386" s="207" t="s">
        <v>566</v>
      </c>
      <c r="L386" s="203" t="s">
        <v>87</v>
      </c>
      <c r="M386" s="204" t="s">
        <v>77</v>
      </c>
      <c r="N386" s="203" t="s">
        <v>88</v>
      </c>
      <c r="O386" s="203" t="s">
        <v>89</v>
      </c>
      <c r="P386" s="208">
        <v>728.83425344800003</v>
      </c>
      <c r="Q386" s="208">
        <v>860.02441906863999</v>
      </c>
      <c r="R386" s="208">
        <v>619.50911543079997</v>
      </c>
      <c r="S386" s="209">
        <v>731.02075620834387</v>
      </c>
      <c r="T386" s="208">
        <v>619.50911543079997</v>
      </c>
      <c r="U386" s="208">
        <v>731.02075620834387</v>
      </c>
      <c r="V386" s="203" t="s">
        <v>127</v>
      </c>
      <c r="W386" s="205" t="s">
        <v>54</v>
      </c>
      <c r="X386" s="205" t="s">
        <v>54</v>
      </c>
      <c r="Y386" s="205" t="s">
        <v>55</v>
      </c>
      <c r="Z386" s="210">
        <v>42050</v>
      </c>
      <c r="AA386" s="210">
        <v>42085</v>
      </c>
      <c r="AB386" s="2" t="s">
        <v>71</v>
      </c>
      <c r="AC386" s="2" t="s">
        <v>71</v>
      </c>
      <c r="AD386" s="25" t="s">
        <v>567</v>
      </c>
      <c r="AE386" s="2" t="s">
        <v>78</v>
      </c>
      <c r="AF386" s="21">
        <v>796</v>
      </c>
      <c r="AG386" s="1" t="s">
        <v>68</v>
      </c>
      <c r="AH386" s="1">
        <v>1</v>
      </c>
      <c r="AI386" s="2">
        <v>46</v>
      </c>
      <c r="AJ386" s="2" t="s">
        <v>63</v>
      </c>
      <c r="AK386" s="210">
        <v>42105</v>
      </c>
      <c r="AL386" s="210">
        <v>42105</v>
      </c>
      <c r="AM386" s="210">
        <v>42734</v>
      </c>
      <c r="AN386" s="203" t="s">
        <v>56</v>
      </c>
      <c r="AO386" s="211" t="s">
        <v>71</v>
      </c>
      <c r="AP386" s="211" t="s">
        <v>65</v>
      </c>
      <c r="AQ386" s="212" t="s">
        <v>71</v>
      </c>
      <c r="AR386" s="203" t="s">
        <v>59</v>
      </c>
      <c r="AS386" s="213" t="s">
        <v>1387</v>
      </c>
      <c r="AT386" s="214" t="s">
        <v>1388</v>
      </c>
      <c r="AU386" s="203" t="s">
        <v>93</v>
      </c>
      <c r="AV386" s="215">
        <v>42735</v>
      </c>
      <c r="AW386" s="216">
        <v>1086.3433999999997</v>
      </c>
      <c r="AX386" s="216">
        <v>1010.5519999999999</v>
      </c>
      <c r="AY386" s="217"/>
      <c r="AZ386" s="218"/>
      <c r="BA386" s="203" t="s">
        <v>65</v>
      </c>
      <c r="BB386" s="219" t="s">
        <v>296</v>
      </c>
    </row>
    <row r="387" spans="1:54" s="220" customFormat="1" ht="76.5">
      <c r="A387" s="202">
        <v>2</v>
      </c>
      <c r="B387" s="203" t="s">
        <v>1389</v>
      </c>
      <c r="C387" s="204" t="s">
        <v>1381</v>
      </c>
      <c r="D387" s="205" t="s">
        <v>1188</v>
      </c>
      <c r="E387" s="203" t="s">
        <v>82</v>
      </c>
      <c r="F387" s="205" t="s">
        <v>83</v>
      </c>
      <c r="G387" s="205" t="s">
        <v>84</v>
      </c>
      <c r="H387" s="202">
        <v>816062</v>
      </c>
      <c r="I387" s="206" t="s">
        <v>1390</v>
      </c>
      <c r="J387" s="207" t="s">
        <v>566</v>
      </c>
      <c r="K387" s="207" t="s">
        <v>566</v>
      </c>
      <c r="L387" s="203" t="s">
        <v>87</v>
      </c>
      <c r="M387" s="204" t="s">
        <v>77</v>
      </c>
      <c r="N387" s="203" t="s">
        <v>88</v>
      </c>
      <c r="O387" s="203" t="s">
        <v>89</v>
      </c>
      <c r="P387" s="208">
        <v>874.60110413759992</v>
      </c>
      <c r="Q387" s="208">
        <v>1032.0293028823678</v>
      </c>
      <c r="R387" s="208">
        <v>743.41093851695996</v>
      </c>
      <c r="S387" s="209">
        <v>877.22490745001267</v>
      </c>
      <c r="T387" s="208">
        <v>743.41093851695996</v>
      </c>
      <c r="U387" s="208">
        <v>877.22490745001267</v>
      </c>
      <c r="V387" s="203" t="s">
        <v>127</v>
      </c>
      <c r="W387" s="205" t="s">
        <v>54</v>
      </c>
      <c r="X387" s="205" t="s">
        <v>54</v>
      </c>
      <c r="Y387" s="205" t="s">
        <v>55</v>
      </c>
      <c r="Z387" s="210">
        <v>42050</v>
      </c>
      <c r="AA387" s="210">
        <v>42085</v>
      </c>
      <c r="AB387" s="2" t="s">
        <v>71</v>
      </c>
      <c r="AC387" s="2" t="s">
        <v>71</v>
      </c>
      <c r="AD387" s="25" t="s">
        <v>567</v>
      </c>
      <c r="AE387" s="2" t="s">
        <v>78</v>
      </c>
      <c r="AF387" s="21">
        <v>796</v>
      </c>
      <c r="AG387" s="1" t="s">
        <v>68</v>
      </c>
      <c r="AH387" s="1">
        <v>1</v>
      </c>
      <c r="AI387" s="2">
        <v>46</v>
      </c>
      <c r="AJ387" s="2" t="s">
        <v>63</v>
      </c>
      <c r="AK387" s="210">
        <v>42105</v>
      </c>
      <c r="AL387" s="210">
        <v>42105</v>
      </c>
      <c r="AM387" s="210">
        <v>42734</v>
      </c>
      <c r="AN387" s="203" t="s">
        <v>56</v>
      </c>
      <c r="AO387" s="211" t="s">
        <v>71</v>
      </c>
      <c r="AP387" s="211" t="s">
        <v>65</v>
      </c>
      <c r="AQ387" s="212" t="s">
        <v>71</v>
      </c>
      <c r="AR387" s="203" t="s">
        <v>59</v>
      </c>
      <c r="AS387" s="213" t="s">
        <v>1391</v>
      </c>
      <c r="AT387" s="214" t="s">
        <v>1392</v>
      </c>
      <c r="AU387" s="203" t="s">
        <v>93</v>
      </c>
      <c r="AV387" s="215">
        <v>42735</v>
      </c>
      <c r="AW387" s="216">
        <v>1303.6120800000001</v>
      </c>
      <c r="AX387" s="216">
        <v>1212.6624000000002</v>
      </c>
      <c r="AY387" s="217"/>
      <c r="AZ387" s="218"/>
      <c r="BA387" s="203" t="s">
        <v>65</v>
      </c>
      <c r="BB387" s="219" t="s">
        <v>296</v>
      </c>
    </row>
    <row r="388" spans="1:54" s="220" customFormat="1" ht="76.5">
      <c r="A388" s="202">
        <v>2</v>
      </c>
      <c r="B388" s="203" t="s">
        <v>1393</v>
      </c>
      <c r="C388" s="204" t="s">
        <v>1381</v>
      </c>
      <c r="D388" s="205" t="s">
        <v>1188</v>
      </c>
      <c r="E388" s="203" t="s">
        <v>82</v>
      </c>
      <c r="F388" s="205" t="s">
        <v>83</v>
      </c>
      <c r="G388" s="205" t="s">
        <v>84</v>
      </c>
      <c r="H388" s="202">
        <v>816063</v>
      </c>
      <c r="I388" s="206" t="s">
        <v>1394</v>
      </c>
      <c r="J388" s="207" t="s">
        <v>566</v>
      </c>
      <c r="K388" s="207" t="s">
        <v>566</v>
      </c>
      <c r="L388" s="203" t="s">
        <v>87</v>
      </c>
      <c r="M388" s="204" t="s">
        <v>77</v>
      </c>
      <c r="N388" s="203" t="s">
        <v>88</v>
      </c>
      <c r="O388" s="203" t="s">
        <v>89</v>
      </c>
      <c r="P388" s="208">
        <v>728.83425344800003</v>
      </c>
      <c r="Q388" s="208">
        <v>860.02441906863999</v>
      </c>
      <c r="R388" s="208">
        <v>619.50911543079997</v>
      </c>
      <c r="S388" s="209">
        <v>731.02075620834387</v>
      </c>
      <c r="T388" s="208">
        <v>619.50911543079997</v>
      </c>
      <c r="U388" s="208">
        <v>731.02075620834387</v>
      </c>
      <c r="V388" s="203" t="s">
        <v>127</v>
      </c>
      <c r="W388" s="205" t="s">
        <v>54</v>
      </c>
      <c r="X388" s="205" t="s">
        <v>54</v>
      </c>
      <c r="Y388" s="205" t="s">
        <v>55</v>
      </c>
      <c r="Z388" s="210">
        <v>42050</v>
      </c>
      <c r="AA388" s="210">
        <v>42085</v>
      </c>
      <c r="AB388" s="2" t="s">
        <v>71</v>
      </c>
      <c r="AC388" s="2" t="s">
        <v>71</v>
      </c>
      <c r="AD388" s="25" t="s">
        <v>567</v>
      </c>
      <c r="AE388" s="2" t="s">
        <v>78</v>
      </c>
      <c r="AF388" s="21">
        <v>796</v>
      </c>
      <c r="AG388" s="1" t="s">
        <v>68</v>
      </c>
      <c r="AH388" s="1">
        <v>1</v>
      </c>
      <c r="AI388" s="2">
        <v>46</v>
      </c>
      <c r="AJ388" s="2" t="s">
        <v>63</v>
      </c>
      <c r="AK388" s="210">
        <v>42105</v>
      </c>
      <c r="AL388" s="210">
        <v>42105</v>
      </c>
      <c r="AM388" s="210">
        <v>42734</v>
      </c>
      <c r="AN388" s="203" t="s">
        <v>56</v>
      </c>
      <c r="AO388" s="211" t="s">
        <v>71</v>
      </c>
      <c r="AP388" s="211" t="s">
        <v>65</v>
      </c>
      <c r="AQ388" s="212" t="s">
        <v>71</v>
      </c>
      <c r="AR388" s="203" t="s">
        <v>59</v>
      </c>
      <c r="AS388" s="213" t="s">
        <v>1395</v>
      </c>
      <c r="AT388" s="214" t="s">
        <v>1396</v>
      </c>
      <c r="AU388" s="203" t="s">
        <v>93</v>
      </c>
      <c r="AV388" s="215">
        <v>42735</v>
      </c>
      <c r="AW388" s="216">
        <v>1086.3433999999997</v>
      </c>
      <c r="AX388" s="216">
        <v>1010.5519999999999</v>
      </c>
      <c r="AY388" s="217"/>
      <c r="AZ388" s="218"/>
      <c r="BA388" s="203" t="s">
        <v>65</v>
      </c>
      <c r="BB388" s="219" t="s">
        <v>296</v>
      </c>
    </row>
    <row r="389" spans="1:54" s="220" customFormat="1" ht="89.25">
      <c r="A389" s="202">
        <v>2</v>
      </c>
      <c r="B389" s="203" t="s">
        <v>1397</v>
      </c>
      <c r="C389" s="204" t="s">
        <v>1381</v>
      </c>
      <c r="D389" s="205" t="s">
        <v>1188</v>
      </c>
      <c r="E389" s="203" t="s">
        <v>82</v>
      </c>
      <c r="F389" s="205" t="s">
        <v>83</v>
      </c>
      <c r="G389" s="205" t="s">
        <v>84</v>
      </c>
      <c r="H389" s="202">
        <v>816064</v>
      </c>
      <c r="I389" s="206" t="s">
        <v>1398</v>
      </c>
      <c r="J389" s="207" t="s">
        <v>566</v>
      </c>
      <c r="K389" s="207" t="s">
        <v>566</v>
      </c>
      <c r="L389" s="203" t="s">
        <v>87</v>
      </c>
      <c r="M389" s="204" t="s">
        <v>77</v>
      </c>
      <c r="N389" s="203" t="s">
        <v>88</v>
      </c>
      <c r="O389" s="203" t="s">
        <v>89</v>
      </c>
      <c r="P389" s="208">
        <v>1020.3679548271998</v>
      </c>
      <c r="Q389" s="208">
        <v>1204.0341866960957</v>
      </c>
      <c r="R389" s="208">
        <v>867.31276160311984</v>
      </c>
      <c r="S389" s="209">
        <v>1023.4290586916813</v>
      </c>
      <c r="T389" s="208">
        <v>867.31276160311984</v>
      </c>
      <c r="U389" s="208">
        <v>1023.4290586916813</v>
      </c>
      <c r="V389" s="203" t="s">
        <v>127</v>
      </c>
      <c r="W389" s="205" t="s">
        <v>54</v>
      </c>
      <c r="X389" s="205" t="s">
        <v>54</v>
      </c>
      <c r="Y389" s="205" t="s">
        <v>55</v>
      </c>
      <c r="Z389" s="210">
        <v>42050</v>
      </c>
      <c r="AA389" s="210">
        <v>42085</v>
      </c>
      <c r="AB389" s="2" t="s">
        <v>71</v>
      </c>
      <c r="AC389" s="2" t="s">
        <v>71</v>
      </c>
      <c r="AD389" s="25" t="s">
        <v>567</v>
      </c>
      <c r="AE389" s="2" t="s">
        <v>78</v>
      </c>
      <c r="AF389" s="21">
        <v>796</v>
      </c>
      <c r="AG389" s="1" t="s">
        <v>68</v>
      </c>
      <c r="AH389" s="1">
        <v>1</v>
      </c>
      <c r="AI389" s="2">
        <v>46</v>
      </c>
      <c r="AJ389" s="2" t="s">
        <v>63</v>
      </c>
      <c r="AK389" s="210">
        <v>42105</v>
      </c>
      <c r="AL389" s="210">
        <v>42105</v>
      </c>
      <c r="AM389" s="210">
        <v>42734</v>
      </c>
      <c r="AN389" s="203" t="s">
        <v>56</v>
      </c>
      <c r="AO389" s="211" t="s">
        <v>71</v>
      </c>
      <c r="AP389" s="211" t="s">
        <v>65</v>
      </c>
      <c r="AQ389" s="212" t="s">
        <v>71</v>
      </c>
      <c r="AR389" s="203" t="s">
        <v>59</v>
      </c>
      <c r="AS389" s="213" t="s">
        <v>1399</v>
      </c>
      <c r="AT389" s="214" t="s">
        <v>1400</v>
      </c>
      <c r="AU389" s="203" t="s">
        <v>93</v>
      </c>
      <c r="AV389" s="215">
        <v>42735</v>
      </c>
      <c r="AW389" s="216">
        <v>1520.8807599999998</v>
      </c>
      <c r="AX389" s="216">
        <v>1414.7728</v>
      </c>
      <c r="AY389" s="217"/>
      <c r="AZ389" s="218"/>
      <c r="BA389" s="203" t="s">
        <v>65</v>
      </c>
      <c r="BB389" s="219" t="s">
        <v>296</v>
      </c>
    </row>
    <row r="390" spans="1:54" s="220" customFormat="1" ht="89.25">
      <c r="A390" s="202">
        <v>2</v>
      </c>
      <c r="B390" s="203" t="s">
        <v>1401</v>
      </c>
      <c r="C390" s="204" t="s">
        <v>1381</v>
      </c>
      <c r="D390" s="205" t="s">
        <v>1188</v>
      </c>
      <c r="E390" s="203" t="s">
        <v>82</v>
      </c>
      <c r="F390" s="205" t="s">
        <v>83</v>
      </c>
      <c r="G390" s="205" t="s">
        <v>84</v>
      </c>
      <c r="H390" s="202">
        <v>816065</v>
      </c>
      <c r="I390" s="206" t="s">
        <v>1402</v>
      </c>
      <c r="J390" s="207" t="s">
        <v>566</v>
      </c>
      <c r="K390" s="207" t="s">
        <v>566</v>
      </c>
      <c r="L390" s="203" t="s">
        <v>87</v>
      </c>
      <c r="M390" s="204" t="s">
        <v>77</v>
      </c>
      <c r="N390" s="203" t="s">
        <v>88</v>
      </c>
      <c r="O390" s="203" t="s">
        <v>89</v>
      </c>
      <c r="P390" s="208">
        <v>801.7176787927998</v>
      </c>
      <c r="Q390" s="208">
        <v>946.02686097550372</v>
      </c>
      <c r="R390" s="208">
        <v>681.46002697387985</v>
      </c>
      <c r="S390" s="209">
        <v>804.12283182917815</v>
      </c>
      <c r="T390" s="208">
        <v>681.46002697387985</v>
      </c>
      <c r="U390" s="208">
        <v>804.12283182917815</v>
      </c>
      <c r="V390" s="203" t="s">
        <v>127</v>
      </c>
      <c r="W390" s="205" t="s">
        <v>54</v>
      </c>
      <c r="X390" s="205" t="s">
        <v>54</v>
      </c>
      <c r="Y390" s="205" t="s">
        <v>55</v>
      </c>
      <c r="Z390" s="210">
        <v>42050</v>
      </c>
      <c r="AA390" s="210">
        <v>42085</v>
      </c>
      <c r="AB390" s="2" t="s">
        <v>71</v>
      </c>
      <c r="AC390" s="2" t="s">
        <v>71</v>
      </c>
      <c r="AD390" s="25" t="s">
        <v>567</v>
      </c>
      <c r="AE390" s="2" t="s">
        <v>78</v>
      </c>
      <c r="AF390" s="21">
        <v>796</v>
      </c>
      <c r="AG390" s="1" t="s">
        <v>68</v>
      </c>
      <c r="AH390" s="1">
        <v>1</v>
      </c>
      <c r="AI390" s="2">
        <v>46</v>
      </c>
      <c r="AJ390" s="2" t="s">
        <v>63</v>
      </c>
      <c r="AK390" s="210">
        <v>42105</v>
      </c>
      <c r="AL390" s="210">
        <v>42105</v>
      </c>
      <c r="AM390" s="210">
        <v>42734</v>
      </c>
      <c r="AN390" s="203" t="s">
        <v>56</v>
      </c>
      <c r="AO390" s="211" t="s">
        <v>71</v>
      </c>
      <c r="AP390" s="211" t="s">
        <v>65</v>
      </c>
      <c r="AQ390" s="212" t="s">
        <v>71</v>
      </c>
      <c r="AR390" s="203" t="s">
        <v>59</v>
      </c>
      <c r="AS390" s="213" t="s">
        <v>1403</v>
      </c>
      <c r="AT390" s="214" t="s">
        <v>1404</v>
      </c>
      <c r="AU390" s="203" t="s">
        <v>93</v>
      </c>
      <c r="AV390" s="215">
        <v>42735</v>
      </c>
      <c r="AW390" s="216">
        <v>1194.9777399999998</v>
      </c>
      <c r="AX390" s="216">
        <v>1111.6071999999999</v>
      </c>
      <c r="AY390" s="217"/>
      <c r="AZ390" s="218"/>
      <c r="BA390" s="203" t="s">
        <v>65</v>
      </c>
      <c r="BB390" s="219" t="s">
        <v>296</v>
      </c>
    </row>
    <row r="391" spans="1:54" s="220" customFormat="1" ht="76.5">
      <c r="A391" s="202">
        <v>2</v>
      </c>
      <c r="B391" s="203" t="s">
        <v>1405</v>
      </c>
      <c r="C391" s="204" t="s">
        <v>1381</v>
      </c>
      <c r="D391" s="205" t="s">
        <v>1188</v>
      </c>
      <c r="E391" s="203" t="s">
        <v>82</v>
      </c>
      <c r="F391" s="205" t="s">
        <v>83</v>
      </c>
      <c r="G391" s="205" t="s">
        <v>84</v>
      </c>
      <c r="H391" s="202">
        <v>816066</v>
      </c>
      <c r="I391" s="206" t="s">
        <v>1406</v>
      </c>
      <c r="J391" s="207" t="s">
        <v>566</v>
      </c>
      <c r="K391" s="207" t="s">
        <v>566</v>
      </c>
      <c r="L391" s="203" t="s">
        <v>87</v>
      </c>
      <c r="M391" s="204" t="s">
        <v>77</v>
      </c>
      <c r="N391" s="203" t="s">
        <v>88</v>
      </c>
      <c r="O391" s="203" t="s">
        <v>89</v>
      </c>
      <c r="P391" s="208">
        <v>874.60110413759992</v>
      </c>
      <c r="Q391" s="208">
        <v>1032.0293028823678</v>
      </c>
      <c r="R391" s="208">
        <v>743.41093851695996</v>
      </c>
      <c r="S391" s="209">
        <v>877.22490745001267</v>
      </c>
      <c r="T391" s="208">
        <v>743.41093851695996</v>
      </c>
      <c r="U391" s="208">
        <v>877.22490745001267</v>
      </c>
      <c r="V391" s="203" t="s">
        <v>127</v>
      </c>
      <c r="W391" s="205" t="s">
        <v>54</v>
      </c>
      <c r="X391" s="205" t="s">
        <v>54</v>
      </c>
      <c r="Y391" s="205" t="s">
        <v>55</v>
      </c>
      <c r="Z391" s="210">
        <v>42050</v>
      </c>
      <c r="AA391" s="210">
        <v>42085</v>
      </c>
      <c r="AB391" s="2" t="s">
        <v>71</v>
      </c>
      <c r="AC391" s="2" t="s">
        <v>71</v>
      </c>
      <c r="AD391" s="25" t="s">
        <v>567</v>
      </c>
      <c r="AE391" s="2" t="s">
        <v>78</v>
      </c>
      <c r="AF391" s="21">
        <v>796</v>
      </c>
      <c r="AG391" s="1" t="s">
        <v>68</v>
      </c>
      <c r="AH391" s="1">
        <v>1</v>
      </c>
      <c r="AI391" s="2">
        <v>46</v>
      </c>
      <c r="AJ391" s="2" t="s">
        <v>63</v>
      </c>
      <c r="AK391" s="210">
        <v>42105</v>
      </c>
      <c r="AL391" s="210">
        <v>42105</v>
      </c>
      <c r="AM391" s="210">
        <v>42734</v>
      </c>
      <c r="AN391" s="203" t="s">
        <v>56</v>
      </c>
      <c r="AO391" s="211" t="s">
        <v>71</v>
      </c>
      <c r="AP391" s="211" t="s">
        <v>65</v>
      </c>
      <c r="AQ391" s="212" t="s">
        <v>71</v>
      </c>
      <c r="AR391" s="203" t="s">
        <v>59</v>
      </c>
      <c r="AS391" s="213" t="s">
        <v>1407</v>
      </c>
      <c r="AT391" s="214" t="s">
        <v>1408</v>
      </c>
      <c r="AU391" s="203" t="s">
        <v>93</v>
      </c>
      <c r="AV391" s="215">
        <v>42735</v>
      </c>
      <c r="AW391" s="216">
        <v>1303.6120800000001</v>
      </c>
      <c r="AX391" s="216">
        <v>1212.6624000000002</v>
      </c>
      <c r="AY391" s="217"/>
      <c r="AZ391" s="218"/>
      <c r="BA391" s="203" t="s">
        <v>65</v>
      </c>
      <c r="BB391" s="219" t="s">
        <v>296</v>
      </c>
    </row>
    <row r="392" spans="1:54" s="220" customFormat="1" ht="89.25">
      <c r="A392" s="202">
        <v>2</v>
      </c>
      <c r="B392" s="203" t="s">
        <v>1409</v>
      </c>
      <c r="C392" s="204" t="s">
        <v>1381</v>
      </c>
      <c r="D392" s="205" t="s">
        <v>1188</v>
      </c>
      <c r="E392" s="203" t="s">
        <v>82</v>
      </c>
      <c r="F392" s="205" t="s">
        <v>83</v>
      </c>
      <c r="G392" s="205" t="s">
        <v>84</v>
      </c>
      <c r="H392" s="202">
        <v>816067</v>
      </c>
      <c r="I392" s="206" t="s">
        <v>1410</v>
      </c>
      <c r="J392" s="207" t="s">
        <v>566</v>
      </c>
      <c r="K392" s="207" t="s">
        <v>566</v>
      </c>
      <c r="L392" s="203" t="s">
        <v>87</v>
      </c>
      <c r="M392" s="204" t="s">
        <v>77</v>
      </c>
      <c r="N392" s="203" t="s">
        <v>88</v>
      </c>
      <c r="O392" s="203" t="s">
        <v>89</v>
      </c>
      <c r="P392" s="208">
        <v>655.95082810319991</v>
      </c>
      <c r="Q392" s="208">
        <v>774.02197716177591</v>
      </c>
      <c r="R392" s="208">
        <v>557.55820388771986</v>
      </c>
      <c r="S392" s="209">
        <v>657.91868058750936</v>
      </c>
      <c r="T392" s="208">
        <v>557.55820388771986</v>
      </c>
      <c r="U392" s="208">
        <v>657.91868058750936</v>
      </c>
      <c r="V392" s="203" t="s">
        <v>127</v>
      </c>
      <c r="W392" s="205" t="s">
        <v>54</v>
      </c>
      <c r="X392" s="205" t="s">
        <v>54</v>
      </c>
      <c r="Y392" s="205" t="s">
        <v>55</v>
      </c>
      <c r="Z392" s="210">
        <v>42050</v>
      </c>
      <c r="AA392" s="210">
        <v>42085</v>
      </c>
      <c r="AB392" s="2" t="s">
        <v>71</v>
      </c>
      <c r="AC392" s="2" t="s">
        <v>71</v>
      </c>
      <c r="AD392" s="25" t="s">
        <v>567</v>
      </c>
      <c r="AE392" s="2" t="s">
        <v>78</v>
      </c>
      <c r="AF392" s="21">
        <v>796</v>
      </c>
      <c r="AG392" s="1" t="s">
        <v>68</v>
      </c>
      <c r="AH392" s="1">
        <v>1</v>
      </c>
      <c r="AI392" s="2">
        <v>46</v>
      </c>
      <c r="AJ392" s="2" t="s">
        <v>63</v>
      </c>
      <c r="AK392" s="210">
        <v>42105</v>
      </c>
      <c r="AL392" s="210">
        <v>42105</v>
      </c>
      <c r="AM392" s="210">
        <v>42734</v>
      </c>
      <c r="AN392" s="203" t="s">
        <v>56</v>
      </c>
      <c r="AO392" s="211" t="s">
        <v>71</v>
      </c>
      <c r="AP392" s="211" t="s">
        <v>65</v>
      </c>
      <c r="AQ392" s="212" t="s">
        <v>71</v>
      </c>
      <c r="AR392" s="203" t="s">
        <v>59</v>
      </c>
      <c r="AS392" s="213" t="s">
        <v>1411</v>
      </c>
      <c r="AT392" s="214" t="s">
        <v>1412</v>
      </c>
      <c r="AU392" s="203" t="s">
        <v>93</v>
      </c>
      <c r="AV392" s="215">
        <v>42735</v>
      </c>
      <c r="AW392" s="216">
        <v>977.71159699999976</v>
      </c>
      <c r="AX392" s="216">
        <v>909.49915999999996</v>
      </c>
      <c r="AY392" s="217"/>
      <c r="AZ392" s="218"/>
      <c r="BA392" s="203" t="s">
        <v>65</v>
      </c>
      <c r="BB392" s="219" t="s">
        <v>296</v>
      </c>
    </row>
    <row r="393" spans="1:54" s="220" customFormat="1" ht="76.5">
      <c r="A393" s="202">
        <v>2</v>
      </c>
      <c r="B393" s="203" t="s">
        <v>1413</v>
      </c>
      <c r="C393" s="204" t="s">
        <v>1381</v>
      </c>
      <c r="D393" s="205" t="s">
        <v>1188</v>
      </c>
      <c r="E393" s="203" t="s">
        <v>82</v>
      </c>
      <c r="F393" s="205" t="s">
        <v>83</v>
      </c>
      <c r="G393" s="205" t="s">
        <v>84</v>
      </c>
      <c r="H393" s="202">
        <v>816068</v>
      </c>
      <c r="I393" s="206" t="s">
        <v>1414</v>
      </c>
      <c r="J393" s="207" t="s">
        <v>566</v>
      </c>
      <c r="K393" s="207" t="s">
        <v>566</v>
      </c>
      <c r="L393" s="203" t="s">
        <v>87</v>
      </c>
      <c r="M393" s="204" t="s">
        <v>77</v>
      </c>
      <c r="N393" s="203" t="s">
        <v>88</v>
      </c>
      <c r="O393" s="203" t="s">
        <v>89</v>
      </c>
      <c r="P393" s="208">
        <v>801.7176787927998</v>
      </c>
      <c r="Q393" s="208">
        <v>946.02686097550372</v>
      </c>
      <c r="R393" s="208">
        <v>681.46002697387985</v>
      </c>
      <c r="S393" s="209">
        <v>804.12283182917815</v>
      </c>
      <c r="T393" s="208">
        <v>681.46002697387985</v>
      </c>
      <c r="U393" s="208">
        <v>804.12283182917815</v>
      </c>
      <c r="V393" s="203" t="s">
        <v>127</v>
      </c>
      <c r="W393" s="205" t="s">
        <v>54</v>
      </c>
      <c r="X393" s="205" t="s">
        <v>54</v>
      </c>
      <c r="Y393" s="205" t="s">
        <v>55</v>
      </c>
      <c r="Z393" s="210">
        <v>42050</v>
      </c>
      <c r="AA393" s="210">
        <v>42085</v>
      </c>
      <c r="AB393" s="2" t="s">
        <v>71</v>
      </c>
      <c r="AC393" s="2" t="s">
        <v>71</v>
      </c>
      <c r="AD393" s="25" t="s">
        <v>567</v>
      </c>
      <c r="AE393" s="2" t="s">
        <v>78</v>
      </c>
      <c r="AF393" s="21">
        <v>796</v>
      </c>
      <c r="AG393" s="1" t="s">
        <v>68</v>
      </c>
      <c r="AH393" s="1">
        <v>1</v>
      </c>
      <c r="AI393" s="2">
        <v>46</v>
      </c>
      <c r="AJ393" s="2" t="s">
        <v>63</v>
      </c>
      <c r="AK393" s="210">
        <v>42105</v>
      </c>
      <c r="AL393" s="210">
        <v>42105</v>
      </c>
      <c r="AM393" s="210">
        <v>42734</v>
      </c>
      <c r="AN393" s="203" t="s">
        <v>56</v>
      </c>
      <c r="AO393" s="211" t="s">
        <v>71</v>
      </c>
      <c r="AP393" s="211" t="s">
        <v>65</v>
      </c>
      <c r="AQ393" s="212" t="s">
        <v>71</v>
      </c>
      <c r="AR393" s="203" t="s">
        <v>59</v>
      </c>
      <c r="AS393" s="213" t="s">
        <v>1415</v>
      </c>
      <c r="AT393" s="214" t="s">
        <v>1416</v>
      </c>
      <c r="AU393" s="203" t="s">
        <v>93</v>
      </c>
      <c r="AV393" s="215">
        <v>42735</v>
      </c>
      <c r="AW393" s="216">
        <v>1194.9777399999998</v>
      </c>
      <c r="AX393" s="216">
        <v>1111.6071999999999</v>
      </c>
      <c r="AY393" s="217"/>
      <c r="AZ393" s="218"/>
      <c r="BA393" s="203" t="s">
        <v>65</v>
      </c>
      <c r="BB393" s="219" t="s">
        <v>296</v>
      </c>
    </row>
    <row r="394" spans="1:54" s="220" customFormat="1" ht="76.5">
      <c r="A394" s="202">
        <v>2</v>
      </c>
      <c r="B394" s="203" t="s">
        <v>1417</v>
      </c>
      <c r="C394" s="204" t="s">
        <v>1381</v>
      </c>
      <c r="D394" s="205" t="s">
        <v>1188</v>
      </c>
      <c r="E394" s="203" t="s">
        <v>82</v>
      </c>
      <c r="F394" s="205" t="s">
        <v>83</v>
      </c>
      <c r="G394" s="205" t="s">
        <v>84</v>
      </c>
      <c r="H394" s="202">
        <v>816069</v>
      </c>
      <c r="I394" s="206" t="s">
        <v>1418</v>
      </c>
      <c r="J394" s="207" t="s">
        <v>566</v>
      </c>
      <c r="K394" s="207" t="s">
        <v>566</v>
      </c>
      <c r="L394" s="203" t="s">
        <v>87</v>
      </c>
      <c r="M394" s="204" t="s">
        <v>77</v>
      </c>
      <c r="N394" s="203" t="s">
        <v>88</v>
      </c>
      <c r="O394" s="203" t="s">
        <v>89</v>
      </c>
      <c r="P394" s="208">
        <v>728.83425344800003</v>
      </c>
      <c r="Q394" s="208">
        <v>860.02441906863999</v>
      </c>
      <c r="R394" s="208">
        <v>619.50911543079997</v>
      </c>
      <c r="S394" s="209">
        <v>731.02075620834387</v>
      </c>
      <c r="T394" s="208">
        <v>619.50911543079997</v>
      </c>
      <c r="U394" s="208">
        <v>731.02075620834387</v>
      </c>
      <c r="V394" s="203" t="s">
        <v>127</v>
      </c>
      <c r="W394" s="205" t="s">
        <v>54</v>
      </c>
      <c r="X394" s="205" t="s">
        <v>54</v>
      </c>
      <c r="Y394" s="205" t="s">
        <v>55</v>
      </c>
      <c r="Z394" s="210">
        <v>42050</v>
      </c>
      <c r="AA394" s="210">
        <v>42085</v>
      </c>
      <c r="AB394" s="2" t="s">
        <v>71</v>
      </c>
      <c r="AC394" s="2" t="s">
        <v>71</v>
      </c>
      <c r="AD394" s="25" t="s">
        <v>567</v>
      </c>
      <c r="AE394" s="2" t="s">
        <v>78</v>
      </c>
      <c r="AF394" s="21">
        <v>796</v>
      </c>
      <c r="AG394" s="1" t="s">
        <v>68</v>
      </c>
      <c r="AH394" s="1">
        <v>1</v>
      </c>
      <c r="AI394" s="2">
        <v>46</v>
      </c>
      <c r="AJ394" s="2" t="s">
        <v>63</v>
      </c>
      <c r="AK394" s="210">
        <v>42105</v>
      </c>
      <c r="AL394" s="210">
        <v>42105</v>
      </c>
      <c r="AM394" s="210">
        <v>42734</v>
      </c>
      <c r="AN394" s="203" t="s">
        <v>56</v>
      </c>
      <c r="AO394" s="211" t="s">
        <v>71</v>
      </c>
      <c r="AP394" s="211" t="s">
        <v>65</v>
      </c>
      <c r="AQ394" s="212" t="s">
        <v>71</v>
      </c>
      <c r="AR394" s="203" t="s">
        <v>59</v>
      </c>
      <c r="AS394" s="213" t="s">
        <v>1419</v>
      </c>
      <c r="AT394" s="214" t="s">
        <v>1420</v>
      </c>
      <c r="AU394" s="203" t="s">
        <v>93</v>
      </c>
      <c r="AV394" s="215">
        <v>42735</v>
      </c>
      <c r="AW394" s="216">
        <v>1086.3433999999997</v>
      </c>
      <c r="AX394" s="216">
        <v>1010.5519999999999</v>
      </c>
      <c r="AY394" s="217"/>
      <c r="AZ394" s="218"/>
      <c r="BA394" s="203" t="s">
        <v>65</v>
      </c>
      <c r="BB394" s="219" t="s">
        <v>296</v>
      </c>
    </row>
    <row r="395" spans="1:54" s="220" customFormat="1" ht="76.5">
      <c r="A395" s="202">
        <v>2</v>
      </c>
      <c r="B395" s="203" t="s">
        <v>1421</v>
      </c>
      <c r="C395" s="204" t="s">
        <v>1381</v>
      </c>
      <c r="D395" s="205" t="s">
        <v>1188</v>
      </c>
      <c r="E395" s="203" t="s">
        <v>82</v>
      </c>
      <c r="F395" s="205" t="s">
        <v>83</v>
      </c>
      <c r="G395" s="205" t="s">
        <v>84</v>
      </c>
      <c r="H395" s="202">
        <v>816070</v>
      </c>
      <c r="I395" s="206" t="s">
        <v>1422</v>
      </c>
      <c r="J395" s="207" t="s">
        <v>566</v>
      </c>
      <c r="K395" s="207" t="s">
        <v>566</v>
      </c>
      <c r="L395" s="203" t="s">
        <v>87</v>
      </c>
      <c r="M395" s="204" t="s">
        <v>77</v>
      </c>
      <c r="N395" s="203" t="s">
        <v>88</v>
      </c>
      <c r="O395" s="203" t="s">
        <v>89</v>
      </c>
      <c r="P395" s="208">
        <v>655.95082810319991</v>
      </c>
      <c r="Q395" s="208">
        <v>774.02197716177591</v>
      </c>
      <c r="R395" s="208">
        <v>557.55820388771986</v>
      </c>
      <c r="S395" s="209">
        <v>657.91868058750936</v>
      </c>
      <c r="T395" s="208">
        <v>557.55820388771986</v>
      </c>
      <c r="U395" s="208">
        <v>657.91868058750936</v>
      </c>
      <c r="V395" s="203" t="s">
        <v>127</v>
      </c>
      <c r="W395" s="205" t="s">
        <v>54</v>
      </c>
      <c r="X395" s="205" t="s">
        <v>54</v>
      </c>
      <c r="Y395" s="205" t="s">
        <v>55</v>
      </c>
      <c r="Z395" s="210">
        <v>42050</v>
      </c>
      <c r="AA395" s="210">
        <v>42085</v>
      </c>
      <c r="AB395" s="2" t="s">
        <v>71</v>
      </c>
      <c r="AC395" s="2" t="s">
        <v>71</v>
      </c>
      <c r="AD395" s="25" t="s">
        <v>567</v>
      </c>
      <c r="AE395" s="2" t="s">
        <v>78</v>
      </c>
      <c r="AF395" s="21">
        <v>796</v>
      </c>
      <c r="AG395" s="1" t="s">
        <v>68</v>
      </c>
      <c r="AH395" s="1">
        <v>1</v>
      </c>
      <c r="AI395" s="2">
        <v>46</v>
      </c>
      <c r="AJ395" s="2" t="s">
        <v>63</v>
      </c>
      <c r="AK395" s="210">
        <v>42105</v>
      </c>
      <c r="AL395" s="210">
        <v>42105</v>
      </c>
      <c r="AM395" s="210">
        <v>42734</v>
      </c>
      <c r="AN395" s="203" t="s">
        <v>56</v>
      </c>
      <c r="AO395" s="211" t="s">
        <v>71</v>
      </c>
      <c r="AP395" s="211" t="s">
        <v>65</v>
      </c>
      <c r="AQ395" s="212" t="s">
        <v>71</v>
      </c>
      <c r="AR395" s="203" t="s">
        <v>59</v>
      </c>
      <c r="AS395" s="213" t="s">
        <v>1423</v>
      </c>
      <c r="AT395" s="214" t="s">
        <v>1424</v>
      </c>
      <c r="AU395" s="203" t="s">
        <v>93</v>
      </c>
      <c r="AV395" s="215">
        <v>42735</v>
      </c>
      <c r="AW395" s="216">
        <v>977.71159699999976</v>
      </c>
      <c r="AX395" s="216">
        <v>909.49915999999996</v>
      </c>
      <c r="AY395" s="217"/>
      <c r="AZ395" s="218"/>
      <c r="BA395" s="203" t="s">
        <v>65</v>
      </c>
      <c r="BB395" s="219" t="s">
        <v>296</v>
      </c>
    </row>
    <row r="396" spans="1:54" s="220" customFormat="1" ht="76.5">
      <c r="A396" s="202">
        <v>2</v>
      </c>
      <c r="B396" s="203" t="s">
        <v>1425</v>
      </c>
      <c r="C396" s="204" t="s">
        <v>1381</v>
      </c>
      <c r="D396" s="205" t="s">
        <v>1188</v>
      </c>
      <c r="E396" s="203" t="s">
        <v>82</v>
      </c>
      <c r="F396" s="205" t="s">
        <v>83</v>
      </c>
      <c r="G396" s="205" t="s">
        <v>84</v>
      </c>
      <c r="H396" s="202">
        <v>816071</v>
      </c>
      <c r="I396" s="206" t="s">
        <v>1426</v>
      </c>
      <c r="J396" s="207" t="s">
        <v>566</v>
      </c>
      <c r="K396" s="207" t="s">
        <v>566</v>
      </c>
      <c r="L396" s="203" t="s">
        <v>87</v>
      </c>
      <c r="M396" s="204" t="s">
        <v>77</v>
      </c>
      <c r="N396" s="203" t="s">
        <v>88</v>
      </c>
      <c r="O396" s="203" t="s">
        <v>89</v>
      </c>
      <c r="P396" s="208">
        <v>1020.3679548271998</v>
      </c>
      <c r="Q396" s="208">
        <v>1204.0341866960957</v>
      </c>
      <c r="R396" s="208">
        <v>867.31276160311984</v>
      </c>
      <c r="S396" s="209">
        <v>1023.4290586916813</v>
      </c>
      <c r="T396" s="208">
        <v>867.31276160311984</v>
      </c>
      <c r="U396" s="208">
        <v>1023.4290586916813</v>
      </c>
      <c r="V396" s="203" t="s">
        <v>127</v>
      </c>
      <c r="W396" s="205" t="s">
        <v>54</v>
      </c>
      <c r="X396" s="205" t="s">
        <v>54</v>
      </c>
      <c r="Y396" s="205" t="s">
        <v>55</v>
      </c>
      <c r="Z396" s="210">
        <v>42050</v>
      </c>
      <c r="AA396" s="210">
        <v>42085</v>
      </c>
      <c r="AB396" s="2" t="s">
        <v>71</v>
      </c>
      <c r="AC396" s="2" t="s">
        <v>71</v>
      </c>
      <c r="AD396" s="25" t="s">
        <v>567</v>
      </c>
      <c r="AE396" s="2" t="s">
        <v>78</v>
      </c>
      <c r="AF396" s="21">
        <v>796</v>
      </c>
      <c r="AG396" s="1" t="s">
        <v>68</v>
      </c>
      <c r="AH396" s="1">
        <v>1</v>
      </c>
      <c r="AI396" s="2">
        <v>46</v>
      </c>
      <c r="AJ396" s="2" t="s">
        <v>63</v>
      </c>
      <c r="AK396" s="210">
        <v>42105</v>
      </c>
      <c r="AL396" s="210">
        <v>42105</v>
      </c>
      <c r="AM396" s="210">
        <v>42734</v>
      </c>
      <c r="AN396" s="203" t="s">
        <v>56</v>
      </c>
      <c r="AO396" s="211" t="s">
        <v>71</v>
      </c>
      <c r="AP396" s="211" t="s">
        <v>65</v>
      </c>
      <c r="AQ396" s="212" t="s">
        <v>71</v>
      </c>
      <c r="AR396" s="203" t="s">
        <v>59</v>
      </c>
      <c r="AS396" s="213" t="s">
        <v>1427</v>
      </c>
      <c r="AT396" s="214" t="s">
        <v>1428</v>
      </c>
      <c r="AU396" s="203" t="s">
        <v>93</v>
      </c>
      <c r="AV396" s="215">
        <v>42735</v>
      </c>
      <c r="AW396" s="216">
        <v>1520.8807599999998</v>
      </c>
      <c r="AX396" s="216">
        <v>1414.7728</v>
      </c>
      <c r="AY396" s="217"/>
      <c r="AZ396" s="218"/>
      <c r="BA396" s="203" t="s">
        <v>65</v>
      </c>
      <c r="BB396" s="219" t="s">
        <v>296</v>
      </c>
    </row>
    <row r="397" spans="1:54" s="220" customFormat="1" ht="76.5">
      <c r="A397" s="202">
        <v>2</v>
      </c>
      <c r="B397" s="203" t="s">
        <v>1429</v>
      </c>
      <c r="C397" s="204" t="s">
        <v>1381</v>
      </c>
      <c r="D397" s="205" t="s">
        <v>1188</v>
      </c>
      <c r="E397" s="203" t="s">
        <v>82</v>
      </c>
      <c r="F397" s="205" t="s">
        <v>83</v>
      </c>
      <c r="G397" s="205" t="s">
        <v>84</v>
      </c>
      <c r="H397" s="202">
        <v>816072</v>
      </c>
      <c r="I397" s="206" t="s">
        <v>1430</v>
      </c>
      <c r="J397" s="207" t="s">
        <v>566</v>
      </c>
      <c r="K397" s="207" t="s">
        <v>566</v>
      </c>
      <c r="L397" s="203" t="s">
        <v>87</v>
      </c>
      <c r="M397" s="204" t="s">
        <v>77</v>
      </c>
      <c r="N397" s="203" t="s">
        <v>88</v>
      </c>
      <c r="O397" s="203" t="s">
        <v>89</v>
      </c>
      <c r="P397" s="208">
        <v>728.83425344800003</v>
      </c>
      <c r="Q397" s="208">
        <v>860.02441906863999</v>
      </c>
      <c r="R397" s="208">
        <v>619.50911543079997</v>
      </c>
      <c r="S397" s="209">
        <v>731.02075620834387</v>
      </c>
      <c r="T397" s="208">
        <v>619.50911543079997</v>
      </c>
      <c r="U397" s="208">
        <v>731.02075620834387</v>
      </c>
      <c r="V397" s="203" t="s">
        <v>127</v>
      </c>
      <c r="W397" s="205" t="s">
        <v>54</v>
      </c>
      <c r="X397" s="205" t="s">
        <v>54</v>
      </c>
      <c r="Y397" s="205" t="s">
        <v>55</v>
      </c>
      <c r="Z397" s="210">
        <v>42050</v>
      </c>
      <c r="AA397" s="210">
        <v>42085</v>
      </c>
      <c r="AB397" s="2" t="s">
        <v>71</v>
      </c>
      <c r="AC397" s="2" t="s">
        <v>71</v>
      </c>
      <c r="AD397" s="25" t="s">
        <v>567</v>
      </c>
      <c r="AE397" s="2" t="s">
        <v>78</v>
      </c>
      <c r="AF397" s="21">
        <v>796</v>
      </c>
      <c r="AG397" s="1" t="s">
        <v>68</v>
      </c>
      <c r="AH397" s="1">
        <v>1</v>
      </c>
      <c r="AI397" s="2">
        <v>46</v>
      </c>
      <c r="AJ397" s="2" t="s">
        <v>63</v>
      </c>
      <c r="AK397" s="210">
        <v>42105</v>
      </c>
      <c r="AL397" s="210">
        <v>42105</v>
      </c>
      <c r="AM397" s="210">
        <v>42734</v>
      </c>
      <c r="AN397" s="203" t="s">
        <v>56</v>
      </c>
      <c r="AO397" s="211" t="s">
        <v>71</v>
      </c>
      <c r="AP397" s="211" t="s">
        <v>65</v>
      </c>
      <c r="AQ397" s="212" t="s">
        <v>71</v>
      </c>
      <c r="AR397" s="203" t="s">
        <v>59</v>
      </c>
      <c r="AS397" s="213" t="s">
        <v>1431</v>
      </c>
      <c r="AT397" s="214" t="s">
        <v>1432</v>
      </c>
      <c r="AU397" s="203" t="s">
        <v>93</v>
      </c>
      <c r="AV397" s="215">
        <v>42735</v>
      </c>
      <c r="AW397" s="216">
        <v>1086.3433999999997</v>
      </c>
      <c r="AX397" s="216">
        <v>1010.5519999999999</v>
      </c>
      <c r="AY397" s="217"/>
      <c r="AZ397" s="218"/>
      <c r="BA397" s="203" t="s">
        <v>65</v>
      </c>
      <c r="BB397" s="219" t="s">
        <v>296</v>
      </c>
    </row>
    <row r="398" spans="1:54" s="220" customFormat="1" ht="76.5">
      <c r="A398" s="202">
        <v>2</v>
      </c>
      <c r="B398" s="203" t="s">
        <v>1433</v>
      </c>
      <c r="C398" s="204" t="s">
        <v>1381</v>
      </c>
      <c r="D398" s="205" t="s">
        <v>1188</v>
      </c>
      <c r="E398" s="203" t="s">
        <v>82</v>
      </c>
      <c r="F398" s="205" t="s">
        <v>83</v>
      </c>
      <c r="G398" s="205" t="s">
        <v>84</v>
      </c>
      <c r="H398" s="202">
        <v>816073</v>
      </c>
      <c r="I398" s="206" t="s">
        <v>1434</v>
      </c>
      <c r="J398" s="207" t="s">
        <v>566</v>
      </c>
      <c r="K398" s="207" t="s">
        <v>566</v>
      </c>
      <c r="L398" s="203" t="s">
        <v>87</v>
      </c>
      <c r="M398" s="204" t="s">
        <v>77</v>
      </c>
      <c r="N398" s="203" t="s">
        <v>88</v>
      </c>
      <c r="O398" s="203" t="s">
        <v>89</v>
      </c>
      <c r="P398" s="208">
        <v>1239.0182308615997</v>
      </c>
      <c r="Q398" s="208">
        <v>1462.0415124166875</v>
      </c>
      <c r="R398" s="208">
        <v>1053.1654962323598</v>
      </c>
      <c r="S398" s="209">
        <v>1242.7352855541844</v>
      </c>
      <c r="T398" s="208">
        <v>1053.1654962323598</v>
      </c>
      <c r="U398" s="208">
        <v>1242.7352855541844</v>
      </c>
      <c r="V398" s="203" t="s">
        <v>127</v>
      </c>
      <c r="W398" s="205" t="s">
        <v>54</v>
      </c>
      <c r="X398" s="205" t="s">
        <v>54</v>
      </c>
      <c r="Y398" s="205" t="s">
        <v>55</v>
      </c>
      <c r="Z398" s="210">
        <v>42050</v>
      </c>
      <c r="AA398" s="210">
        <v>42085</v>
      </c>
      <c r="AB398" s="2" t="s">
        <v>71</v>
      </c>
      <c r="AC398" s="2" t="s">
        <v>71</v>
      </c>
      <c r="AD398" s="25" t="s">
        <v>567</v>
      </c>
      <c r="AE398" s="2" t="s">
        <v>78</v>
      </c>
      <c r="AF398" s="21">
        <v>796</v>
      </c>
      <c r="AG398" s="1" t="s">
        <v>68</v>
      </c>
      <c r="AH398" s="1">
        <v>1</v>
      </c>
      <c r="AI398" s="2">
        <v>46</v>
      </c>
      <c r="AJ398" s="2" t="s">
        <v>63</v>
      </c>
      <c r="AK398" s="210">
        <v>42105</v>
      </c>
      <c r="AL398" s="210">
        <v>42105</v>
      </c>
      <c r="AM398" s="210">
        <v>42734</v>
      </c>
      <c r="AN398" s="203" t="s">
        <v>56</v>
      </c>
      <c r="AO398" s="211" t="s">
        <v>71</v>
      </c>
      <c r="AP398" s="211" t="s">
        <v>65</v>
      </c>
      <c r="AQ398" s="212" t="s">
        <v>71</v>
      </c>
      <c r="AR398" s="203" t="s">
        <v>59</v>
      </c>
      <c r="AS398" s="213" t="s">
        <v>1435</v>
      </c>
      <c r="AT398" s="214" t="s">
        <v>1436</v>
      </c>
      <c r="AU398" s="203" t="s">
        <v>93</v>
      </c>
      <c r="AV398" s="215">
        <v>42735</v>
      </c>
      <c r="AW398" s="216">
        <v>1846.78378</v>
      </c>
      <c r="AX398" s="216">
        <v>1717.9384</v>
      </c>
      <c r="AY398" s="217"/>
      <c r="AZ398" s="218"/>
      <c r="BA398" s="203" t="s">
        <v>65</v>
      </c>
      <c r="BB398" s="219" t="s">
        <v>296</v>
      </c>
    </row>
    <row r="399" spans="1:54" s="220" customFormat="1" ht="76.5">
      <c r="A399" s="202">
        <v>2</v>
      </c>
      <c r="B399" s="203" t="s">
        <v>1437</v>
      </c>
      <c r="C399" s="204" t="s">
        <v>1381</v>
      </c>
      <c r="D399" s="205" t="s">
        <v>1188</v>
      </c>
      <c r="E399" s="203" t="s">
        <v>82</v>
      </c>
      <c r="F399" s="205" t="s">
        <v>83</v>
      </c>
      <c r="G399" s="205" t="s">
        <v>84</v>
      </c>
      <c r="H399" s="202">
        <v>816074</v>
      </c>
      <c r="I399" s="206" t="s">
        <v>1438</v>
      </c>
      <c r="J399" s="207" t="s">
        <v>566</v>
      </c>
      <c r="K399" s="207" t="s">
        <v>566</v>
      </c>
      <c r="L399" s="203" t="s">
        <v>87</v>
      </c>
      <c r="M399" s="204" t="s">
        <v>77</v>
      </c>
      <c r="N399" s="203" t="s">
        <v>88</v>
      </c>
      <c r="O399" s="203" t="s">
        <v>89</v>
      </c>
      <c r="P399" s="208">
        <v>655.95082810319991</v>
      </c>
      <c r="Q399" s="208">
        <v>774.02197716177591</v>
      </c>
      <c r="R399" s="208">
        <v>557.55820388771986</v>
      </c>
      <c r="S399" s="209">
        <v>657.91868058750936</v>
      </c>
      <c r="T399" s="208">
        <v>557.55820388771986</v>
      </c>
      <c r="U399" s="208">
        <v>657.91868058750936</v>
      </c>
      <c r="V399" s="203" t="s">
        <v>127</v>
      </c>
      <c r="W399" s="205" t="s">
        <v>54</v>
      </c>
      <c r="X399" s="205" t="s">
        <v>54</v>
      </c>
      <c r="Y399" s="205" t="s">
        <v>55</v>
      </c>
      <c r="Z399" s="210">
        <v>42050</v>
      </c>
      <c r="AA399" s="210">
        <v>42085</v>
      </c>
      <c r="AB399" s="2" t="s">
        <v>71</v>
      </c>
      <c r="AC399" s="2" t="s">
        <v>71</v>
      </c>
      <c r="AD399" s="25" t="s">
        <v>567</v>
      </c>
      <c r="AE399" s="2" t="s">
        <v>78</v>
      </c>
      <c r="AF399" s="21">
        <v>796</v>
      </c>
      <c r="AG399" s="1" t="s">
        <v>68</v>
      </c>
      <c r="AH399" s="1">
        <v>1</v>
      </c>
      <c r="AI399" s="2">
        <v>46</v>
      </c>
      <c r="AJ399" s="2" t="s">
        <v>63</v>
      </c>
      <c r="AK399" s="210">
        <v>42105</v>
      </c>
      <c r="AL399" s="210">
        <v>42105</v>
      </c>
      <c r="AM399" s="210">
        <v>42734</v>
      </c>
      <c r="AN399" s="203" t="s">
        <v>56</v>
      </c>
      <c r="AO399" s="211" t="s">
        <v>71</v>
      </c>
      <c r="AP399" s="211" t="s">
        <v>65</v>
      </c>
      <c r="AQ399" s="212" t="s">
        <v>71</v>
      </c>
      <c r="AR399" s="203" t="s">
        <v>59</v>
      </c>
      <c r="AS399" s="213" t="s">
        <v>1439</v>
      </c>
      <c r="AT399" s="214" t="s">
        <v>1440</v>
      </c>
      <c r="AU399" s="203" t="s">
        <v>93</v>
      </c>
      <c r="AV399" s="215">
        <v>42735</v>
      </c>
      <c r="AW399" s="216">
        <v>977.71159699999976</v>
      </c>
      <c r="AX399" s="216">
        <v>909.49915999999996</v>
      </c>
      <c r="AY399" s="217"/>
      <c r="AZ399" s="218"/>
      <c r="BA399" s="203" t="s">
        <v>65</v>
      </c>
      <c r="BB399" s="219" t="s">
        <v>296</v>
      </c>
    </row>
    <row r="400" spans="1:54" s="220" customFormat="1" ht="76.5">
      <c r="A400" s="202">
        <v>2</v>
      </c>
      <c r="B400" s="203" t="s">
        <v>1441</v>
      </c>
      <c r="C400" s="204" t="s">
        <v>1381</v>
      </c>
      <c r="D400" s="205" t="s">
        <v>1188</v>
      </c>
      <c r="E400" s="203" t="s">
        <v>82</v>
      </c>
      <c r="F400" s="205" t="s">
        <v>83</v>
      </c>
      <c r="G400" s="205" t="s">
        <v>84</v>
      </c>
      <c r="H400" s="202">
        <v>816075</v>
      </c>
      <c r="I400" s="206" t="s">
        <v>1442</v>
      </c>
      <c r="J400" s="207" t="s">
        <v>566</v>
      </c>
      <c r="K400" s="207" t="s">
        <v>566</v>
      </c>
      <c r="L400" s="203" t="s">
        <v>87</v>
      </c>
      <c r="M400" s="204" t="s">
        <v>77</v>
      </c>
      <c r="N400" s="203" t="s">
        <v>88</v>
      </c>
      <c r="O400" s="203" t="s">
        <v>89</v>
      </c>
      <c r="P400" s="208">
        <v>655.95082810319991</v>
      </c>
      <c r="Q400" s="208">
        <v>774.02197716177591</v>
      </c>
      <c r="R400" s="208">
        <v>557.55820388771986</v>
      </c>
      <c r="S400" s="209">
        <v>657.91868058750936</v>
      </c>
      <c r="T400" s="208">
        <v>557.55820388771986</v>
      </c>
      <c r="U400" s="208">
        <v>657.91868058750936</v>
      </c>
      <c r="V400" s="203" t="s">
        <v>127</v>
      </c>
      <c r="W400" s="205" t="s">
        <v>54</v>
      </c>
      <c r="X400" s="205" t="s">
        <v>54</v>
      </c>
      <c r="Y400" s="205" t="s">
        <v>55</v>
      </c>
      <c r="Z400" s="210">
        <v>42050</v>
      </c>
      <c r="AA400" s="210">
        <v>42085</v>
      </c>
      <c r="AB400" s="2" t="s">
        <v>71</v>
      </c>
      <c r="AC400" s="2" t="s">
        <v>71</v>
      </c>
      <c r="AD400" s="25" t="s">
        <v>567</v>
      </c>
      <c r="AE400" s="2" t="s">
        <v>78</v>
      </c>
      <c r="AF400" s="21">
        <v>796</v>
      </c>
      <c r="AG400" s="1" t="s">
        <v>68</v>
      </c>
      <c r="AH400" s="1">
        <v>1</v>
      </c>
      <c r="AI400" s="2">
        <v>46</v>
      </c>
      <c r="AJ400" s="2" t="s">
        <v>63</v>
      </c>
      <c r="AK400" s="210">
        <v>42105</v>
      </c>
      <c r="AL400" s="210">
        <v>42105</v>
      </c>
      <c r="AM400" s="210">
        <v>42734</v>
      </c>
      <c r="AN400" s="203" t="s">
        <v>56</v>
      </c>
      <c r="AO400" s="211" t="s">
        <v>71</v>
      </c>
      <c r="AP400" s="211" t="s">
        <v>65</v>
      </c>
      <c r="AQ400" s="212" t="s">
        <v>71</v>
      </c>
      <c r="AR400" s="203" t="s">
        <v>59</v>
      </c>
      <c r="AS400" s="213" t="s">
        <v>1443</v>
      </c>
      <c r="AT400" s="214" t="s">
        <v>1444</v>
      </c>
      <c r="AU400" s="203" t="s">
        <v>93</v>
      </c>
      <c r="AV400" s="215">
        <v>42735</v>
      </c>
      <c r="AW400" s="216">
        <v>977.71159699999976</v>
      </c>
      <c r="AX400" s="216">
        <v>909.49915999999996</v>
      </c>
      <c r="AY400" s="217"/>
      <c r="AZ400" s="218"/>
      <c r="BA400" s="203" t="s">
        <v>65</v>
      </c>
      <c r="BB400" s="219" t="s">
        <v>296</v>
      </c>
    </row>
    <row r="401" spans="1:54" s="220" customFormat="1" ht="76.5">
      <c r="A401" s="202">
        <v>2</v>
      </c>
      <c r="B401" s="203" t="s">
        <v>1445</v>
      </c>
      <c r="C401" s="204" t="s">
        <v>1381</v>
      </c>
      <c r="D401" s="205" t="s">
        <v>1188</v>
      </c>
      <c r="E401" s="203" t="s">
        <v>82</v>
      </c>
      <c r="F401" s="205" t="s">
        <v>83</v>
      </c>
      <c r="G401" s="205" t="s">
        <v>84</v>
      </c>
      <c r="H401" s="202">
        <v>816076</v>
      </c>
      <c r="I401" s="206" t="s">
        <v>1446</v>
      </c>
      <c r="J401" s="207" t="s">
        <v>566</v>
      </c>
      <c r="K401" s="207" t="s">
        <v>566</v>
      </c>
      <c r="L401" s="203" t="s">
        <v>87</v>
      </c>
      <c r="M401" s="204" t="s">
        <v>77</v>
      </c>
      <c r="N401" s="203" t="s">
        <v>88</v>
      </c>
      <c r="O401" s="203" t="s">
        <v>89</v>
      </c>
      <c r="P401" s="208">
        <v>728.83425344800003</v>
      </c>
      <c r="Q401" s="208">
        <v>860.02441906863999</v>
      </c>
      <c r="R401" s="208">
        <v>619.50911543079997</v>
      </c>
      <c r="S401" s="209">
        <v>731.02075620834387</v>
      </c>
      <c r="T401" s="208">
        <v>619.50911543079997</v>
      </c>
      <c r="U401" s="208">
        <v>731.02075620834387</v>
      </c>
      <c r="V401" s="203" t="s">
        <v>127</v>
      </c>
      <c r="W401" s="205" t="s">
        <v>54</v>
      </c>
      <c r="X401" s="205" t="s">
        <v>54</v>
      </c>
      <c r="Y401" s="205" t="s">
        <v>55</v>
      </c>
      <c r="Z401" s="210">
        <v>42050</v>
      </c>
      <c r="AA401" s="210">
        <v>42085</v>
      </c>
      <c r="AB401" s="2" t="s">
        <v>71</v>
      </c>
      <c r="AC401" s="2" t="s">
        <v>71</v>
      </c>
      <c r="AD401" s="25" t="s">
        <v>567</v>
      </c>
      <c r="AE401" s="2" t="s">
        <v>78</v>
      </c>
      <c r="AF401" s="21">
        <v>796</v>
      </c>
      <c r="AG401" s="1" t="s">
        <v>68</v>
      </c>
      <c r="AH401" s="1">
        <v>1</v>
      </c>
      <c r="AI401" s="2">
        <v>46</v>
      </c>
      <c r="AJ401" s="2" t="s">
        <v>63</v>
      </c>
      <c r="AK401" s="210">
        <v>42105</v>
      </c>
      <c r="AL401" s="210">
        <v>42105</v>
      </c>
      <c r="AM401" s="210">
        <v>42734</v>
      </c>
      <c r="AN401" s="203" t="s">
        <v>56</v>
      </c>
      <c r="AO401" s="211" t="s">
        <v>71</v>
      </c>
      <c r="AP401" s="211" t="s">
        <v>65</v>
      </c>
      <c r="AQ401" s="212" t="s">
        <v>71</v>
      </c>
      <c r="AR401" s="203" t="s">
        <v>59</v>
      </c>
      <c r="AS401" s="213" t="s">
        <v>1447</v>
      </c>
      <c r="AT401" s="214" t="s">
        <v>1448</v>
      </c>
      <c r="AU401" s="203" t="s">
        <v>93</v>
      </c>
      <c r="AV401" s="215">
        <v>42735</v>
      </c>
      <c r="AW401" s="216">
        <v>1086.3433999999997</v>
      </c>
      <c r="AX401" s="216">
        <v>1010.5519999999999</v>
      </c>
      <c r="AY401" s="217"/>
      <c r="AZ401" s="218"/>
      <c r="BA401" s="203" t="s">
        <v>65</v>
      </c>
      <c r="BB401" s="219" t="s">
        <v>296</v>
      </c>
    </row>
    <row r="402" spans="1:54" s="220" customFormat="1" ht="76.5">
      <c r="A402" s="202">
        <v>2</v>
      </c>
      <c r="B402" s="203" t="s">
        <v>1449</v>
      </c>
      <c r="C402" s="204" t="s">
        <v>1381</v>
      </c>
      <c r="D402" s="205" t="s">
        <v>1188</v>
      </c>
      <c r="E402" s="203" t="s">
        <v>82</v>
      </c>
      <c r="F402" s="205" t="s">
        <v>83</v>
      </c>
      <c r="G402" s="205" t="s">
        <v>84</v>
      </c>
      <c r="H402" s="202">
        <v>816077</v>
      </c>
      <c r="I402" s="206" t="s">
        <v>1450</v>
      </c>
      <c r="J402" s="207" t="s">
        <v>566</v>
      </c>
      <c r="K402" s="207" t="s">
        <v>566</v>
      </c>
      <c r="L402" s="203" t="s">
        <v>87</v>
      </c>
      <c r="M402" s="204" t="s">
        <v>77</v>
      </c>
      <c r="N402" s="203" t="s">
        <v>88</v>
      </c>
      <c r="O402" s="203" t="s">
        <v>89</v>
      </c>
      <c r="P402" s="208">
        <v>655.95082810319991</v>
      </c>
      <c r="Q402" s="208">
        <v>774.02197716177591</v>
      </c>
      <c r="R402" s="208">
        <v>557.55820388771986</v>
      </c>
      <c r="S402" s="209">
        <v>657.91868058750936</v>
      </c>
      <c r="T402" s="208">
        <v>557.55820388771986</v>
      </c>
      <c r="U402" s="208">
        <v>657.91868058750936</v>
      </c>
      <c r="V402" s="203" t="s">
        <v>127</v>
      </c>
      <c r="W402" s="205" t="s">
        <v>54</v>
      </c>
      <c r="X402" s="205" t="s">
        <v>54</v>
      </c>
      <c r="Y402" s="205" t="s">
        <v>55</v>
      </c>
      <c r="Z402" s="210">
        <v>42050</v>
      </c>
      <c r="AA402" s="210">
        <v>42085</v>
      </c>
      <c r="AB402" s="2" t="s">
        <v>71</v>
      </c>
      <c r="AC402" s="2" t="s">
        <v>71</v>
      </c>
      <c r="AD402" s="25" t="s">
        <v>567</v>
      </c>
      <c r="AE402" s="2" t="s">
        <v>78</v>
      </c>
      <c r="AF402" s="21">
        <v>796</v>
      </c>
      <c r="AG402" s="1" t="s">
        <v>68</v>
      </c>
      <c r="AH402" s="1">
        <v>1</v>
      </c>
      <c r="AI402" s="2">
        <v>46</v>
      </c>
      <c r="AJ402" s="2" t="s">
        <v>63</v>
      </c>
      <c r="AK402" s="210">
        <v>42105</v>
      </c>
      <c r="AL402" s="210">
        <v>42105</v>
      </c>
      <c r="AM402" s="210">
        <v>42734</v>
      </c>
      <c r="AN402" s="203" t="s">
        <v>56</v>
      </c>
      <c r="AO402" s="211" t="s">
        <v>71</v>
      </c>
      <c r="AP402" s="211" t="s">
        <v>65</v>
      </c>
      <c r="AQ402" s="212" t="s">
        <v>71</v>
      </c>
      <c r="AR402" s="203" t="s">
        <v>59</v>
      </c>
      <c r="AS402" s="213" t="s">
        <v>1451</v>
      </c>
      <c r="AT402" s="214" t="s">
        <v>1452</v>
      </c>
      <c r="AU402" s="203" t="s">
        <v>93</v>
      </c>
      <c r="AV402" s="215">
        <v>42735</v>
      </c>
      <c r="AW402" s="216">
        <v>977.71159699999976</v>
      </c>
      <c r="AX402" s="216">
        <v>909.49915999999996</v>
      </c>
      <c r="AY402" s="217"/>
      <c r="AZ402" s="218"/>
      <c r="BA402" s="203" t="s">
        <v>65</v>
      </c>
      <c r="BB402" s="219" t="s">
        <v>296</v>
      </c>
    </row>
    <row r="403" spans="1:54" s="220" customFormat="1" ht="76.5">
      <c r="A403" s="202">
        <v>2</v>
      </c>
      <c r="B403" s="203" t="s">
        <v>1453</v>
      </c>
      <c r="C403" s="204" t="s">
        <v>1381</v>
      </c>
      <c r="D403" s="205" t="s">
        <v>1188</v>
      </c>
      <c r="E403" s="203" t="s">
        <v>82</v>
      </c>
      <c r="F403" s="205" t="s">
        <v>83</v>
      </c>
      <c r="G403" s="205" t="s">
        <v>84</v>
      </c>
      <c r="H403" s="202">
        <v>816078</v>
      </c>
      <c r="I403" s="206" t="s">
        <v>1454</v>
      </c>
      <c r="J403" s="207" t="s">
        <v>566</v>
      </c>
      <c r="K403" s="207" t="s">
        <v>566</v>
      </c>
      <c r="L403" s="203" t="s">
        <v>87</v>
      </c>
      <c r="M403" s="204" t="s">
        <v>77</v>
      </c>
      <c r="N403" s="203" t="s">
        <v>88</v>
      </c>
      <c r="O403" s="203" t="s">
        <v>89</v>
      </c>
      <c r="P403" s="208">
        <v>1093.2513801719999</v>
      </c>
      <c r="Q403" s="208">
        <v>1290.0366286029598</v>
      </c>
      <c r="R403" s="208">
        <v>929.26367314619995</v>
      </c>
      <c r="S403" s="209">
        <v>1096.5311343125159</v>
      </c>
      <c r="T403" s="208">
        <v>929.26367314619995</v>
      </c>
      <c r="U403" s="208">
        <v>1096.5311343125159</v>
      </c>
      <c r="V403" s="203" t="s">
        <v>127</v>
      </c>
      <c r="W403" s="205" t="s">
        <v>54</v>
      </c>
      <c r="X403" s="205" t="s">
        <v>54</v>
      </c>
      <c r="Y403" s="205" t="s">
        <v>55</v>
      </c>
      <c r="Z403" s="210">
        <v>42050</v>
      </c>
      <c r="AA403" s="210">
        <v>42085</v>
      </c>
      <c r="AB403" s="2" t="s">
        <v>71</v>
      </c>
      <c r="AC403" s="2" t="s">
        <v>71</v>
      </c>
      <c r="AD403" s="25" t="s">
        <v>567</v>
      </c>
      <c r="AE403" s="2" t="s">
        <v>78</v>
      </c>
      <c r="AF403" s="21">
        <v>796</v>
      </c>
      <c r="AG403" s="1" t="s">
        <v>68</v>
      </c>
      <c r="AH403" s="1">
        <v>1</v>
      </c>
      <c r="AI403" s="2">
        <v>46</v>
      </c>
      <c r="AJ403" s="2" t="s">
        <v>63</v>
      </c>
      <c r="AK403" s="210">
        <v>42105</v>
      </c>
      <c r="AL403" s="210">
        <v>42105</v>
      </c>
      <c r="AM403" s="210">
        <v>42734</v>
      </c>
      <c r="AN403" s="203" t="s">
        <v>56</v>
      </c>
      <c r="AO403" s="211" t="s">
        <v>71</v>
      </c>
      <c r="AP403" s="211" t="s">
        <v>65</v>
      </c>
      <c r="AQ403" s="212" t="s">
        <v>71</v>
      </c>
      <c r="AR403" s="203" t="s">
        <v>59</v>
      </c>
      <c r="AS403" s="213" t="s">
        <v>1455</v>
      </c>
      <c r="AT403" s="214" t="s">
        <v>1456</v>
      </c>
      <c r="AU403" s="203" t="s">
        <v>93</v>
      </c>
      <c r="AV403" s="215">
        <v>42735</v>
      </c>
      <c r="AW403" s="216">
        <v>1629.5150999999998</v>
      </c>
      <c r="AX403" s="216">
        <v>1515.828</v>
      </c>
      <c r="AY403" s="217"/>
      <c r="AZ403" s="218"/>
      <c r="BA403" s="203" t="s">
        <v>65</v>
      </c>
      <c r="BB403" s="219" t="s">
        <v>296</v>
      </c>
    </row>
    <row r="404" spans="1:54" s="220" customFormat="1" ht="89.25">
      <c r="A404" s="202">
        <v>2</v>
      </c>
      <c r="B404" s="203" t="s">
        <v>1457</v>
      </c>
      <c r="C404" s="204" t="s">
        <v>1381</v>
      </c>
      <c r="D404" s="205" t="s">
        <v>1188</v>
      </c>
      <c r="E404" s="203" t="s">
        <v>82</v>
      </c>
      <c r="F404" s="205" t="s">
        <v>83</v>
      </c>
      <c r="G404" s="205" t="s">
        <v>84</v>
      </c>
      <c r="H404" s="202">
        <v>816079</v>
      </c>
      <c r="I404" s="206" t="s">
        <v>1458</v>
      </c>
      <c r="J404" s="207" t="s">
        <v>566</v>
      </c>
      <c r="K404" s="207" t="s">
        <v>566</v>
      </c>
      <c r="L404" s="203" t="s">
        <v>87</v>
      </c>
      <c r="M404" s="204" t="s">
        <v>77</v>
      </c>
      <c r="N404" s="203" t="s">
        <v>88</v>
      </c>
      <c r="O404" s="203" t="s">
        <v>89</v>
      </c>
      <c r="P404" s="208">
        <v>1457.6685068960001</v>
      </c>
      <c r="Q404" s="208">
        <v>1720.04883813728</v>
      </c>
      <c r="R404" s="208">
        <v>1239.0182308615999</v>
      </c>
      <c r="S404" s="209">
        <v>1462.0415124166877</v>
      </c>
      <c r="T404" s="208">
        <v>1239.0182308615999</v>
      </c>
      <c r="U404" s="208">
        <v>1462.0415124166877</v>
      </c>
      <c r="V404" s="203" t="s">
        <v>127</v>
      </c>
      <c r="W404" s="205" t="s">
        <v>54</v>
      </c>
      <c r="X404" s="205" t="s">
        <v>54</v>
      </c>
      <c r="Y404" s="205" t="s">
        <v>55</v>
      </c>
      <c r="Z404" s="210">
        <v>42050</v>
      </c>
      <c r="AA404" s="210">
        <v>42085</v>
      </c>
      <c r="AB404" s="2" t="s">
        <v>71</v>
      </c>
      <c r="AC404" s="2" t="s">
        <v>71</v>
      </c>
      <c r="AD404" s="25" t="s">
        <v>567</v>
      </c>
      <c r="AE404" s="2" t="s">
        <v>78</v>
      </c>
      <c r="AF404" s="21">
        <v>796</v>
      </c>
      <c r="AG404" s="1" t="s">
        <v>68</v>
      </c>
      <c r="AH404" s="1">
        <v>1</v>
      </c>
      <c r="AI404" s="2">
        <v>46</v>
      </c>
      <c r="AJ404" s="2" t="s">
        <v>63</v>
      </c>
      <c r="AK404" s="210">
        <v>42105</v>
      </c>
      <c r="AL404" s="210">
        <v>42105</v>
      </c>
      <c r="AM404" s="210">
        <v>42734</v>
      </c>
      <c r="AN404" s="203" t="s">
        <v>56</v>
      </c>
      <c r="AO404" s="211" t="s">
        <v>71</v>
      </c>
      <c r="AP404" s="211" t="s">
        <v>65</v>
      </c>
      <c r="AQ404" s="212" t="s">
        <v>71</v>
      </c>
      <c r="AR404" s="203" t="s">
        <v>59</v>
      </c>
      <c r="AS404" s="213" t="s">
        <v>1459</v>
      </c>
      <c r="AT404" s="214" t="s">
        <v>1460</v>
      </c>
      <c r="AU404" s="203" t="s">
        <v>93</v>
      </c>
      <c r="AV404" s="215">
        <v>42735</v>
      </c>
      <c r="AW404" s="216">
        <v>2172.6944109999995</v>
      </c>
      <c r="AX404" s="216">
        <v>2021.1110799999999</v>
      </c>
      <c r="AY404" s="217"/>
      <c r="AZ404" s="218"/>
      <c r="BA404" s="203" t="s">
        <v>65</v>
      </c>
      <c r="BB404" s="219" t="s">
        <v>296</v>
      </c>
    </row>
    <row r="405" spans="1:54" s="220" customFormat="1" ht="89.25">
      <c r="A405" s="202">
        <v>2</v>
      </c>
      <c r="B405" s="203" t="s">
        <v>1461</v>
      </c>
      <c r="C405" s="204" t="s">
        <v>1381</v>
      </c>
      <c r="D405" s="205" t="s">
        <v>1188</v>
      </c>
      <c r="E405" s="203" t="s">
        <v>82</v>
      </c>
      <c r="F405" s="205" t="s">
        <v>83</v>
      </c>
      <c r="G405" s="205" t="s">
        <v>84</v>
      </c>
      <c r="H405" s="202">
        <v>816080</v>
      </c>
      <c r="I405" s="206" t="s">
        <v>1462</v>
      </c>
      <c r="J405" s="207" t="s">
        <v>566</v>
      </c>
      <c r="K405" s="207" t="s">
        <v>566</v>
      </c>
      <c r="L405" s="203" t="s">
        <v>87</v>
      </c>
      <c r="M405" s="204" t="s">
        <v>77</v>
      </c>
      <c r="N405" s="203" t="s">
        <v>88</v>
      </c>
      <c r="O405" s="203" t="s">
        <v>89</v>
      </c>
      <c r="P405" s="208">
        <v>1530.5519322407997</v>
      </c>
      <c r="Q405" s="208">
        <v>1806.0512800441436</v>
      </c>
      <c r="R405" s="208">
        <v>1300.9691424046798</v>
      </c>
      <c r="S405" s="209">
        <v>1535.143588037522</v>
      </c>
      <c r="T405" s="208">
        <v>1300.9691424046798</v>
      </c>
      <c r="U405" s="208">
        <v>1535.143588037522</v>
      </c>
      <c r="V405" s="203" t="s">
        <v>127</v>
      </c>
      <c r="W405" s="205" t="s">
        <v>54</v>
      </c>
      <c r="X405" s="205" t="s">
        <v>54</v>
      </c>
      <c r="Y405" s="205" t="s">
        <v>55</v>
      </c>
      <c r="Z405" s="210">
        <v>42050</v>
      </c>
      <c r="AA405" s="210">
        <v>42085</v>
      </c>
      <c r="AB405" s="2" t="s">
        <v>71</v>
      </c>
      <c r="AC405" s="2" t="s">
        <v>71</v>
      </c>
      <c r="AD405" s="25" t="s">
        <v>567</v>
      </c>
      <c r="AE405" s="2" t="s">
        <v>78</v>
      </c>
      <c r="AF405" s="21">
        <v>796</v>
      </c>
      <c r="AG405" s="1" t="s">
        <v>68</v>
      </c>
      <c r="AH405" s="1">
        <v>1</v>
      </c>
      <c r="AI405" s="2">
        <v>46</v>
      </c>
      <c r="AJ405" s="2" t="s">
        <v>63</v>
      </c>
      <c r="AK405" s="210">
        <v>42105</v>
      </c>
      <c r="AL405" s="210">
        <v>42105</v>
      </c>
      <c r="AM405" s="210">
        <v>42734</v>
      </c>
      <c r="AN405" s="203" t="s">
        <v>56</v>
      </c>
      <c r="AO405" s="211" t="s">
        <v>71</v>
      </c>
      <c r="AP405" s="211" t="s">
        <v>65</v>
      </c>
      <c r="AQ405" s="212" t="s">
        <v>71</v>
      </c>
      <c r="AR405" s="203" t="s">
        <v>59</v>
      </c>
      <c r="AS405" s="213" t="s">
        <v>1463</v>
      </c>
      <c r="AT405" s="214" t="s">
        <v>1464</v>
      </c>
      <c r="AU405" s="203" t="s">
        <v>93</v>
      </c>
      <c r="AV405" s="215">
        <v>42735</v>
      </c>
      <c r="AW405" s="216">
        <v>2281.3211399999996</v>
      </c>
      <c r="AX405" s="216">
        <v>2122.1591999999996</v>
      </c>
      <c r="AY405" s="217"/>
      <c r="AZ405" s="218"/>
      <c r="BA405" s="203" t="s">
        <v>65</v>
      </c>
      <c r="BB405" s="219" t="s">
        <v>296</v>
      </c>
    </row>
    <row r="406" spans="1:54" s="220" customFormat="1" ht="76.5">
      <c r="A406" s="202">
        <v>2</v>
      </c>
      <c r="B406" s="203" t="s">
        <v>1465</v>
      </c>
      <c r="C406" s="204" t="s">
        <v>1381</v>
      </c>
      <c r="D406" s="205" t="s">
        <v>1188</v>
      </c>
      <c r="E406" s="203" t="s">
        <v>82</v>
      </c>
      <c r="F406" s="205" t="s">
        <v>83</v>
      </c>
      <c r="G406" s="205" t="s">
        <v>84</v>
      </c>
      <c r="H406" s="202">
        <v>816081</v>
      </c>
      <c r="I406" s="206" t="s">
        <v>1466</v>
      </c>
      <c r="J406" s="207" t="s">
        <v>566</v>
      </c>
      <c r="K406" s="207" t="s">
        <v>566</v>
      </c>
      <c r="L406" s="203" t="s">
        <v>87</v>
      </c>
      <c r="M406" s="204" t="s">
        <v>77</v>
      </c>
      <c r="N406" s="203" t="s">
        <v>88</v>
      </c>
      <c r="O406" s="203" t="s">
        <v>89</v>
      </c>
      <c r="P406" s="208">
        <v>874.60110413759992</v>
      </c>
      <c r="Q406" s="208">
        <v>1032.0293028823678</v>
      </c>
      <c r="R406" s="208">
        <v>743.41093851695996</v>
      </c>
      <c r="S406" s="209">
        <v>877.22490745001267</v>
      </c>
      <c r="T406" s="208">
        <v>743.41093851695996</v>
      </c>
      <c r="U406" s="208">
        <v>877.22490745001267</v>
      </c>
      <c r="V406" s="203" t="s">
        <v>127</v>
      </c>
      <c r="W406" s="205" t="s">
        <v>54</v>
      </c>
      <c r="X406" s="205" t="s">
        <v>54</v>
      </c>
      <c r="Y406" s="205" t="s">
        <v>55</v>
      </c>
      <c r="Z406" s="210">
        <v>42050</v>
      </c>
      <c r="AA406" s="210">
        <v>42085</v>
      </c>
      <c r="AB406" s="2" t="s">
        <v>71</v>
      </c>
      <c r="AC406" s="2" t="s">
        <v>71</v>
      </c>
      <c r="AD406" s="25" t="s">
        <v>567</v>
      </c>
      <c r="AE406" s="2" t="s">
        <v>78</v>
      </c>
      <c r="AF406" s="21">
        <v>796</v>
      </c>
      <c r="AG406" s="1" t="s">
        <v>68</v>
      </c>
      <c r="AH406" s="1">
        <v>1</v>
      </c>
      <c r="AI406" s="2">
        <v>46</v>
      </c>
      <c r="AJ406" s="2" t="s">
        <v>63</v>
      </c>
      <c r="AK406" s="210">
        <v>42105</v>
      </c>
      <c r="AL406" s="210">
        <v>42105</v>
      </c>
      <c r="AM406" s="210">
        <v>42734</v>
      </c>
      <c r="AN406" s="203" t="s">
        <v>56</v>
      </c>
      <c r="AO406" s="211" t="s">
        <v>71</v>
      </c>
      <c r="AP406" s="211" t="s">
        <v>65</v>
      </c>
      <c r="AQ406" s="212" t="s">
        <v>71</v>
      </c>
      <c r="AR406" s="203" t="s">
        <v>59</v>
      </c>
      <c r="AS406" s="213" t="s">
        <v>1467</v>
      </c>
      <c r="AT406" s="214" t="s">
        <v>1468</v>
      </c>
      <c r="AU406" s="203" t="s">
        <v>93</v>
      </c>
      <c r="AV406" s="215">
        <v>42735</v>
      </c>
      <c r="AW406" s="216">
        <v>1303.6120800000001</v>
      </c>
      <c r="AX406" s="216">
        <v>1212.6624000000002</v>
      </c>
      <c r="AY406" s="217"/>
      <c r="AZ406" s="218"/>
      <c r="BA406" s="203" t="s">
        <v>65</v>
      </c>
      <c r="BB406" s="219" t="s">
        <v>296</v>
      </c>
    </row>
    <row r="407" spans="1:54" s="200" customFormat="1" ht="76.5">
      <c r="A407" s="182">
        <v>2</v>
      </c>
      <c r="B407" s="183" t="s">
        <v>1469</v>
      </c>
      <c r="C407" s="184" t="s">
        <v>54</v>
      </c>
      <c r="D407" s="185" t="s">
        <v>1188</v>
      </c>
      <c r="E407" s="183" t="s">
        <v>82</v>
      </c>
      <c r="F407" s="185" t="s">
        <v>75</v>
      </c>
      <c r="G407" s="185" t="s">
        <v>76</v>
      </c>
      <c r="H407" s="182">
        <v>815950</v>
      </c>
      <c r="I407" s="186" t="s">
        <v>1470</v>
      </c>
      <c r="J407" s="187" t="s">
        <v>109</v>
      </c>
      <c r="K407" s="187" t="s">
        <v>109</v>
      </c>
      <c r="L407" s="183" t="s">
        <v>87</v>
      </c>
      <c r="M407" s="184" t="s">
        <v>77</v>
      </c>
      <c r="N407" s="183" t="s">
        <v>88</v>
      </c>
      <c r="O407" s="183" t="s">
        <v>89</v>
      </c>
      <c r="P407" s="188">
        <v>9789.4011164716612</v>
      </c>
      <c r="Q407" s="188">
        <v>11551.49331743656</v>
      </c>
      <c r="R407" s="188">
        <v>8320.9909490009086</v>
      </c>
      <c r="S407" s="201">
        <v>9818.7693198210709</v>
      </c>
      <c r="T407" s="188">
        <v>8320.9909490009086</v>
      </c>
      <c r="U407" s="188">
        <v>9818.7693198210709</v>
      </c>
      <c r="V407" s="183" t="s">
        <v>127</v>
      </c>
      <c r="W407" s="185" t="s">
        <v>54</v>
      </c>
      <c r="X407" s="185" t="s">
        <v>54</v>
      </c>
      <c r="Y407" s="185" t="s">
        <v>55</v>
      </c>
      <c r="Z407" s="189">
        <v>42050</v>
      </c>
      <c r="AA407" s="189">
        <v>42085</v>
      </c>
      <c r="AB407" s="183" t="s">
        <v>71</v>
      </c>
      <c r="AC407" s="183" t="s">
        <v>71</v>
      </c>
      <c r="AD407" s="190" t="s">
        <v>111</v>
      </c>
      <c r="AE407" s="183" t="s">
        <v>78</v>
      </c>
      <c r="AF407" s="182">
        <v>796</v>
      </c>
      <c r="AG407" s="185" t="s">
        <v>68</v>
      </c>
      <c r="AH407" s="185">
        <v>1</v>
      </c>
      <c r="AI407" s="183">
        <v>46</v>
      </c>
      <c r="AJ407" s="183" t="s">
        <v>63</v>
      </c>
      <c r="AK407" s="189">
        <v>42105</v>
      </c>
      <c r="AL407" s="189">
        <v>42105</v>
      </c>
      <c r="AM407" s="189">
        <v>42154</v>
      </c>
      <c r="AN407" s="183">
        <v>2015</v>
      </c>
      <c r="AO407" s="191" t="s">
        <v>71</v>
      </c>
      <c r="AP407" s="191" t="s">
        <v>65</v>
      </c>
      <c r="AQ407" s="192" t="s">
        <v>71</v>
      </c>
      <c r="AR407" s="183" t="s">
        <v>59</v>
      </c>
      <c r="AS407" s="193" t="s">
        <v>813</v>
      </c>
      <c r="AT407" s="194" t="s">
        <v>813</v>
      </c>
      <c r="AU407" s="183" t="s">
        <v>813</v>
      </c>
      <c r="AV407" s="195" t="s">
        <v>813</v>
      </c>
      <c r="AW407" s="196" t="s">
        <v>813</v>
      </c>
      <c r="AX407" s="196" t="s">
        <v>813</v>
      </c>
      <c r="AY407" s="197" t="s">
        <v>813</v>
      </c>
      <c r="AZ407" s="198" t="s">
        <v>813</v>
      </c>
      <c r="BA407" s="183" t="s">
        <v>65</v>
      </c>
      <c r="BB407" s="199" t="s">
        <v>813</v>
      </c>
    </row>
    <row r="408" spans="1:54" s="220" customFormat="1" ht="76.5">
      <c r="A408" s="202">
        <v>2</v>
      </c>
      <c r="B408" s="203" t="s">
        <v>1471</v>
      </c>
      <c r="C408" s="204" t="s">
        <v>1472</v>
      </c>
      <c r="D408" s="205" t="s">
        <v>1188</v>
      </c>
      <c r="E408" s="203" t="s">
        <v>82</v>
      </c>
      <c r="F408" s="205" t="s">
        <v>75</v>
      </c>
      <c r="G408" s="205" t="s">
        <v>76</v>
      </c>
      <c r="H408" s="202">
        <v>816082</v>
      </c>
      <c r="I408" s="206" t="s">
        <v>1473</v>
      </c>
      <c r="J408" s="207" t="s">
        <v>109</v>
      </c>
      <c r="K408" s="207" t="s">
        <v>109</v>
      </c>
      <c r="L408" s="203" t="s">
        <v>87</v>
      </c>
      <c r="M408" s="204" t="s">
        <v>77</v>
      </c>
      <c r="N408" s="203" t="s">
        <v>88</v>
      </c>
      <c r="O408" s="203" t="s">
        <v>89</v>
      </c>
      <c r="P408" s="208">
        <v>305.91878488973941</v>
      </c>
      <c r="Q408" s="208">
        <v>360.98416616989249</v>
      </c>
      <c r="R408" s="208">
        <v>260.03096715627851</v>
      </c>
      <c r="S408" s="209">
        <v>306.83654124440864</v>
      </c>
      <c r="T408" s="208">
        <v>260.03096715627851</v>
      </c>
      <c r="U408" s="208">
        <v>306.83654124440864</v>
      </c>
      <c r="V408" s="203" t="s">
        <v>127</v>
      </c>
      <c r="W408" s="205" t="s">
        <v>54</v>
      </c>
      <c r="X408" s="205" t="s">
        <v>54</v>
      </c>
      <c r="Y408" s="205" t="s">
        <v>55</v>
      </c>
      <c r="Z408" s="210">
        <v>42052</v>
      </c>
      <c r="AA408" s="210">
        <v>42087</v>
      </c>
      <c r="AB408" s="2" t="s">
        <v>71</v>
      </c>
      <c r="AC408" s="2" t="s">
        <v>71</v>
      </c>
      <c r="AD408" s="25" t="s">
        <v>111</v>
      </c>
      <c r="AE408" s="2" t="s">
        <v>78</v>
      </c>
      <c r="AF408" s="21">
        <v>796</v>
      </c>
      <c r="AG408" s="1" t="s">
        <v>68</v>
      </c>
      <c r="AH408" s="1">
        <v>1</v>
      </c>
      <c r="AI408" s="2">
        <v>46</v>
      </c>
      <c r="AJ408" s="2" t="s">
        <v>63</v>
      </c>
      <c r="AK408" s="210">
        <v>42107</v>
      </c>
      <c r="AL408" s="210">
        <v>42107</v>
      </c>
      <c r="AM408" s="210">
        <v>42154</v>
      </c>
      <c r="AN408" s="203">
        <v>2015</v>
      </c>
      <c r="AO408" s="211" t="s">
        <v>71</v>
      </c>
      <c r="AP408" s="211" t="s">
        <v>65</v>
      </c>
      <c r="AQ408" s="212" t="s">
        <v>71</v>
      </c>
      <c r="AR408" s="203" t="s">
        <v>59</v>
      </c>
      <c r="AS408" s="213">
        <v>22</v>
      </c>
      <c r="AT408" s="214" t="s">
        <v>1474</v>
      </c>
      <c r="AU408" s="203" t="s">
        <v>93</v>
      </c>
      <c r="AV408" s="215">
        <v>42369</v>
      </c>
      <c r="AW408" s="216">
        <v>2824.5530759952499</v>
      </c>
      <c r="AX408" s="216">
        <v>2612.7087999999999</v>
      </c>
      <c r="AY408" s="217"/>
      <c r="AZ408" s="218"/>
      <c r="BA408" s="203" t="s">
        <v>65</v>
      </c>
      <c r="BB408" s="219" t="s">
        <v>921</v>
      </c>
    </row>
    <row r="409" spans="1:54" s="220" customFormat="1" ht="76.5">
      <c r="A409" s="202">
        <v>2</v>
      </c>
      <c r="B409" s="203" t="s">
        <v>1475</v>
      </c>
      <c r="C409" s="204" t="s">
        <v>1472</v>
      </c>
      <c r="D409" s="205" t="s">
        <v>1188</v>
      </c>
      <c r="E409" s="203" t="s">
        <v>82</v>
      </c>
      <c r="F409" s="205" t="s">
        <v>75</v>
      </c>
      <c r="G409" s="205" t="s">
        <v>76</v>
      </c>
      <c r="H409" s="202">
        <v>816083</v>
      </c>
      <c r="I409" s="206" t="s">
        <v>1476</v>
      </c>
      <c r="J409" s="207" t="s">
        <v>109</v>
      </c>
      <c r="K409" s="207" t="s">
        <v>109</v>
      </c>
      <c r="L409" s="203" t="s">
        <v>87</v>
      </c>
      <c r="M409" s="204" t="s">
        <v>77</v>
      </c>
      <c r="N409" s="203" t="s">
        <v>88</v>
      </c>
      <c r="O409" s="203" t="s">
        <v>89</v>
      </c>
      <c r="P409" s="208">
        <v>305.91878488973941</v>
      </c>
      <c r="Q409" s="208">
        <v>360.98416616989249</v>
      </c>
      <c r="R409" s="208">
        <v>260.03096715627851</v>
      </c>
      <c r="S409" s="209">
        <v>306.83654124440864</v>
      </c>
      <c r="T409" s="208">
        <v>260.03096715627851</v>
      </c>
      <c r="U409" s="208">
        <v>306.83654124440864</v>
      </c>
      <c r="V409" s="203" t="s">
        <v>127</v>
      </c>
      <c r="W409" s="205" t="s">
        <v>54</v>
      </c>
      <c r="X409" s="205" t="s">
        <v>54</v>
      </c>
      <c r="Y409" s="205" t="s">
        <v>55</v>
      </c>
      <c r="Z409" s="210">
        <v>42052</v>
      </c>
      <c r="AA409" s="210">
        <v>42087</v>
      </c>
      <c r="AB409" s="2" t="s">
        <v>71</v>
      </c>
      <c r="AC409" s="2" t="s">
        <v>71</v>
      </c>
      <c r="AD409" s="25" t="s">
        <v>111</v>
      </c>
      <c r="AE409" s="2" t="s">
        <v>78</v>
      </c>
      <c r="AF409" s="21">
        <v>796</v>
      </c>
      <c r="AG409" s="1" t="s">
        <v>68</v>
      </c>
      <c r="AH409" s="1">
        <v>1</v>
      </c>
      <c r="AI409" s="2">
        <v>46</v>
      </c>
      <c r="AJ409" s="2" t="s">
        <v>63</v>
      </c>
      <c r="AK409" s="210">
        <v>42107</v>
      </c>
      <c r="AL409" s="210">
        <v>42107</v>
      </c>
      <c r="AM409" s="210">
        <v>42154</v>
      </c>
      <c r="AN409" s="203">
        <v>2015</v>
      </c>
      <c r="AO409" s="211" t="s">
        <v>71</v>
      </c>
      <c r="AP409" s="211" t="s">
        <v>65</v>
      </c>
      <c r="AQ409" s="212" t="s">
        <v>71</v>
      </c>
      <c r="AR409" s="203" t="s">
        <v>59</v>
      </c>
      <c r="AS409" s="213">
        <v>33</v>
      </c>
      <c r="AT409" s="214" t="s">
        <v>1477</v>
      </c>
      <c r="AU409" s="203" t="s">
        <v>93</v>
      </c>
      <c r="AV409" s="215">
        <v>42369</v>
      </c>
      <c r="AW409" s="216">
        <v>2824.5530759952499</v>
      </c>
      <c r="AX409" s="216">
        <v>2612.7087999999999</v>
      </c>
      <c r="AY409" s="217"/>
      <c r="AZ409" s="218"/>
      <c r="BA409" s="203" t="s">
        <v>65</v>
      </c>
      <c r="BB409" s="219" t="s">
        <v>921</v>
      </c>
    </row>
    <row r="410" spans="1:54" s="220" customFormat="1" ht="76.5">
      <c r="A410" s="202">
        <v>2</v>
      </c>
      <c r="B410" s="203" t="s">
        <v>1478</v>
      </c>
      <c r="C410" s="204" t="s">
        <v>1472</v>
      </c>
      <c r="D410" s="205" t="s">
        <v>1188</v>
      </c>
      <c r="E410" s="203" t="s">
        <v>82</v>
      </c>
      <c r="F410" s="205" t="s">
        <v>75</v>
      </c>
      <c r="G410" s="205" t="s">
        <v>76</v>
      </c>
      <c r="H410" s="202">
        <v>816084</v>
      </c>
      <c r="I410" s="206" t="s">
        <v>1479</v>
      </c>
      <c r="J410" s="207" t="s">
        <v>109</v>
      </c>
      <c r="K410" s="207" t="s">
        <v>109</v>
      </c>
      <c r="L410" s="203" t="s">
        <v>87</v>
      </c>
      <c r="M410" s="204" t="s">
        <v>77</v>
      </c>
      <c r="N410" s="203" t="s">
        <v>88</v>
      </c>
      <c r="O410" s="203" t="s">
        <v>89</v>
      </c>
      <c r="P410" s="208">
        <v>305.91878488973941</v>
      </c>
      <c r="Q410" s="208">
        <v>360.98416616989249</v>
      </c>
      <c r="R410" s="208">
        <v>260.03096715627851</v>
      </c>
      <c r="S410" s="209">
        <v>306.83654124440864</v>
      </c>
      <c r="T410" s="208">
        <v>260.03096715627851</v>
      </c>
      <c r="U410" s="208">
        <v>306.83654124440864</v>
      </c>
      <c r="V410" s="203" t="s">
        <v>127</v>
      </c>
      <c r="W410" s="205" t="s">
        <v>54</v>
      </c>
      <c r="X410" s="205" t="s">
        <v>54</v>
      </c>
      <c r="Y410" s="205" t="s">
        <v>55</v>
      </c>
      <c r="Z410" s="210">
        <v>42052</v>
      </c>
      <c r="AA410" s="210">
        <v>42087</v>
      </c>
      <c r="AB410" s="2" t="s">
        <v>71</v>
      </c>
      <c r="AC410" s="2" t="s">
        <v>71</v>
      </c>
      <c r="AD410" s="25" t="s">
        <v>111</v>
      </c>
      <c r="AE410" s="2" t="s">
        <v>78</v>
      </c>
      <c r="AF410" s="21">
        <v>796</v>
      </c>
      <c r="AG410" s="1" t="s">
        <v>68</v>
      </c>
      <c r="AH410" s="1">
        <v>1</v>
      </c>
      <c r="AI410" s="2">
        <v>46</v>
      </c>
      <c r="AJ410" s="2" t="s">
        <v>63</v>
      </c>
      <c r="AK410" s="210">
        <v>42107</v>
      </c>
      <c r="AL410" s="210">
        <v>42107</v>
      </c>
      <c r="AM410" s="210">
        <v>42154</v>
      </c>
      <c r="AN410" s="203">
        <v>2015</v>
      </c>
      <c r="AO410" s="211" t="s">
        <v>71</v>
      </c>
      <c r="AP410" s="211" t="s">
        <v>65</v>
      </c>
      <c r="AQ410" s="212" t="s">
        <v>71</v>
      </c>
      <c r="AR410" s="203" t="s">
        <v>59</v>
      </c>
      <c r="AS410" s="213">
        <v>44</v>
      </c>
      <c r="AT410" s="214" t="s">
        <v>1480</v>
      </c>
      <c r="AU410" s="203" t="s">
        <v>93</v>
      </c>
      <c r="AV410" s="215">
        <v>42369</v>
      </c>
      <c r="AW410" s="216">
        <v>2824.5530759952499</v>
      </c>
      <c r="AX410" s="216">
        <v>2612.7087999999999</v>
      </c>
      <c r="AY410" s="217"/>
      <c r="AZ410" s="218"/>
      <c r="BA410" s="203" t="s">
        <v>65</v>
      </c>
      <c r="BB410" s="219" t="s">
        <v>921</v>
      </c>
    </row>
    <row r="411" spans="1:54" s="220" customFormat="1" ht="76.5">
      <c r="A411" s="202">
        <v>2</v>
      </c>
      <c r="B411" s="203" t="s">
        <v>1481</v>
      </c>
      <c r="C411" s="204" t="s">
        <v>1472</v>
      </c>
      <c r="D411" s="205" t="s">
        <v>1188</v>
      </c>
      <c r="E411" s="203" t="s">
        <v>82</v>
      </c>
      <c r="F411" s="205" t="s">
        <v>75</v>
      </c>
      <c r="G411" s="205" t="s">
        <v>76</v>
      </c>
      <c r="H411" s="202">
        <v>816085</v>
      </c>
      <c r="I411" s="206" t="s">
        <v>1482</v>
      </c>
      <c r="J411" s="207" t="s">
        <v>109</v>
      </c>
      <c r="K411" s="207" t="s">
        <v>109</v>
      </c>
      <c r="L411" s="203" t="s">
        <v>87</v>
      </c>
      <c r="M411" s="204" t="s">
        <v>77</v>
      </c>
      <c r="N411" s="203" t="s">
        <v>88</v>
      </c>
      <c r="O411" s="203" t="s">
        <v>89</v>
      </c>
      <c r="P411" s="208">
        <v>305.91878488973941</v>
      </c>
      <c r="Q411" s="208">
        <v>360.98416616989249</v>
      </c>
      <c r="R411" s="208">
        <v>260.03096715627851</v>
      </c>
      <c r="S411" s="209">
        <v>306.83654124440864</v>
      </c>
      <c r="T411" s="208">
        <v>260.03096715627851</v>
      </c>
      <c r="U411" s="208">
        <v>306.83654124440864</v>
      </c>
      <c r="V411" s="203" t="s">
        <v>127</v>
      </c>
      <c r="W411" s="205" t="s">
        <v>54</v>
      </c>
      <c r="X411" s="205" t="s">
        <v>54</v>
      </c>
      <c r="Y411" s="205" t="s">
        <v>55</v>
      </c>
      <c r="Z411" s="210">
        <v>42052</v>
      </c>
      <c r="AA411" s="210">
        <v>42087</v>
      </c>
      <c r="AB411" s="2" t="s">
        <v>71</v>
      </c>
      <c r="AC411" s="2" t="s">
        <v>71</v>
      </c>
      <c r="AD411" s="25" t="s">
        <v>111</v>
      </c>
      <c r="AE411" s="2" t="s">
        <v>78</v>
      </c>
      <c r="AF411" s="21">
        <v>796</v>
      </c>
      <c r="AG411" s="1" t="s">
        <v>68</v>
      </c>
      <c r="AH411" s="1">
        <v>1</v>
      </c>
      <c r="AI411" s="2">
        <v>46</v>
      </c>
      <c r="AJ411" s="2" t="s">
        <v>63</v>
      </c>
      <c r="AK411" s="210">
        <v>42107</v>
      </c>
      <c r="AL411" s="210">
        <v>42107</v>
      </c>
      <c r="AM411" s="210">
        <v>42154</v>
      </c>
      <c r="AN411" s="203">
        <v>2015</v>
      </c>
      <c r="AO411" s="211" t="s">
        <v>71</v>
      </c>
      <c r="AP411" s="211" t="s">
        <v>65</v>
      </c>
      <c r="AQ411" s="212" t="s">
        <v>71</v>
      </c>
      <c r="AR411" s="203" t="s">
        <v>59</v>
      </c>
      <c r="AS411" s="213">
        <v>55</v>
      </c>
      <c r="AT411" s="214" t="s">
        <v>1483</v>
      </c>
      <c r="AU411" s="203" t="s">
        <v>93</v>
      </c>
      <c r="AV411" s="215">
        <v>42369</v>
      </c>
      <c r="AW411" s="216">
        <v>2824.5530759952499</v>
      </c>
      <c r="AX411" s="216">
        <v>2612.7087999999999</v>
      </c>
      <c r="AY411" s="217"/>
      <c r="AZ411" s="218"/>
      <c r="BA411" s="203" t="s">
        <v>65</v>
      </c>
      <c r="BB411" s="219" t="s">
        <v>921</v>
      </c>
    </row>
    <row r="412" spans="1:54" s="220" customFormat="1" ht="76.5">
      <c r="A412" s="202">
        <v>2</v>
      </c>
      <c r="B412" s="203" t="s">
        <v>1484</v>
      </c>
      <c r="C412" s="204" t="s">
        <v>1472</v>
      </c>
      <c r="D412" s="205" t="s">
        <v>1188</v>
      </c>
      <c r="E412" s="203" t="s">
        <v>82</v>
      </c>
      <c r="F412" s="205" t="s">
        <v>75</v>
      </c>
      <c r="G412" s="205" t="s">
        <v>76</v>
      </c>
      <c r="H412" s="202">
        <v>816086</v>
      </c>
      <c r="I412" s="206" t="s">
        <v>1485</v>
      </c>
      <c r="J412" s="207" t="s">
        <v>109</v>
      </c>
      <c r="K412" s="207" t="s">
        <v>109</v>
      </c>
      <c r="L412" s="203" t="s">
        <v>87</v>
      </c>
      <c r="M412" s="204" t="s">
        <v>77</v>
      </c>
      <c r="N412" s="203" t="s">
        <v>88</v>
      </c>
      <c r="O412" s="203" t="s">
        <v>89</v>
      </c>
      <c r="P412" s="208">
        <v>305.91878488973941</v>
      </c>
      <c r="Q412" s="208">
        <v>360.98416616989249</v>
      </c>
      <c r="R412" s="208">
        <v>260.03096715627851</v>
      </c>
      <c r="S412" s="209">
        <v>306.83654124440864</v>
      </c>
      <c r="T412" s="208">
        <v>260.03096715627851</v>
      </c>
      <c r="U412" s="208">
        <v>306.83654124440864</v>
      </c>
      <c r="V412" s="203" t="s">
        <v>127</v>
      </c>
      <c r="W412" s="205" t="s">
        <v>54</v>
      </c>
      <c r="X412" s="205" t="s">
        <v>54</v>
      </c>
      <c r="Y412" s="205" t="s">
        <v>55</v>
      </c>
      <c r="Z412" s="210">
        <v>42052</v>
      </c>
      <c r="AA412" s="210">
        <v>42087</v>
      </c>
      <c r="AB412" s="2" t="s">
        <v>71</v>
      </c>
      <c r="AC412" s="2" t="s">
        <v>71</v>
      </c>
      <c r="AD412" s="25" t="s">
        <v>111</v>
      </c>
      <c r="AE412" s="2" t="s">
        <v>78</v>
      </c>
      <c r="AF412" s="21">
        <v>796</v>
      </c>
      <c r="AG412" s="1" t="s">
        <v>68</v>
      </c>
      <c r="AH412" s="1">
        <v>1</v>
      </c>
      <c r="AI412" s="2">
        <v>46</v>
      </c>
      <c r="AJ412" s="2" t="s">
        <v>63</v>
      </c>
      <c r="AK412" s="210">
        <v>42107</v>
      </c>
      <c r="AL412" s="210">
        <v>42107</v>
      </c>
      <c r="AM412" s="210">
        <v>42154</v>
      </c>
      <c r="AN412" s="203">
        <v>2015</v>
      </c>
      <c r="AO412" s="211" t="s">
        <v>71</v>
      </c>
      <c r="AP412" s="211" t="s">
        <v>65</v>
      </c>
      <c r="AQ412" s="212" t="s">
        <v>71</v>
      </c>
      <c r="AR412" s="203" t="s">
        <v>59</v>
      </c>
      <c r="AS412" s="213">
        <v>66</v>
      </c>
      <c r="AT412" s="214" t="s">
        <v>1486</v>
      </c>
      <c r="AU412" s="203" t="s">
        <v>93</v>
      </c>
      <c r="AV412" s="215">
        <v>42369</v>
      </c>
      <c r="AW412" s="216">
        <v>2824.5530759952499</v>
      </c>
      <c r="AX412" s="216">
        <v>2612.7087999999999</v>
      </c>
      <c r="AY412" s="217"/>
      <c r="AZ412" s="218"/>
      <c r="BA412" s="203" t="s">
        <v>65</v>
      </c>
      <c r="BB412" s="219" t="s">
        <v>921</v>
      </c>
    </row>
    <row r="413" spans="1:54" s="220" customFormat="1" ht="76.5">
      <c r="A413" s="202">
        <v>2</v>
      </c>
      <c r="B413" s="203" t="s">
        <v>1487</v>
      </c>
      <c r="C413" s="204" t="s">
        <v>1472</v>
      </c>
      <c r="D413" s="205" t="s">
        <v>1188</v>
      </c>
      <c r="E413" s="203" t="s">
        <v>82</v>
      </c>
      <c r="F413" s="205" t="s">
        <v>75</v>
      </c>
      <c r="G413" s="205" t="s">
        <v>76</v>
      </c>
      <c r="H413" s="202">
        <v>816087</v>
      </c>
      <c r="I413" s="206" t="s">
        <v>1488</v>
      </c>
      <c r="J413" s="207" t="s">
        <v>109</v>
      </c>
      <c r="K413" s="207" t="s">
        <v>109</v>
      </c>
      <c r="L413" s="203" t="s">
        <v>87</v>
      </c>
      <c r="M413" s="204" t="s">
        <v>77</v>
      </c>
      <c r="N413" s="203" t="s">
        <v>88</v>
      </c>
      <c r="O413" s="203" t="s">
        <v>89</v>
      </c>
      <c r="P413" s="208">
        <v>305.91878488973941</v>
      </c>
      <c r="Q413" s="208">
        <v>360.98416616989249</v>
      </c>
      <c r="R413" s="208">
        <v>260.03096715627851</v>
      </c>
      <c r="S413" s="209">
        <v>306.83654124440864</v>
      </c>
      <c r="T413" s="208">
        <v>260.03096715627851</v>
      </c>
      <c r="U413" s="208">
        <v>306.83654124440864</v>
      </c>
      <c r="V413" s="203" t="s">
        <v>127</v>
      </c>
      <c r="W413" s="205" t="s">
        <v>54</v>
      </c>
      <c r="X413" s="205" t="s">
        <v>54</v>
      </c>
      <c r="Y413" s="205" t="s">
        <v>55</v>
      </c>
      <c r="Z413" s="210">
        <v>42052</v>
      </c>
      <c r="AA413" s="210">
        <v>42087</v>
      </c>
      <c r="AB413" s="2" t="s">
        <v>71</v>
      </c>
      <c r="AC413" s="2" t="s">
        <v>71</v>
      </c>
      <c r="AD413" s="25" t="s">
        <v>111</v>
      </c>
      <c r="AE413" s="2" t="s">
        <v>78</v>
      </c>
      <c r="AF413" s="21">
        <v>796</v>
      </c>
      <c r="AG413" s="1" t="s">
        <v>68</v>
      </c>
      <c r="AH413" s="1">
        <v>1</v>
      </c>
      <c r="AI413" s="2">
        <v>46</v>
      </c>
      <c r="AJ413" s="2" t="s">
        <v>63</v>
      </c>
      <c r="AK413" s="210">
        <v>42107</v>
      </c>
      <c r="AL413" s="210">
        <v>42107</v>
      </c>
      <c r="AM413" s="210">
        <v>42154</v>
      </c>
      <c r="AN413" s="203">
        <v>2015</v>
      </c>
      <c r="AO413" s="211" t="s">
        <v>71</v>
      </c>
      <c r="AP413" s="211" t="s">
        <v>65</v>
      </c>
      <c r="AQ413" s="212" t="s">
        <v>71</v>
      </c>
      <c r="AR413" s="203" t="s">
        <v>59</v>
      </c>
      <c r="AS413" s="213">
        <v>77</v>
      </c>
      <c r="AT413" s="214" t="s">
        <v>1489</v>
      </c>
      <c r="AU413" s="203" t="s">
        <v>93</v>
      </c>
      <c r="AV413" s="215">
        <v>42369</v>
      </c>
      <c r="AW413" s="216">
        <v>2824.5530759952499</v>
      </c>
      <c r="AX413" s="216">
        <v>2612.7087999999999</v>
      </c>
      <c r="AY413" s="217"/>
      <c r="AZ413" s="218"/>
      <c r="BA413" s="203" t="s">
        <v>65</v>
      </c>
      <c r="BB413" s="219" t="s">
        <v>921</v>
      </c>
    </row>
    <row r="414" spans="1:54" s="220" customFormat="1" ht="76.5">
      <c r="A414" s="202">
        <v>2</v>
      </c>
      <c r="B414" s="203" t="s">
        <v>1490</v>
      </c>
      <c r="C414" s="204" t="s">
        <v>1472</v>
      </c>
      <c r="D414" s="205" t="s">
        <v>1188</v>
      </c>
      <c r="E414" s="203" t="s">
        <v>82</v>
      </c>
      <c r="F414" s="205" t="s">
        <v>75</v>
      </c>
      <c r="G414" s="205" t="s">
        <v>76</v>
      </c>
      <c r="H414" s="202">
        <v>816088</v>
      </c>
      <c r="I414" s="206" t="s">
        <v>1491</v>
      </c>
      <c r="J414" s="207" t="s">
        <v>109</v>
      </c>
      <c r="K414" s="207" t="s">
        <v>109</v>
      </c>
      <c r="L414" s="203" t="s">
        <v>87</v>
      </c>
      <c r="M414" s="204" t="s">
        <v>77</v>
      </c>
      <c r="N414" s="203" t="s">
        <v>88</v>
      </c>
      <c r="O414" s="203" t="s">
        <v>89</v>
      </c>
      <c r="P414" s="208">
        <v>305.91878488973941</v>
      </c>
      <c r="Q414" s="208">
        <v>360.98416616989249</v>
      </c>
      <c r="R414" s="208">
        <v>260.03096715627851</v>
      </c>
      <c r="S414" s="209">
        <v>306.83654124440864</v>
      </c>
      <c r="T414" s="208">
        <v>260.03096715627851</v>
      </c>
      <c r="U414" s="208">
        <v>306.83654124440864</v>
      </c>
      <c r="V414" s="203" t="s">
        <v>127</v>
      </c>
      <c r="W414" s="205" t="s">
        <v>54</v>
      </c>
      <c r="X414" s="205" t="s">
        <v>54</v>
      </c>
      <c r="Y414" s="205" t="s">
        <v>55</v>
      </c>
      <c r="Z414" s="210">
        <v>42052</v>
      </c>
      <c r="AA414" s="210">
        <v>42087</v>
      </c>
      <c r="AB414" s="2" t="s">
        <v>71</v>
      </c>
      <c r="AC414" s="2" t="s">
        <v>71</v>
      </c>
      <c r="AD414" s="25" t="s">
        <v>111</v>
      </c>
      <c r="AE414" s="2" t="s">
        <v>78</v>
      </c>
      <c r="AF414" s="21">
        <v>796</v>
      </c>
      <c r="AG414" s="1" t="s">
        <v>68</v>
      </c>
      <c r="AH414" s="1">
        <v>1</v>
      </c>
      <c r="AI414" s="2">
        <v>46</v>
      </c>
      <c r="AJ414" s="2" t="s">
        <v>63</v>
      </c>
      <c r="AK414" s="210">
        <v>42107</v>
      </c>
      <c r="AL414" s="210">
        <v>42107</v>
      </c>
      <c r="AM414" s="210">
        <v>42154</v>
      </c>
      <c r="AN414" s="203">
        <v>2015</v>
      </c>
      <c r="AO414" s="211" t="s">
        <v>71</v>
      </c>
      <c r="AP414" s="211" t="s">
        <v>65</v>
      </c>
      <c r="AQ414" s="212" t="s">
        <v>71</v>
      </c>
      <c r="AR414" s="203" t="s">
        <v>59</v>
      </c>
      <c r="AS414" s="213">
        <v>88</v>
      </c>
      <c r="AT414" s="214" t="s">
        <v>1492</v>
      </c>
      <c r="AU414" s="203" t="s">
        <v>93</v>
      </c>
      <c r="AV414" s="215">
        <v>42369</v>
      </c>
      <c r="AW414" s="216">
        <v>2824.5530759952499</v>
      </c>
      <c r="AX414" s="216">
        <v>2612.7087999999999</v>
      </c>
      <c r="AY414" s="217"/>
      <c r="AZ414" s="218"/>
      <c r="BA414" s="203" t="s">
        <v>65</v>
      </c>
      <c r="BB414" s="219" t="s">
        <v>921</v>
      </c>
    </row>
    <row r="415" spans="1:54" s="220" customFormat="1" ht="76.5">
      <c r="A415" s="202">
        <v>2</v>
      </c>
      <c r="B415" s="203" t="s">
        <v>1493</v>
      </c>
      <c r="C415" s="204" t="s">
        <v>1472</v>
      </c>
      <c r="D415" s="205" t="s">
        <v>1188</v>
      </c>
      <c r="E415" s="203" t="s">
        <v>82</v>
      </c>
      <c r="F415" s="205" t="s">
        <v>75</v>
      </c>
      <c r="G415" s="205" t="s">
        <v>76</v>
      </c>
      <c r="H415" s="202">
        <v>816089</v>
      </c>
      <c r="I415" s="206" t="s">
        <v>1494</v>
      </c>
      <c r="J415" s="207" t="s">
        <v>109</v>
      </c>
      <c r="K415" s="207" t="s">
        <v>109</v>
      </c>
      <c r="L415" s="203" t="s">
        <v>87</v>
      </c>
      <c r="M415" s="204" t="s">
        <v>77</v>
      </c>
      <c r="N415" s="203" t="s">
        <v>88</v>
      </c>
      <c r="O415" s="203" t="s">
        <v>89</v>
      </c>
      <c r="P415" s="208">
        <v>305.91878488973941</v>
      </c>
      <c r="Q415" s="208">
        <v>360.98416616989249</v>
      </c>
      <c r="R415" s="208">
        <v>260.03096715627851</v>
      </c>
      <c r="S415" s="209">
        <v>306.83654124440864</v>
      </c>
      <c r="T415" s="208">
        <v>260.03096715627851</v>
      </c>
      <c r="U415" s="208">
        <v>306.83654124440864</v>
      </c>
      <c r="V415" s="203" t="s">
        <v>127</v>
      </c>
      <c r="W415" s="205" t="s">
        <v>54</v>
      </c>
      <c r="X415" s="205" t="s">
        <v>54</v>
      </c>
      <c r="Y415" s="205" t="s">
        <v>55</v>
      </c>
      <c r="Z415" s="210">
        <v>42052</v>
      </c>
      <c r="AA415" s="210">
        <v>42087</v>
      </c>
      <c r="AB415" s="2" t="s">
        <v>71</v>
      </c>
      <c r="AC415" s="2" t="s">
        <v>71</v>
      </c>
      <c r="AD415" s="25" t="s">
        <v>111</v>
      </c>
      <c r="AE415" s="2" t="s">
        <v>78</v>
      </c>
      <c r="AF415" s="21">
        <v>796</v>
      </c>
      <c r="AG415" s="1" t="s">
        <v>68</v>
      </c>
      <c r="AH415" s="1">
        <v>1</v>
      </c>
      <c r="AI415" s="2">
        <v>46</v>
      </c>
      <c r="AJ415" s="2" t="s">
        <v>63</v>
      </c>
      <c r="AK415" s="210">
        <v>42107</v>
      </c>
      <c r="AL415" s="210">
        <v>42107</v>
      </c>
      <c r="AM415" s="210">
        <v>42154</v>
      </c>
      <c r="AN415" s="203">
        <v>2015</v>
      </c>
      <c r="AO415" s="211" t="s">
        <v>71</v>
      </c>
      <c r="AP415" s="211" t="s">
        <v>65</v>
      </c>
      <c r="AQ415" s="212" t="s">
        <v>71</v>
      </c>
      <c r="AR415" s="203" t="s">
        <v>59</v>
      </c>
      <c r="AS415" s="213">
        <v>99</v>
      </c>
      <c r="AT415" s="214" t="s">
        <v>1495</v>
      </c>
      <c r="AU415" s="203" t="s">
        <v>93</v>
      </c>
      <c r="AV415" s="215">
        <v>42369</v>
      </c>
      <c r="AW415" s="216">
        <v>2824.5530759952499</v>
      </c>
      <c r="AX415" s="216">
        <v>2612.7087999999999</v>
      </c>
      <c r="AY415" s="217"/>
      <c r="AZ415" s="218"/>
      <c r="BA415" s="203" t="s">
        <v>65</v>
      </c>
      <c r="BB415" s="219" t="s">
        <v>921</v>
      </c>
    </row>
    <row r="416" spans="1:54" s="220" customFormat="1" ht="76.5">
      <c r="A416" s="202">
        <v>2</v>
      </c>
      <c r="B416" s="203" t="s">
        <v>1496</v>
      </c>
      <c r="C416" s="204" t="s">
        <v>1472</v>
      </c>
      <c r="D416" s="205" t="s">
        <v>1188</v>
      </c>
      <c r="E416" s="203" t="s">
        <v>82</v>
      </c>
      <c r="F416" s="205" t="s">
        <v>75</v>
      </c>
      <c r="G416" s="205" t="s">
        <v>76</v>
      </c>
      <c r="H416" s="202">
        <v>816090</v>
      </c>
      <c r="I416" s="206" t="s">
        <v>1497</v>
      </c>
      <c r="J416" s="207" t="s">
        <v>109</v>
      </c>
      <c r="K416" s="207" t="s">
        <v>109</v>
      </c>
      <c r="L416" s="203" t="s">
        <v>87</v>
      </c>
      <c r="M416" s="204" t="s">
        <v>77</v>
      </c>
      <c r="N416" s="203" t="s">
        <v>88</v>
      </c>
      <c r="O416" s="203" t="s">
        <v>89</v>
      </c>
      <c r="P416" s="208">
        <v>305.91878488973941</v>
      </c>
      <c r="Q416" s="208">
        <v>360.98416616989249</v>
      </c>
      <c r="R416" s="208">
        <v>260.03096715627851</v>
      </c>
      <c r="S416" s="209">
        <v>306.83654124440864</v>
      </c>
      <c r="T416" s="208">
        <v>260.03096715627851</v>
      </c>
      <c r="U416" s="208">
        <v>306.83654124440864</v>
      </c>
      <c r="V416" s="203" t="s">
        <v>127</v>
      </c>
      <c r="W416" s="205" t="s">
        <v>54</v>
      </c>
      <c r="X416" s="205" t="s">
        <v>54</v>
      </c>
      <c r="Y416" s="205" t="s">
        <v>55</v>
      </c>
      <c r="Z416" s="210">
        <v>42052</v>
      </c>
      <c r="AA416" s="210">
        <v>42087</v>
      </c>
      <c r="AB416" s="2" t="s">
        <v>71</v>
      </c>
      <c r="AC416" s="2" t="s">
        <v>71</v>
      </c>
      <c r="AD416" s="25" t="s">
        <v>111</v>
      </c>
      <c r="AE416" s="2" t="s">
        <v>78</v>
      </c>
      <c r="AF416" s="21">
        <v>796</v>
      </c>
      <c r="AG416" s="1" t="s">
        <v>68</v>
      </c>
      <c r="AH416" s="1">
        <v>1</v>
      </c>
      <c r="AI416" s="2">
        <v>46</v>
      </c>
      <c r="AJ416" s="2" t="s">
        <v>63</v>
      </c>
      <c r="AK416" s="210">
        <v>42107</v>
      </c>
      <c r="AL416" s="210">
        <v>42107</v>
      </c>
      <c r="AM416" s="210">
        <v>42154</v>
      </c>
      <c r="AN416" s="203">
        <v>2015</v>
      </c>
      <c r="AO416" s="211" t="s">
        <v>71</v>
      </c>
      <c r="AP416" s="211" t="s">
        <v>65</v>
      </c>
      <c r="AQ416" s="212" t="s">
        <v>71</v>
      </c>
      <c r="AR416" s="203" t="s">
        <v>59</v>
      </c>
      <c r="AS416" s="213">
        <v>1010</v>
      </c>
      <c r="AT416" s="214" t="s">
        <v>1498</v>
      </c>
      <c r="AU416" s="203" t="s">
        <v>93</v>
      </c>
      <c r="AV416" s="215">
        <v>42369</v>
      </c>
      <c r="AW416" s="216">
        <v>2824.5530759952499</v>
      </c>
      <c r="AX416" s="216">
        <v>2612.7087999999999</v>
      </c>
      <c r="AY416" s="217"/>
      <c r="AZ416" s="218"/>
      <c r="BA416" s="203" t="s">
        <v>65</v>
      </c>
      <c r="BB416" s="219" t="s">
        <v>921</v>
      </c>
    </row>
    <row r="417" spans="1:54" s="220" customFormat="1" ht="76.5">
      <c r="A417" s="202">
        <v>2</v>
      </c>
      <c r="B417" s="203" t="s">
        <v>1499</v>
      </c>
      <c r="C417" s="204" t="s">
        <v>1472</v>
      </c>
      <c r="D417" s="205" t="s">
        <v>1188</v>
      </c>
      <c r="E417" s="203" t="s">
        <v>82</v>
      </c>
      <c r="F417" s="205" t="s">
        <v>75</v>
      </c>
      <c r="G417" s="205" t="s">
        <v>76</v>
      </c>
      <c r="H417" s="202">
        <v>816091</v>
      </c>
      <c r="I417" s="206" t="s">
        <v>1500</v>
      </c>
      <c r="J417" s="207" t="s">
        <v>109</v>
      </c>
      <c r="K417" s="207" t="s">
        <v>109</v>
      </c>
      <c r="L417" s="203" t="s">
        <v>87</v>
      </c>
      <c r="M417" s="204" t="s">
        <v>77</v>
      </c>
      <c r="N417" s="203" t="s">
        <v>88</v>
      </c>
      <c r="O417" s="203" t="s">
        <v>89</v>
      </c>
      <c r="P417" s="208">
        <v>305.91878488973941</v>
      </c>
      <c r="Q417" s="208">
        <v>360.98416616989249</v>
      </c>
      <c r="R417" s="208">
        <v>260.03096715627851</v>
      </c>
      <c r="S417" s="209">
        <v>306.83654124440864</v>
      </c>
      <c r="T417" s="208">
        <v>260.03096715627851</v>
      </c>
      <c r="U417" s="208">
        <v>306.83654124440864</v>
      </c>
      <c r="V417" s="203" t="s">
        <v>127</v>
      </c>
      <c r="W417" s="205" t="s">
        <v>54</v>
      </c>
      <c r="X417" s="205" t="s">
        <v>54</v>
      </c>
      <c r="Y417" s="205" t="s">
        <v>55</v>
      </c>
      <c r="Z417" s="210">
        <v>42052</v>
      </c>
      <c r="AA417" s="210">
        <v>42087</v>
      </c>
      <c r="AB417" s="2" t="s">
        <v>71</v>
      </c>
      <c r="AC417" s="2" t="s">
        <v>71</v>
      </c>
      <c r="AD417" s="25" t="s">
        <v>111</v>
      </c>
      <c r="AE417" s="2" t="s">
        <v>78</v>
      </c>
      <c r="AF417" s="21">
        <v>796</v>
      </c>
      <c r="AG417" s="1" t="s">
        <v>68</v>
      </c>
      <c r="AH417" s="1">
        <v>1</v>
      </c>
      <c r="AI417" s="2">
        <v>46</v>
      </c>
      <c r="AJ417" s="2" t="s">
        <v>63</v>
      </c>
      <c r="AK417" s="210">
        <v>42107</v>
      </c>
      <c r="AL417" s="210">
        <v>42107</v>
      </c>
      <c r="AM417" s="210">
        <v>42154</v>
      </c>
      <c r="AN417" s="203">
        <v>2015</v>
      </c>
      <c r="AO417" s="211" t="s">
        <v>71</v>
      </c>
      <c r="AP417" s="211" t="s">
        <v>65</v>
      </c>
      <c r="AQ417" s="212" t="s">
        <v>71</v>
      </c>
      <c r="AR417" s="203" t="s">
        <v>59</v>
      </c>
      <c r="AS417" s="213">
        <v>1111</v>
      </c>
      <c r="AT417" s="214" t="s">
        <v>1501</v>
      </c>
      <c r="AU417" s="203" t="s">
        <v>93</v>
      </c>
      <c r="AV417" s="215">
        <v>42369</v>
      </c>
      <c r="AW417" s="216">
        <v>2824.5530759952499</v>
      </c>
      <c r="AX417" s="216">
        <v>2612.7087999999999</v>
      </c>
      <c r="AY417" s="217"/>
      <c r="AZ417" s="218"/>
      <c r="BA417" s="203" t="s">
        <v>65</v>
      </c>
      <c r="BB417" s="219" t="s">
        <v>921</v>
      </c>
    </row>
    <row r="418" spans="1:54" s="220" customFormat="1" ht="76.5">
      <c r="A418" s="202">
        <v>2</v>
      </c>
      <c r="B418" s="203" t="s">
        <v>1502</v>
      </c>
      <c r="C418" s="204" t="s">
        <v>1472</v>
      </c>
      <c r="D418" s="205" t="s">
        <v>1188</v>
      </c>
      <c r="E418" s="203" t="s">
        <v>82</v>
      </c>
      <c r="F418" s="205" t="s">
        <v>75</v>
      </c>
      <c r="G418" s="205" t="s">
        <v>76</v>
      </c>
      <c r="H418" s="202">
        <v>816092</v>
      </c>
      <c r="I418" s="206" t="s">
        <v>1503</v>
      </c>
      <c r="J418" s="207" t="s">
        <v>109</v>
      </c>
      <c r="K418" s="207" t="s">
        <v>109</v>
      </c>
      <c r="L418" s="203" t="s">
        <v>87</v>
      </c>
      <c r="M418" s="204" t="s">
        <v>77</v>
      </c>
      <c r="N418" s="203" t="s">
        <v>88</v>
      </c>
      <c r="O418" s="203" t="s">
        <v>89</v>
      </c>
      <c r="P418" s="208">
        <v>305.91878488973941</v>
      </c>
      <c r="Q418" s="208">
        <v>360.98416616989249</v>
      </c>
      <c r="R418" s="208">
        <v>260.03096715627851</v>
      </c>
      <c r="S418" s="209">
        <v>306.83654124440864</v>
      </c>
      <c r="T418" s="208">
        <v>260.03096715627851</v>
      </c>
      <c r="U418" s="208">
        <v>306.83654124440864</v>
      </c>
      <c r="V418" s="203" t="s">
        <v>127</v>
      </c>
      <c r="W418" s="205" t="s">
        <v>54</v>
      </c>
      <c r="X418" s="205" t="s">
        <v>54</v>
      </c>
      <c r="Y418" s="205" t="s">
        <v>55</v>
      </c>
      <c r="Z418" s="210">
        <v>42052</v>
      </c>
      <c r="AA418" s="210">
        <v>42087</v>
      </c>
      <c r="AB418" s="2" t="s">
        <v>71</v>
      </c>
      <c r="AC418" s="2" t="s">
        <v>71</v>
      </c>
      <c r="AD418" s="25" t="s">
        <v>111</v>
      </c>
      <c r="AE418" s="2" t="s">
        <v>78</v>
      </c>
      <c r="AF418" s="21">
        <v>796</v>
      </c>
      <c r="AG418" s="1" t="s">
        <v>68</v>
      </c>
      <c r="AH418" s="1">
        <v>1</v>
      </c>
      <c r="AI418" s="2">
        <v>46</v>
      </c>
      <c r="AJ418" s="2" t="s">
        <v>63</v>
      </c>
      <c r="AK418" s="210">
        <v>42107</v>
      </c>
      <c r="AL418" s="210">
        <v>42107</v>
      </c>
      <c r="AM418" s="210">
        <v>42154</v>
      </c>
      <c r="AN418" s="203">
        <v>2015</v>
      </c>
      <c r="AO418" s="211" t="s">
        <v>71</v>
      </c>
      <c r="AP418" s="211" t="s">
        <v>65</v>
      </c>
      <c r="AQ418" s="212" t="s">
        <v>71</v>
      </c>
      <c r="AR418" s="203" t="s">
        <v>59</v>
      </c>
      <c r="AS418" s="213">
        <v>1212</v>
      </c>
      <c r="AT418" s="214" t="s">
        <v>1504</v>
      </c>
      <c r="AU418" s="203" t="s">
        <v>93</v>
      </c>
      <c r="AV418" s="215">
        <v>42369</v>
      </c>
      <c r="AW418" s="216">
        <v>2824.5530759952499</v>
      </c>
      <c r="AX418" s="216">
        <v>2612.7087999999999</v>
      </c>
      <c r="AY418" s="217"/>
      <c r="AZ418" s="218"/>
      <c r="BA418" s="203" t="s">
        <v>65</v>
      </c>
      <c r="BB418" s="219" t="s">
        <v>921</v>
      </c>
    </row>
    <row r="419" spans="1:54" s="220" customFormat="1" ht="76.5">
      <c r="A419" s="202">
        <v>2</v>
      </c>
      <c r="B419" s="203" t="s">
        <v>1505</v>
      </c>
      <c r="C419" s="204" t="s">
        <v>1472</v>
      </c>
      <c r="D419" s="205" t="s">
        <v>1188</v>
      </c>
      <c r="E419" s="203" t="s">
        <v>82</v>
      </c>
      <c r="F419" s="205" t="s">
        <v>75</v>
      </c>
      <c r="G419" s="205" t="s">
        <v>76</v>
      </c>
      <c r="H419" s="202">
        <v>816093</v>
      </c>
      <c r="I419" s="206" t="s">
        <v>1506</v>
      </c>
      <c r="J419" s="207" t="s">
        <v>109</v>
      </c>
      <c r="K419" s="207" t="s">
        <v>109</v>
      </c>
      <c r="L419" s="203" t="s">
        <v>87</v>
      </c>
      <c r="M419" s="204" t="s">
        <v>77</v>
      </c>
      <c r="N419" s="203" t="s">
        <v>88</v>
      </c>
      <c r="O419" s="203" t="s">
        <v>89</v>
      </c>
      <c r="P419" s="208">
        <v>305.91878488973941</v>
      </c>
      <c r="Q419" s="208">
        <v>360.98416616989249</v>
      </c>
      <c r="R419" s="208">
        <v>260.03096715627851</v>
      </c>
      <c r="S419" s="209">
        <v>306.83654124440864</v>
      </c>
      <c r="T419" s="208">
        <v>260.03096715627851</v>
      </c>
      <c r="U419" s="208">
        <v>306.83654124440864</v>
      </c>
      <c r="V419" s="203" t="s">
        <v>127</v>
      </c>
      <c r="W419" s="205" t="s">
        <v>54</v>
      </c>
      <c r="X419" s="205" t="s">
        <v>54</v>
      </c>
      <c r="Y419" s="205" t="s">
        <v>55</v>
      </c>
      <c r="Z419" s="210">
        <v>42052</v>
      </c>
      <c r="AA419" s="210">
        <v>42087</v>
      </c>
      <c r="AB419" s="2" t="s">
        <v>71</v>
      </c>
      <c r="AC419" s="2" t="s">
        <v>71</v>
      </c>
      <c r="AD419" s="25" t="s">
        <v>111</v>
      </c>
      <c r="AE419" s="2" t="s">
        <v>78</v>
      </c>
      <c r="AF419" s="21">
        <v>796</v>
      </c>
      <c r="AG419" s="1" t="s">
        <v>68</v>
      </c>
      <c r="AH419" s="1">
        <v>1</v>
      </c>
      <c r="AI419" s="2">
        <v>46</v>
      </c>
      <c r="AJ419" s="2" t="s">
        <v>63</v>
      </c>
      <c r="AK419" s="210">
        <v>42107</v>
      </c>
      <c r="AL419" s="210">
        <v>42107</v>
      </c>
      <c r="AM419" s="210">
        <v>42154</v>
      </c>
      <c r="AN419" s="203">
        <v>2015</v>
      </c>
      <c r="AO419" s="211" t="s">
        <v>71</v>
      </c>
      <c r="AP419" s="211" t="s">
        <v>65</v>
      </c>
      <c r="AQ419" s="212" t="s">
        <v>71</v>
      </c>
      <c r="AR419" s="203" t="s">
        <v>59</v>
      </c>
      <c r="AS419" s="213">
        <v>1313</v>
      </c>
      <c r="AT419" s="214" t="s">
        <v>1507</v>
      </c>
      <c r="AU419" s="203" t="s">
        <v>93</v>
      </c>
      <c r="AV419" s="215">
        <v>42369</v>
      </c>
      <c r="AW419" s="216">
        <v>2824.5530759952499</v>
      </c>
      <c r="AX419" s="216">
        <v>2612.7087999999999</v>
      </c>
      <c r="AY419" s="217"/>
      <c r="AZ419" s="218"/>
      <c r="BA419" s="203" t="s">
        <v>65</v>
      </c>
      <c r="BB419" s="219" t="s">
        <v>921</v>
      </c>
    </row>
    <row r="420" spans="1:54" s="220" customFormat="1" ht="76.5">
      <c r="A420" s="202">
        <v>2</v>
      </c>
      <c r="B420" s="203" t="s">
        <v>1508</v>
      </c>
      <c r="C420" s="204" t="s">
        <v>1472</v>
      </c>
      <c r="D420" s="205" t="s">
        <v>1188</v>
      </c>
      <c r="E420" s="203" t="s">
        <v>82</v>
      </c>
      <c r="F420" s="205" t="s">
        <v>75</v>
      </c>
      <c r="G420" s="205" t="s">
        <v>76</v>
      </c>
      <c r="H420" s="202">
        <v>816094</v>
      </c>
      <c r="I420" s="206" t="s">
        <v>1509</v>
      </c>
      <c r="J420" s="207" t="s">
        <v>109</v>
      </c>
      <c r="K420" s="207" t="s">
        <v>109</v>
      </c>
      <c r="L420" s="203" t="s">
        <v>87</v>
      </c>
      <c r="M420" s="204" t="s">
        <v>77</v>
      </c>
      <c r="N420" s="203" t="s">
        <v>88</v>
      </c>
      <c r="O420" s="203" t="s">
        <v>89</v>
      </c>
      <c r="P420" s="208">
        <v>305.91878488973941</v>
      </c>
      <c r="Q420" s="208">
        <v>360.98416616989249</v>
      </c>
      <c r="R420" s="208">
        <v>260.03096715627851</v>
      </c>
      <c r="S420" s="209">
        <v>306.83654124440864</v>
      </c>
      <c r="T420" s="208">
        <v>260.03096715627851</v>
      </c>
      <c r="U420" s="208">
        <v>306.83654124440864</v>
      </c>
      <c r="V420" s="203" t="s">
        <v>127</v>
      </c>
      <c r="W420" s="205" t="s">
        <v>54</v>
      </c>
      <c r="X420" s="205" t="s">
        <v>54</v>
      </c>
      <c r="Y420" s="205" t="s">
        <v>55</v>
      </c>
      <c r="Z420" s="210">
        <v>42052</v>
      </c>
      <c r="AA420" s="210">
        <v>42087</v>
      </c>
      <c r="AB420" s="2" t="s">
        <v>71</v>
      </c>
      <c r="AC420" s="2" t="s">
        <v>71</v>
      </c>
      <c r="AD420" s="25" t="s">
        <v>111</v>
      </c>
      <c r="AE420" s="2" t="s">
        <v>78</v>
      </c>
      <c r="AF420" s="21">
        <v>796</v>
      </c>
      <c r="AG420" s="1" t="s">
        <v>68</v>
      </c>
      <c r="AH420" s="1">
        <v>1</v>
      </c>
      <c r="AI420" s="2">
        <v>46</v>
      </c>
      <c r="AJ420" s="2" t="s">
        <v>63</v>
      </c>
      <c r="AK420" s="210">
        <v>42107</v>
      </c>
      <c r="AL420" s="210">
        <v>42107</v>
      </c>
      <c r="AM420" s="210">
        <v>42154</v>
      </c>
      <c r="AN420" s="203">
        <v>2015</v>
      </c>
      <c r="AO420" s="211" t="s">
        <v>71</v>
      </c>
      <c r="AP420" s="211" t="s">
        <v>65</v>
      </c>
      <c r="AQ420" s="212" t="s">
        <v>71</v>
      </c>
      <c r="AR420" s="203" t="s">
        <v>59</v>
      </c>
      <c r="AS420" s="213">
        <v>1414</v>
      </c>
      <c r="AT420" s="214" t="s">
        <v>1510</v>
      </c>
      <c r="AU420" s="203" t="s">
        <v>93</v>
      </c>
      <c r="AV420" s="215">
        <v>42369</v>
      </c>
      <c r="AW420" s="216">
        <v>2824.5530759952499</v>
      </c>
      <c r="AX420" s="216">
        <v>2612.7087999999999</v>
      </c>
      <c r="AY420" s="217"/>
      <c r="AZ420" s="218"/>
      <c r="BA420" s="203" t="s">
        <v>65</v>
      </c>
      <c r="BB420" s="219" t="s">
        <v>921</v>
      </c>
    </row>
    <row r="421" spans="1:54" s="220" customFormat="1" ht="76.5">
      <c r="A421" s="202">
        <v>2</v>
      </c>
      <c r="B421" s="203" t="s">
        <v>1511</v>
      </c>
      <c r="C421" s="204" t="s">
        <v>1472</v>
      </c>
      <c r="D421" s="205" t="s">
        <v>1188</v>
      </c>
      <c r="E421" s="203" t="s">
        <v>82</v>
      </c>
      <c r="F421" s="205" t="s">
        <v>75</v>
      </c>
      <c r="G421" s="205" t="s">
        <v>76</v>
      </c>
      <c r="H421" s="202">
        <v>816095</v>
      </c>
      <c r="I421" s="206" t="s">
        <v>1512</v>
      </c>
      <c r="J421" s="207" t="s">
        <v>109</v>
      </c>
      <c r="K421" s="207" t="s">
        <v>109</v>
      </c>
      <c r="L421" s="203" t="s">
        <v>87</v>
      </c>
      <c r="M421" s="204" t="s">
        <v>77</v>
      </c>
      <c r="N421" s="203" t="s">
        <v>88</v>
      </c>
      <c r="O421" s="203" t="s">
        <v>89</v>
      </c>
      <c r="P421" s="208">
        <v>305.91878488973941</v>
      </c>
      <c r="Q421" s="208">
        <v>360.98416616989249</v>
      </c>
      <c r="R421" s="208">
        <v>260.03096715627851</v>
      </c>
      <c r="S421" s="209">
        <v>306.83654124440864</v>
      </c>
      <c r="T421" s="208">
        <v>260.03096715627851</v>
      </c>
      <c r="U421" s="208">
        <v>306.83654124440864</v>
      </c>
      <c r="V421" s="203" t="s">
        <v>127</v>
      </c>
      <c r="W421" s="205" t="s">
        <v>54</v>
      </c>
      <c r="X421" s="205" t="s">
        <v>54</v>
      </c>
      <c r="Y421" s="205" t="s">
        <v>55</v>
      </c>
      <c r="Z421" s="210">
        <v>42052</v>
      </c>
      <c r="AA421" s="210">
        <v>42087</v>
      </c>
      <c r="AB421" s="2" t="s">
        <v>71</v>
      </c>
      <c r="AC421" s="2" t="s">
        <v>71</v>
      </c>
      <c r="AD421" s="25" t="s">
        <v>111</v>
      </c>
      <c r="AE421" s="2" t="s">
        <v>78</v>
      </c>
      <c r="AF421" s="21">
        <v>796</v>
      </c>
      <c r="AG421" s="1" t="s">
        <v>68</v>
      </c>
      <c r="AH421" s="1">
        <v>1</v>
      </c>
      <c r="AI421" s="2">
        <v>46</v>
      </c>
      <c r="AJ421" s="2" t="s">
        <v>63</v>
      </c>
      <c r="AK421" s="210">
        <v>42107</v>
      </c>
      <c r="AL421" s="210">
        <v>42107</v>
      </c>
      <c r="AM421" s="210">
        <v>42154</v>
      </c>
      <c r="AN421" s="203">
        <v>2015</v>
      </c>
      <c r="AO421" s="211" t="s">
        <v>71</v>
      </c>
      <c r="AP421" s="211" t="s">
        <v>65</v>
      </c>
      <c r="AQ421" s="212" t="s">
        <v>71</v>
      </c>
      <c r="AR421" s="203" t="s">
        <v>59</v>
      </c>
      <c r="AS421" s="213">
        <v>1515</v>
      </c>
      <c r="AT421" s="214" t="s">
        <v>1513</v>
      </c>
      <c r="AU421" s="203" t="s">
        <v>93</v>
      </c>
      <c r="AV421" s="215">
        <v>42369</v>
      </c>
      <c r="AW421" s="216">
        <v>2824.5530759952499</v>
      </c>
      <c r="AX421" s="216">
        <v>2612.7087999999999</v>
      </c>
      <c r="AY421" s="217"/>
      <c r="AZ421" s="218"/>
      <c r="BA421" s="203" t="s">
        <v>65</v>
      </c>
      <c r="BB421" s="219" t="s">
        <v>921</v>
      </c>
    </row>
    <row r="422" spans="1:54" s="220" customFormat="1" ht="76.5">
      <c r="A422" s="202">
        <v>2</v>
      </c>
      <c r="B422" s="203" t="s">
        <v>1514</v>
      </c>
      <c r="C422" s="204" t="s">
        <v>1472</v>
      </c>
      <c r="D422" s="205" t="s">
        <v>1188</v>
      </c>
      <c r="E422" s="203" t="s">
        <v>82</v>
      </c>
      <c r="F422" s="205" t="s">
        <v>75</v>
      </c>
      <c r="G422" s="205" t="s">
        <v>76</v>
      </c>
      <c r="H422" s="202">
        <v>816096</v>
      </c>
      <c r="I422" s="206" t="s">
        <v>1515</v>
      </c>
      <c r="J422" s="207" t="s">
        <v>109</v>
      </c>
      <c r="K422" s="207" t="s">
        <v>109</v>
      </c>
      <c r="L422" s="203" t="s">
        <v>87</v>
      </c>
      <c r="M422" s="204" t="s">
        <v>77</v>
      </c>
      <c r="N422" s="203" t="s">
        <v>88</v>
      </c>
      <c r="O422" s="203" t="s">
        <v>89</v>
      </c>
      <c r="P422" s="208">
        <v>305.91878488973941</v>
      </c>
      <c r="Q422" s="208">
        <v>360.98416616989249</v>
      </c>
      <c r="R422" s="208">
        <v>260.03096715627851</v>
      </c>
      <c r="S422" s="209">
        <v>306.83654124440864</v>
      </c>
      <c r="T422" s="208">
        <v>260.03096715627851</v>
      </c>
      <c r="U422" s="208">
        <v>306.83654124440864</v>
      </c>
      <c r="V422" s="203" t="s">
        <v>127</v>
      </c>
      <c r="W422" s="205" t="s">
        <v>54</v>
      </c>
      <c r="X422" s="205" t="s">
        <v>54</v>
      </c>
      <c r="Y422" s="205" t="s">
        <v>55</v>
      </c>
      <c r="Z422" s="210">
        <v>42052</v>
      </c>
      <c r="AA422" s="210">
        <v>42087</v>
      </c>
      <c r="AB422" s="2" t="s">
        <v>71</v>
      </c>
      <c r="AC422" s="2" t="s">
        <v>71</v>
      </c>
      <c r="AD422" s="25" t="s">
        <v>111</v>
      </c>
      <c r="AE422" s="2" t="s">
        <v>78</v>
      </c>
      <c r="AF422" s="21">
        <v>796</v>
      </c>
      <c r="AG422" s="1" t="s">
        <v>68</v>
      </c>
      <c r="AH422" s="1">
        <v>1</v>
      </c>
      <c r="AI422" s="2">
        <v>46</v>
      </c>
      <c r="AJ422" s="2" t="s">
        <v>63</v>
      </c>
      <c r="AK422" s="210">
        <v>42107</v>
      </c>
      <c r="AL422" s="210">
        <v>42107</v>
      </c>
      <c r="AM422" s="210">
        <v>42154</v>
      </c>
      <c r="AN422" s="203">
        <v>2015</v>
      </c>
      <c r="AO422" s="211" t="s">
        <v>71</v>
      </c>
      <c r="AP422" s="211" t="s">
        <v>65</v>
      </c>
      <c r="AQ422" s="212" t="s">
        <v>71</v>
      </c>
      <c r="AR422" s="203" t="s">
        <v>59</v>
      </c>
      <c r="AS422" s="213">
        <v>1616</v>
      </c>
      <c r="AT422" s="214" t="s">
        <v>1516</v>
      </c>
      <c r="AU422" s="203" t="s">
        <v>93</v>
      </c>
      <c r="AV422" s="215">
        <v>42369</v>
      </c>
      <c r="AW422" s="216">
        <v>2824.5530759952499</v>
      </c>
      <c r="AX422" s="216">
        <v>2612.7087999999999</v>
      </c>
      <c r="AY422" s="217"/>
      <c r="AZ422" s="218"/>
      <c r="BA422" s="203" t="s">
        <v>65</v>
      </c>
      <c r="BB422" s="219" t="s">
        <v>921</v>
      </c>
    </row>
    <row r="423" spans="1:54" s="220" customFormat="1" ht="76.5">
      <c r="A423" s="202">
        <v>2</v>
      </c>
      <c r="B423" s="203" t="s">
        <v>1517</v>
      </c>
      <c r="C423" s="204" t="s">
        <v>1472</v>
      </c>
      <c r="D423" s="205" t="s">
        <v>1188</v>
      </c>
      <c r="E423" s="203" t="s">
        <v>82</v>
      </c>
      <c r="F423" s="205" t="s">
        <v>75</v>
      </c>
      <c r="G423" s="205" t="s">
        <v>76</v>
      </c>
      <c r="H423" s="202">
        <v>816097</v>
      </c>
      <c r="I423" s="206" t="s">
        <v>1518</v>
      </c>
      <c r="J423" s="207" t="s">
        <v>109</v>
      </c>
      <c r="K423" s="207" t="s">
        <v>109</v>
      </c>
      <c r="L423" s="203" t="s">
        <v>87</v>
      </c>
      <c r="M423" s="204" t="s">
        <v>77</v>
      </c>
      <c r="N423" s="203" t="s">
        <v>88</v>
      </c>
      <c r="O423" s="203" t="s">
        <v>89</v>
      </c>
      <c r="P423" s="208">
        <v>305.91878488973941</v>
      </c>
      <c r="Q423" s="208">
        <v>360.98416616989249</v>
      </c>
      <c r="R423" s="208">
        <v>260.03096715627851</v>
      </c>
      <c r="S423" s="209">
        <v>306.83654124440864</v>
      </c>
      <c r="T423" s="208">
        <v>260.03096715627851</v>
      </c>
      <c r="U423" s="208">
        <v>306.83654124440864</v>
      </c>
      <c r="V423" s="203" t="s">
        <v>127</v>
      </c>
      <c r="W423" s="205" t="s">
        <v>54</v>
      </c>
      <c r="X423" s="205" t="s">
        <v>54</v>
      </c>
      <c r="Y423" s="205" t="s">
        <v>55</v>
      </c>
      <c r="Z423" s="210">
        <v>42052</v>
      </c>
      <c r="AA423" s="210">
        <v>42087</v>
      </c>
      <c r="AB423" s="2" t="s">
        <v>71</v>
      </c>
      <c r="AC423" s="2" t="s">
        <v>71</v>
      </c>
      <c r="AD423" s="25" t="s">
        <v>111</v>
      </c>
      <c r="AE423" s="2" t="s">
        <v>78</v>
      </c>
      <c r="AF423" s="21">
        <v>796</v>
      </c>
      <c r="AG423" s="1" t="s">
        <v>68</v>
      </c>
      <c r="AH423" s="1">
        <v>1</v>
      </c>
      <c r="AI423" s="2">
        <v>46</v>
      </c>
      <c r="AJ423" s="2" t="s">
        <v>63</v>
      </c>
      <c r="AK423" s="210">
        <v>42107</v>
      </c>
      <c r="AL423" s="210">
        <v>42107</v>
      </c>
      <c r="AM423" s="210">
        <v>42154</v>
      </c>
      <c r="AN423" s="203">
        <v>2015</v>
      </c>
      <c r="AO423" s="211" t="s">
        <v>71</v>
      </c>
      <c r="AP423" s="211" t="s">
        <v>65</v>
      </c>
      <c r="AQ423" s="212" t="s">
        <v>71</v>
      </c>
      <c r="AR423" s="203" t="s">
        <v>59</v>
      </c>
      <c r="AS423" s="213">
        <v>1717</v>
      </c>
      <c r="AT423" s="214" t="s">
        <v>1519</v>
      </c>
      <c r="AU423" s="203" t="s">
        <v>93</v>
      </c>
      <c r="AV423" s="215">
        <v>42369</v>
      </c>
      <c r="AW423" s="216">
        <v>2824.5530759952499</v>
      </c>
      <c r="AX423" s="216">
        <v>2612.7087999999999</v>
      </c>
      <c r="AY423" s="217"/>
      <c r="AZ423" s="218"/>
      <c r="BA423" s="203" t="s">
        <v>65</v>
      </c>
      <c r="BB423" s="219" t="s">
        <v>921</v>
      </c>
    </row>
    <row r="424" spans="1:54" s="220" customFormat="1" ht="76.5">
      <c r="A424" s="202">
        <v>2</v>
      </c>
      <c r="B424" s="203" t="s">
        <v>1520</v>
      </c>
      <c r="C424" s="204" t="s">
        <v>1472</v>
      </c>
      <c r="D424" s="205" t="s">
        <v>1188</v>
      </c>
      <c r="E424" s="203" t="s">
        <v>82</v>
      </c>
      <c r="F424" s="205" t="s">
        <v>75</v>
      </c>
      <c r="G424" s="205" t="s">
        <v>76</v>
      </c>
      <c r="H424" s="202">
        <v>816098</v>
      </c>
      <c r="I424" s="206" t="s">
        <v>1521</v>
      </c>
      <c r="J424" s="207" t="s">
        <v>109</v>
      </c>
      <c r="K424" s="207" t="s">
        <v>109</v>
      </c>
      <c r="L424" s="203" t="s">
        <v>87</v>
      </c>
      <c r="M424" s="204" t="s">
        <v>77</v>
      </c>
      <c r="N424" s="203" t="s">
        <v>88</v>
      </c>
      <c r="O424" s="203" t="s">
        <v>89</v>
      </c>
      <c r="P424" s="208">
        <v>305.91878488973941</v>
      </c>
      <c r="Q424" s="208">
        <v>360.98416616989249</v>
      </c>
      <c r="R424" s="208">
        <v>260.03096715627851</v>
      </c>
      <c r="S424" s="209">
        <v>306.83654124440864</v>
      </c>
      <c r="T424" s="208">
        <v>260.03096715627851</v>
      </c>
      <c r="U424" s="208">
        <v>306.83654124440864</v>
      </c>
      <c r="V424" s="203" t="s">
        <v>127</v>
      </c>
      <c r="W424" s="205" t="s">
        <v>54</v>
      </c>
      <c r="X424" s="205" t="s">
        <v>54</v>
      </c>
      <c r="Y424" s="205" t="s">
        <v>55</v>
      </c>
      <c r="Z424" s="210">
        <v>42052</v>
      </c>
      <c r="AA424" s="210">
        <v>42087</v>
      </c>
      <c r="AB424" s="2" t="s">
        <v>71</v>
      </c>
      <c r="AC424" s="2" t="s">
        <v>71</v>
      </c>
      <c r="AD424" s="25" t="s">
        <v>111</v>
      </c>
      <c r="AE424" s="2" t="s">
        <v>78</v>
      </c>
      <c r="AF424" s="21">
        <v>796</v>
      </c>
      <c r="AG424" s="1" t="s">
        <v>68</v>
      </c>
      <c r="AH424" s="1">
        <v>1</v>
      </c>
      <c r="AI424" s="2">
        <v>46</v>
      </c>
      <c r="AJ424" s="2" t="s">
        <v>63</v>
      </c>
      <c r="AK424" s="210">
        <v>42107</v>
      </c>
      <c r="AL424" s="210">
        <v>42107</v>
      </c>
      <c r="AM424" s="210">
        <v>42154</v>
      </c>
      <c r="AN424" s="203">
        <v>2015</v>
      </c>
      <c r="AO424" s="211" t="s">
        <v>71</v>
      </c>
      <c r="AP424" s="211" t="s">
        <v>65</v>
      </c>
      <c r="AQ424" s="212" t="s">
        <v>71</v>
      </c>
      <c r="AR424" s="203" t="s">
        <v>59</v>
      </c>
      <c r="AS424" s="213">
        <v>1818</v>
      </c>
      <c r="AT424" s="214" t="s">
        <v>1522</v>
      </c>
      <c r="AU424" s="203" t="s">
        <v>93</v>
      </c>
      <c r="AV424" s="215">
        <v>42369</v>
      </c>
      <c r="AW424" s="216">
        <v>2824.5530759952499</v>
      </c>
      <c r="AX424" s="216">
        <v>2612.7087999999999</v>
      </c>
      <c r="AY424" s="217"/>
      <c r="AZ424" s="218"/>
      <c r="BA424" s="203" t="s">
        <v>65</v>
      </c>
      <c r="BB424" s="219" t="s">
        <v>921</v>
      </c>
    </row>
    <row r="425" spans="1:54" s="220" customFormat="1" ht="76.5">
      <c r="A425" s="202">
        <v>2</v>
      </c>
      <c r="B425" s="203" t="s">
        <v>1523</v>
      </c>
      <c r="C425" s="204" t="s">
        <v>1472</v>
      </c>
      <c r="D425" s="205" t="s">
        <v>1188</v>
      </c>
      <c r="E425" s="203" t="s">
        <v>82</v>
      </c>
      <c r="F425" s="205" t="s">
        <v>75</v>
      </c>
      <c r="G425" s="205" t="s">
        <v>76</v>
      </c>
      <c r="H425" s="202">
        <v>816099</v>
      </c>
      <c r="I425" s="206" t="s">
        <v>1524</v>
      </c>
      <c r="J425" s="207" t="s">
        <v>109</v>
      </c>
      <c r="K425" s="207" t="s">
        <v>109</v>
      </c>
      <c r="L425" s="203" t="s">
        <v>87</v>
      </c>
      <c r="M425" s="204" t="s">
        <v>77</v>
      </c>
      <c r="N425" s="203" t="s">
        <v>88</v>
      </c>
      <c r="O425" s="203" t="s">
        <v>89</v>
      </c>
      <c r="P425" s="208">
        <v>305.91878488973941</v>
      </c>
      <c r="Q425" s="208">
        <v>360.98416616989249</v>
      </c>
      <c r="R425" s="208">
        <v>260.03096715627851</v>
      </c>
      <c r="S425" s="209">
        <v>306.83654124440864</v>
      </c>
      <c r="T425" s="208">
        <v>260.03096715627851</v>
      </c>
      <c r="U425" s="208">
        <v>306.83654124440864</v>
      </c>
      <c r="V425" s="203" t="s">
        <v>127</v>
      </c>
      <c r="W425" s="205" t="s">
        <v>54</v>
      </c>
      <c r="X425" s="205" t="s">
        <v>54</v>
      </c>
      <c r="Y425" s="205" t="s">
        <v>55</v>
      </c>
      <c r="Z425" s="210">
        <v>42052</v>
      </c>
      <c r="AA425" s="210">
        <v>42087</v>
      </c>
      <c r="AB425" s="2" t="s">
        <v>71</v>
      </c>
      <c r="AC425" s="2" t="s">
        <v>71</v>
      </c>
      <c r="AD425" s="25" t="s">
        <v>111</v>
      </c>
      <c r="AE425" s="2" t="s">
        <v>78</v>
      </c>
      <c r="AF425" s="21">
        <v>796</v>
      </c>
      <c r="AG425" s="1" t="s">
        <v>68</v>
      </c>
      <c r="AH425" s="1">
        <v>1</v>
      </c>
      <c r="AI425" s="2">
        <v>46</v>
      </c>
      <c r="AJ425" s="2" t="s">
        <v>63</v>
      </c>
      <c r="AK425" s="210">
        <v>42107</v>
      </c>
      <c r="AL425" s="210">
        <v>42107</v>
      </c>
      <c r="AM425" s="210">
        <v>42154</v>
      </c>
      <c r="AN425" s="203">
        <v>2015</v>
      </c>
      <c r="AO425" s="211" t="s">
        <v>71</v>
      </c>
      <c r="AP425" s="211" t="s">
        <v>65</v>
      </c>
      <c r="AQ425" s="212" t="s">
        <v>71</v>
      </c>
      <c r="AR425" s="203" t="s">
        <v>59</v>
      </c>
      <c r="AS425" s="213">
        <v>1919</v>
      </c>
      <c r="AT425" s="214" t="s">
        <v>1525</v>
      </c>
      <c r="AU425" s="203" t="s">
        <v>93</v>
      </c>
      <c r="AV425" s="215">
        <v>42369</v>
      </c>
      <c r="AW425" s="216">
        <v>2824.5530759952499</v>
      </c>
      <c r="AX425" s="216">
        <v>2612.7087999999999</v>
      </c>
      <c r="AY425" s="217"/>
      <c r="AZ425" s="218"/>
      <c r="BA425" s="203" t="s">
        <v>65</v>
      </c>
      <c r="BB425" s="219" t="s">
        <v>921</v>
      </c>
    </row>
    <row r="426" spans="1:54" s="220" customFormat="1" ht="76.5">
      <c r="A426" s="202">
        <v>2</v>
      </c>
      <c r="B426" s="203" t="s">
        <v>1526</v>
      </c>
      <c r="C426" s="204" t="s">
        <v>1472</v>
      </c>
      <c r="D426" s="205" t="s">
        <v>1188</v>
      </c>
      <c r="E426" s="203" t="s">
        <v>82</v>
      </c>
      <c r="F426" s="205" t="s">
        <v>75</v>
      </c>
      <c r="G426" s="205" t="s">
        <v>76</v>
      </c>
      <c r="H426" s="202">
        <v>816100</v>
      </c>
      <c r="I426" s="206" t="s">
        <v>1527</v>
      </c>
      <c r="J426" s="207" t="s">
        <v>109</v>
      </c>
      <c r="K426" s="207" t="s">
        <v>109</v>
      </c>
      <c r="L426" s="203" t="s">
        <v>87</v>
      </c>
      <c r="M426" s="204" t="s">
        <v>77</v>
      </c>
      <c r="N426" s="203" t="s">
        <v>88</v>
      </c>
      <c r="O426" s="203" t="s">
        <v>89</v>
      </c>
      <c r="P426" s="208">
        <v>305.91878488973941</v>
      </c>
      <c r="Q426" s="208">
        <v>360.98416616989249</v>
      </c>
      <c r="R426" s="208">
        <v>260.03096715627851</v>
      </c>
      <c r="S426" s="209">
        <v>306.83654124440864</v>
      </c>
      <c r="T426" s="208">
        <v>260.03096715627851</v>
      </c>
      <c r="U426" s="208">
        <v>306.83654124440864</v>
      </c>
      <c r="V426" s="203" t="s">
        <v>127</v>
      </c>
      <c r="W426" s="205" t="s">
        <v>54</v>
      </c>
      <c r="X426" s="205" t="s">
        <v>54</v>
      </c>
      <c r="Y426" s="205" t="s">
        <v>55</v>
      </c>
      <c r="Z426" s="210">
        <v>42052</v>
      </c>
      <c r="AA426" s="210">
        <v>42087</v>
      </c>
      <c r="AB426" s="2" t="s">
        <v>71</v>
      </c>
      <c r="AC426" s="2" t="s">
        <v>71</v>
      </c>
      <c r="AD426" s="25" t="s">
        <v>111</v>
      </c>
      <c r="AE426" s="2" t="s">
        <v>78</v>
      </c>
      <c r="AF426" s="21">
        <v>796</v>
      </c>
      <c r="AG426" s="1" t="s">
        <v>68</v>
      </c>
      <c r="AH426" s="1">
        <v>1</v>
      </c>
      <c r="AI426" s="2">
        <v>46</v>
      </c>
      <c r="AJ426" s="2" t="s">
        <v>63</v>
      </c>
      <c r="AK426" s="210">
        <v>42107</v>
      </c>
      <c r="AL426" s="210">
        <v>42107</v>
      </c>
      <c r="AM426" s="210">
        <v>42154</v>
      </c>
      <c r="AN426" s="203">
        <v>2015</v>
      </c>
      <c r="AO426" s="211" t="s">
        <v>71</v>
      </c>
      <c r="AP426" s="211" t="s">
        <v>65</v>
      </c>
      <c r="AQ426" s="212" t="s">
        <v>71</v>
      </c>
      <c r="AR426" s="203" t="s">
        <v>59</v>
      </c>
      <c r="AS426" s="213">
        <v>2020</v>
      </c>
      <c r="AT426" s="214" t="s">
        <v>1528</v>
      </c>
      <c r="AU426" s="203" t="s">
        <v>93</v>
      </c>
      <c r="AV426" s="215">
        <v>42369</v>
      </c>
      <c r="AW426" s="216">
        <v>2824.5530759952499</v>
      </c>
      <c r="AX426" s="216">
        <v>2612.7087999999999</v>
      </c>
      <c r="AY426" s="217"/>
      <c r="AZ426" s="218"/>
      <c r="BA426" s="203" t="s">
        <v>65</v>
      </c>
      <c r="BB426" s="219" t="s">
        <v>921</v>
      </c>
    </row>
    <row r="427" spans="1:54" s="220" customFormat="1" ht="76.5">
      <c r="A427" s="202">
        <v>2</v>
      </c>
      <c r="B427" s="203" t="s">
        <v>1529</v>
      </c>
      <c r="C427" s="204" t="s">
        <v>1472</v>
      </c>
      <c r="D427" s="205" t="s">
        <v>1188</v>
      </c>
      <c r="E427" s="203" t="s">
        <v>82</v>
      </c>
      <c r="F427" s="205" t="s">
        <v>75</v>
      </c>
      <c r="G427" s="205" t="s">
        <v>76</v>
      </c>
      <c r="H427" s="202">
        <v>816101</v>
      </c>
      <c r="I427" s="206" t="s">
        <v>1530</v>
      </c>
      <c r="J427" s="207" t="s">
        <v>109</v>
      </c>
      <c r="K427" s="207" t="s">
        <v>109</v>
      </c>
      <c r="L427" s="203" t="s">
        <v>87</v>
      </c>
      <c r="M427" s="204" t="s">
        <v>77</v>
      </c>
      <c r="N427" s="203" t="s">
        <v>88</v>
      </c>
      <c r="O427" s="203" t="s">
        <v>89</v>
      </c>
      <c r="P427" s="208">
        <v>305.91878488973941</v>
      </c>
      <c r="Q427" s="208">
        <v>360.98416616989249</v>
      </c>
      <c r="R427" s="208">
        <v>260.03096715627851</v>
      </c>
      <c r="S427" s="209">
        <v>306.83654124440864</v>
      </c>
      <c r="T427" s="208">
        <v>260.03096715627851</v>
      </c>
      <c r="U427" s="208">
        <v>306.83654124440864</v>
      </c>
      <c r="V427" s="203" t="s">
        <v>127</v>
      </c>
      <c r="W427" s="205" t="s">
        <v>54</v>
      </c>
      <c r="X427" s="205" t="s">
        <v>54</v>
      </c>
      <c r="Y427" s="205" t="s">
        <v>55</v>
      </c>
      <c r="Z427" s="210">
        <v>42052</v>
      </c>
      <c r="AA427" s="210">
        <v>42087</v>
      </c>
      <c r="AB427" s="2" t="s">
        <v>71</v>
      </c>
      <c r="AC427" s="2" t="s">
        <v>71</v>
      </c>
      <c r="AD427" s="25" t="s">
        <v>111</v>
      </c>
      <c r="AE427" s="2" t="s">
        <v>78</v>
      </c>
      <c r="AF427" s="21">
        <v>796</v>
      </c>
      <c r="AG427" s="1" t="s">
        <v>68</v>
      </c>
      <c r="AH427" s="1">
        <v>1</v>
      </c>
      <c r="AI427" s="2">
        <v>46</v>
      </c>
      <c r="AJ427" s="2" t="s">
        <v>63</v>
      </c>
      <c r="AK427" s="210">
        <v>42107</v>
      </c>
      <c r="AL427" s="210">
        <v>42107</v>
      </c>
      <c r="AM427" s="210">
        <v>42154</v>
      </c>
      <c r="AN427" s="203">
        <v>2015</v>
      </c>
      <c r="AO427" s="211" t="s">
        <v>71</v>
      </c>
      <c r="AP427" s="211" t="s">
        <v>65</v>
      </c>
      <c r="AQ427" s="212" t="s">
        <v>71</v>
      </c>
      <c r="AR427" s="203" t="s">
        <v>59</v>
      </c>
      <c r="AS427" s="213">
        <v>2121</v>
      </c>
      <c r="AT427" s="214" t="s">
        <v>1531</v>
      </c>
      <c r="AU427" s="203" t="s">
        <v>93</v>
      </c>
      <c r="AV427" s="215">
        <v>42369</v>
      </c>
      <c r="AW427" s="216">
        <v>2824.5530759952499</v>
      </c>
      <c r="AX427" s="216">
        <v>2612.7087999999999</v>
      </c>
      <c r="AY427" s="217"/>
      <c r="AZ427" s="218"/>
      <c r="BA427" s="203" t="s">
        <v>65</v>
      </c>
      <c r="BB427" s="219" t="s">
        <v>921</v>
      </c>
    </row>
    <row r="428" spans="1:54" s="220" customFormat="1" ht="76.5">
      <c r="A428" s="202">
        <v>2</v>
      </c>
      <c r="B428" s="203" t="s">
        <v>1532</v>
      </c>
      <c r="C428" s="204" t="s">
        <v>1472</v>
      </c>
      <c r="D428" s="205" t="s">
        <v>1188</v>
      </c>
      <c r="E428" s="203" t="s">
        <v>82</v>
      </c>
      <c r="F428" s="205" t="s">
        <v>75</v>
      </c>
      <c r="G428" s="205" t="s">
        <v>76</v>
      </c>
      <c r="H428" s="202">
        <v>816102</v>
      </c>
      <c r="I428" s="206" t="s">
        <v>1533</v>
      </c>
      <c r="J428" s="207" t="s">
        <v>109</v>
      </c>
      <c r="K428" s="207" t="s">
        <v>109</v>
      </c>
      <c r="L428" s="203" t="s">
        <v>87</v>
      </c>
      <c r="M428" s="204" t="s">
        <v>77</v>
      </c>
      <c r="N428" s="203" t="s">
        <v>88</v>
      </c>
      <c r="O428" s="203" t="s">
        <v>89</v>
      </c>
      <c r="P428" s="208">
        <v>305.91878488973941</v>
      </c>
      <c r="Q428" s="208">
        <v>360.98416616989249</v>
      </c>
      <c r="R428" s="208">
        <v>260.03096715627851</v>
      </c>
      <c r="S428" s="209">
        <v>306.83654124440864</v>
      </c>
      <c r="T428" s="208">
        <v>260.03096715627851</v>
      </c>
      <c r="U428" s="208">
        <v>306.83654124440864</v>
      </c>
      <c r="V428" s="203" t="s">
        <v>127</v>
      </c>
      <c r="W428" s="205" t="s">
        <v>54</v>
      </c>
      <c r="X428" s="205" t="s">
        <v>54</v>
      </c>
      <c r="Y428" s="205" t="s">
        <v>55</v>
      </c>
      <c r="Z428" s="210">
        <v>42052</v>
      </c>
      <c r="AA428" s="210">
        <v>42087</v>
      </c>
      <c r="AB428" s="2" t="s">
        <v>71</v>
      </c>
      <c r="AC428" s="2" t="s">
        <v>71</v>
      </c>
      <c r="AD428" s="25" t="s">
        <v>111</v>
      </c>
      <c r="AE428" s="2" t="s">
        <v>78</v>
      </c>
      <c r="AF428" s="21">
        <v>796</v>
      </c>
      <c r="AG428" s="1" t="s">
        <v>68</v>
      </c>
      <c r="AH428" s="1">
        <v>1</v>
      </c>
      <c r="AI428" s="2">
        <v>46</v>
      </c>
      <c r="AJ428" s="2" t="s">
        <v>63</v>
      </c>
      <c r="AK428" s="210">
        <v>42107</v>
      </c>
      <c r="AL428" s="210">
        <v>42107</v>
      </c>
      <c r="AM428" s="210">
        <v>42154</v>
      </c>
      <c r="AN428" s="203">
        <v>2015</v>
      </c>
      <c r="AO428" s="211" t="s">
        <v>71</v>
      </c>
      <c r="AP428" s="211" t="s">
        <v>65</v>
      </c>
      <c r="AQ428" s="212" t="s">
        <v>71</v>
      </c>
      <c r="AR428" s="203" t="s">
        <v>59</v>
      </c>
      <c r="AS428" s="213">
        <v>2222</v>
      </c>
      <c r="AT428" s="214" t="s">
        <v>1534</v>
      </c>
      <c r="AU428" s="203" t="s">
        <v>93</v>
      </c>
      <c r="AV428" s="215">
        <v>42369</v>
      </c>
      <c r="AW428" s="216">
        <v>2824.5530759952499</v>
      </c>
      <c r="AX428" s="216">
        <v>2612.7087999999999</v>
      </c>
      <c r="AY428" s="217"/>
      <c r="AZ428" s="218"/>
      <c r="BA428" s="203" t="s">
        <v>65</v>
      </c>
      <c r="BB428" s="219" t="s">
        <v>921</v>
      </c>
    </row>
    <row r="429" spans="1:54" s="220" customFormat="1" ht="76.5">
      <c r="A429" s="202">
        <v>2</v>
      </c>
      <c r="B429" s="203" t="s">
        <v>1535</v>
      </c>
      <c r="C429" s="204" t="s">
        <v>1472</v>
      </c>
      <c r="D429" s="205" t="s">
        <v>1188</v>
      </c>
      <c r="E429" s="203" t="s">
        <v>82</v>
      </c>
      <c r="F429" s="205" t="s">
        <v>75</v>
      </c>
      <c r="G429" s="205" t="s">
        <v>76</v>
      </c>
      <c r="H429" s="202">
        <v>816103</v>
      </c>
      <c r="I429" s="206" t="s">
        <v>1536</v>
      </c>
      <c r="J429" s="207" t="s">
        <v>109</v>
      </c>
      <c r="K429" s="207" t="s">
        <v>109</v>
      </c>
      <c r="L429" s="203" t="s">
        <v>87</v>
      </c>
      <c r="M429" s="204" t="s">
        <v>77</v>
      </c>
      <c r="N429" s="203" t="s">
        <v>88</v>
      </c>
      <c r="O429" s="203" t="s">
        <v>89</v>
      </c>
      <c r="P429" s="208">
        <v>305.91878488973941</v>
      </c>
      <c r="Q429" s="208">
        <v>360.98416616989249</v>
      </c>
      <c r="R429" s="208">
        <v>260.03096715627851</v>
      </c>
      <c r="S429" s="209">
        <v>306.83654124440864</v>
      </c>
      <c r="T429" s="208">
        <v>260.03096715627851</v>
      </c>
      <c r="U429" s="208">
        <v>306.83654124440864</v>
      </c>
      <c r="V429" s="203" t="s">
        <v>127</v>
      </c>
      <c r="W429" s="205" t="s">
        <v>54</v>
      </c>
      <c r="X429" s="205" t="s">
        <v>54</v>
      </c>
      <c r="Y429" s="205" t="s">
        <v>55</v>
      </c>
      <c r="Z429" s="210">
        <v>42052</v>
      </c>
      <c r="AA429" s="210">
        <v>42087</v>
      </c>
      <c r="AB429" s="2" t="s">
        <v>71</v>
      </c>
      <c r="AC429" s="2" t="s">
        <v>71</v>
      </c>
      <c r="AD429" s="25" t="s">
        <v>111</v>
      </c>
      <c r="AE429" s="2" t="s">
        <v>78</v>
      </c>
      <c r="AF429" s="21">
        <v>796</v>
      </c>
      <c r="AG429" s="1" t="s">
        <v>68</v>
      </c>
      <c r="AH429" s="1">
        <v>1</v>
      </c>
      <c r="AI429" s="2">
        <v>46</v>
      </c>
      <c r="AJ429" s="2" t="s">
        <v>63</v>
      </c>
      <c r="AK429" s="210">
        <v>42107</v>
      </c>
      <c r="AL429" s="210">
        <v>42107</v>
      </c>
      <c r="AM429" s="210">
        <v>42154</v>
      </c>
      <c r="AN429" s="203">
        <v>2015</v>
      </c>
      <c r="AO429" s="211" t="s">
        <v>71</v>
      </c>
      <c r="AP429" s="211" t="s">
        <v>65</v>
      </c>
      <c r="AQ429" s="212" t="s">
        <v>71</v>
      </c>
      <c r="AR429" s="203" t="s">
        <v>59</v>
      </c>
      <c r="AS429" s="213">
        <v>2323</v>
      </c>
      <c r="AT429" s="214" t="s">
        <v>1537</v>
      </c>
      <c r="AU429" s="203" t="s">
        <v>93</v>
      </c>
      <c r="AV429" s="215">
        <v>42369</v>
      </c>
      <c r="AW429" s="216">
        <v>2824.5530759952499</v>
      </c>
      <c r="AX429" s="216">
        <v>2612.7087999999999</v>
      </c>
      <c r="AY429" s="217"/>
      <c r="AZ429" s="218"/>
      <c r="BA429" s="203" t="s">
        <v>65</v>
      </c>
      <c r="BB429" s="219" t="s">
        <v>921</v>
      </c>
    </row>
    <row r="430" spans="1:54" s="220" customFormat="1" ht="76.5">
      <c r="A430" s="202">
        <v>2</v>
      </c>
      <c r="B430" s="203" t="s">
        <v>1538</v>
      </c>
      <c r="C430" s="204" t="s">
        <v>1472</v>
      </c>
      <c r="D430" s="205" t="s">
        <v>1188</v>
      </c>
      <c r="E430" s="203" t="s">
        <v>82</v>
      </c>
      <c r="F430" s="205" t="s">
        <v>75</v>
      </c>
      <c r="G430" s="205" t="s">
        <v>76</v>
      </c>
      <c r="H430" s="202">
        <v>816104</v>
      </c>
      <c r="I430" s="206" t="s">
        <v>1539</v>
      </c>
      <c r="J430" s="207" t="s">
        <v>109</v>
      </c>
      <c r="K430" s="207" t="s">
        <v>109</v>
      </c>
      <c r="L430" s="203" t="s">
        <v>87</v>
      </c>
      <c r="M430" s="204" t="s">
        <v>77</v>
      </c>
      <c r="N430" s="203" t="s">
        <v>88</v>
      </c>
      <c r="O430" s="203" t="s">
        <v>89</v>
      </c>
      <c r="P430" s="208">
        <v>305.91878488973941</v>
      </c>
      <c r="Q430" s="208">
        <v>360.98416616989249</v>
      </c>
      <c r="R430" s="208">
        <v>260.03096715627851</v>
      </c>
      <c r="S430" s="209">
        <v>306.83654124440864</v>
      </c>
      <c r="T430" s="208">
        <v>260.03096715627851</v>
      </c>
      <c r="U430" s="208">
        <v>306.83654124440864</v>
      </c>
      <c r="V430" s="203" t="s">
        <v>127</v>
      </c>
      <c r="W430" s="205" t="s">
        <v>54</v>
      </c>
      <c r="X430" s="205" t="s">
        <v>54</v>
      </c>
      <c r="Y430" s="205" t="s">
        <v>55</v>
      </c>
      <c r="Z430" s="210">
        <v>42052</v>
      </c>
      <c r="AA430" s="210">
        <v>42087</v>
      </c>
      <c r="AB430" s="2" t="s">
        <v>71</v>
      </c>
      <c r="AC430" s="2" t="s">
        <v>71</v>
      </c>
      <c r="AD430" s="25" t="s">
        <v>111</v>
      </c>
      <c r="AE430" s="2" t="s">
        <v>78</v>
      </c>
      <c r="AF430" s="21">
        <v>796</v>
      </c>
      <c r="AG430" s="1" t="s">
        <v>68</v>
      </c>
      <c r="AH430" s="1">
        <v>1</v>
      </c>
      <c r="AI430" s="2">
        <v>46</v>
      </c>
      <c r="AJ430" s="2" t="s">
        <v>63</v>
      </c>
      <c r="AK430" s="210">
        <v>42107</v>
      </c>
      <c r="AL430" s="210">
        <v>42107</v>
      </c>
      <c r="AM430" s="210">
        <v>42154</v>
      </c>
      <c r="AN430" s="203">
        <v>2015</v>
      </c>
      <c r="AO430" s="211" t="s">
        <v>71</v>
      </c>
      <c r="AP430" s="211" t="s">
        <v>65</v>
      </c>
      <c r="AQ430" s="212" t="s">
        <v>71</v>
      </c>
      <c r="AR430" s="203" t="s">
        <v>59</v>
      </c>
      <c r="AS430" s="213">
        <v>2424</v>
      </c>
      <c r="AT430" s="214" t="s">
        <v>1540</v>
      </c>
      <c r="AU430" s="203" t="s">
        <v>93</v>
      </c>
      <c r="AV430" s="215">
        <v>42369</v>
      </c>
      <c r="AW430" s="216">
        <v>2824.5530759952499</v>
      </c>
      <c r="AX430" s="216">
        <v>2612.7087999999999</v>
      </c>
      <c r="AY430" s="217"/>
      <c r="AZ430" s="218"/>
      <c r="BA430" s="203" t="s">
        <v>65</v>
      </c>
      <c r="BB430" s="219" t="s">
        <v>921</v>
      </c>
    </row>
    <row r="431" spans="1:54" s="220" customFormat="1" ht="76.5">
      <c r="A431" s="202">
        <v>2</v>
      </c>
      <c r="B431" s="203" t="s">
        <v>1541</v>
      </c>
      <c r="C431" s="204" t="s">
        <v>1472</v>
      </c>
      <c r="D431" s="205" t="s">
        <v>1188</v>
      </c>
      <c r="E431" s="203" t="s">
        <v>82</v>
      </c>
      <c r="F431" s="205" t="s">
        <v>75</v>
      </c>
      <c r="G431" s="205" t="s">
        <v>76</v>
      </c>
      <c r="H431" s="202">
        <v>816105</v>
      </c>
      <c r="I431" s="206" t="s">
        <v>1542</v>
      </c>
      <c r="J431" s="207" t="s">
        <v>109</v>
      </c>
      <c r="K431" s="207" t="s">
        <v>109</v>
      </c>
      <c r="L431" s="203" t="s">
        <v>87</v>
      </c>
      <c r="M431" s="204" t="s">
        <v>77</v>
      </c>
      <c r="N431" s="203" t="s">
        <v>88</v>
      </c>
      <c r="O431" s="203" t="s">
        <v>89</v>
      </c>
      <c r="P431" s="208">
        <v>305.91878488973941</v>
      </c>
      <c r="Q431" s="208">
        <v>360.98416616989249</v>
      </c>
      <c r="R431" s="208">
        <v>260.03096715627851</v>
      </c>
      <c r="S431" s="209">
        <v>306.83654124440864</v>
      </c>
      <c r="T431" s="208">
        <v>260.03096715627851</v>
      </c>
      <c r="U431" s="208">
        <v>306.83654124440864</v>
      </c>
      <c r="V431" s="203" t="s">
        <v>127</v>
      </c>
      <c r="W431" s="205" t="s">
        <v>54</v>
      </c>
      <c r="X431" s="205" t="s">
        <v>54</v>
      </c>
      <c r="Y431" s="205" t="s">
        <v>55</v>
      </c>
      <c r="Z431" s="210">
        <v>42052</v>
      </c>
      <c r="AA431" s="210">
        <v>42087</v>
      </c>
      <c r="AB431" s="2" t="s">
        <v>71</v>
      </c>
      <c r="AC431" s="2" t="s">
        <v>71</v>
      </c>
      <c r="AD431" s="25" t="s">
        <v>111</v>
      </c>
      <c r="AE431" s="2" t="s">
        <v>78</v>
      </c>
      <c r="AF431" s="21">
        <v>796</v>
      </c>
      <c r="AG431" s="1" t="s">
        <v>68</v>
      </c>
      <c r="AH431" s="1">
        <v>1</v>
      </c>
      <c r="AI431" s="2">
        <v>46</v>
      </c>
      <c r="AJ431" s="2" t="s">
        <v>63</v>
      </c>
      <c r="AK431" s="210">
        <v>42107</v>
      </c>
      <c r="AL431" s="210">
        <v>42107</v>
      </c>
      <c r="AM431" s="210">
        <v>42154</v>
      </c>
      <c r="AN431" s="203">
        <v>2015</v>
      </c>
      <c r="AO431" s="211" t="s">
        <v>71</v>
      </c>
      <c r="AP431" s="211" t="s">
        <v>65</v>
      </c>
      <c r="AQ431" s="212" t="s">
        <v>71</v>
      </c>
      <c r="AR431" s="203" t="s">
        <v>59</v>
      </c>
      <c r="AS431" s="213">
        <v>2525</v>
      </c>
      <c r="AT431" s="214" t="s">
        <v>1543</v>
      </c>
      <c r="AU431" s="203" t="s">
        <v>93</v>
      </c>
      <c r="AV431" s="215">
        <v>42369</v>
      </c>
      <c r="AW431" s="216">
        <v>2824.5530759952499</v>
      </c>
      <c r="AX431" s="216">
        <v>2612.7087999999999</v>
      </c>
      <c r="AY431" s="217"/>
      <c r="AZ431" s="218"/>
      <c r="BA431" s="203" t="s">
        <v>65</v>
      </c>
      <c r="BB431" s="219" t="s">
        <v>921</v>
      </c>
    </row>
    <row r="432" spans="1:54" s="220" customFormat="1" ht="76.5">
      <c r="A432" s="202">
        <v>2</v>
      </c>
      <c r="B432" s="203" t="s">
        <v>1544</v>
      </c>
      <c r="C432" s="204" t="s">
        <v>1472</v>
      </c>
      <c r="D432" s="205" t="s">
        <v>1188</v>
      </c>
      <c r="E432" s="203" t="s">
        <v>82</v>
      </c>
      <c r="F432" s="205" t="s">
        <v>75</v>
      </c>
      <c r="G432" s="205" t="s">
        <v>76</v>
      </c>
      <c r="H432" s="202">
        <v>816106</v>
      </c>
      <c r="I432" s="206" t="s">
        <v>1545</v>
      </c>
      <c r="J432" s="207" t="s">
        <v>109</v>
      </c>
      <c r="K432" s="207" t="s">
        <v>109</v>
      </c>
      <c r="L432" s="203" t="s">
        <v>87</v>
      </c>
      <c r="M432" s="204" t="s">
        <v>77</v>
      </c>
      <c r="N432" s="203" t="s">
        <v>88</v>
      </c>
      <c r="O432" s="203" t="s">
        <v>89</v>
      </c>
      <c r="P432" s="208">
        <v>305.91878488973941</v>
      </c>
      <c r="Q432" s="208">
        <v>360.98416616989249</v>
      </c>
      <c r="R432" s="208">
        <v>260.03096715627851</v>
      </c>
      <c r="S432" s="209">
        <v>306.83654124440864</v>
      </c>
      <c r="T432" s="208">
        <v>260.03096715627851</v>
      </c>
      <c r="U432" s="208">
        <v>306.83654124440864</v>
      </c>
      <c r="V432" s="203" t="s">
        <v>127</v>
      </c>
      <c r="W432" s="205" t="s">
        <v>54</v>
      </c>
      <c r="X432" s="205" t="s">
        <v>54</v>
      </c>
      <c r="Y432" s="205" t="s">
        <v>55</v>
      </c>
      <c r="Z432" s="210">
        <v>42052</v>
      </c>
      <c r="AA432" s="210">
        <v>42087</v>
      </c>
      <c r="AB432" s="2" t="s">
        <v>71</v>
      </c>
      <c r="AC432" s="2" t="s">
        <v>71</v>
      </c>
      <c r="AD432" s="25" t="s">
        <v>111</v>
      </c>
      <c r="AE432" s="2" t="s">
        <v>78</v>
      </c>
      <c r="AF432" s="21">
        <v>796</v>
      </c>
      <c r="AG432" s="1" t="s">
        <v>68</v>
      </c>
      <c r="AH432" s="1">
        <v>1</v>
      </c>
      <c r="AI432" s="2">
        <v>46</v>
      </c>
      <c r="AJ432" s="2" t="s">
        <v>63</v>
      </c>
      <c r="AK432" s="210">
        <v>42107</v>
      </c>
      <c r="AL432" s="210">
        <v>42107</v>
      </c>
      <c r="AM432" s="210">
        <v>42154</v>
      </c>
      <c r="AN432" s="203">
        <v>2015</v>
      </c>
      <c r="AO432" s="211" t="s">
        <v>71</v>
      </c>
      <c r="AP432" s="211" t="s">
        <v>65</v>
      </c>
      <c r="AQ432" s="212" t="s">
        <v>71</v>
      </c>
      <c r="AR432" s="203" t="s">
        <v>59</v>
      </c>
      <c r="AS432" s="213">
        <v>2626</v>
      </c>
      <c r="AT432" s="214" t="s">
        <v>1546</v>
      </c>
      <c r="AU432" s="203" t="s">
        <v>93</v>
      </c>
      <c r="AV432" s="215">
        <v>42369</v>
      </c>
      <c r="AW432" s="216">
        <v>2824.5530759952499</v>
      </c>
      <c r="AX432" s="216">
        <v>2612.7087999999999</v>
      </c>
      <c r="AY432" s="217"/>
      <c r="AZ432" s="218"/>
      <c r="BA432" s="203" t="s">
        <v>65</v>
      </c>
      <c r="BB432" s="219" t="s">
        <v>921</v>
      </c>
    </row>
    <row r="433" spans="1:54" s="220" customFormat="1" ht="76.5">
      <c r="A433" s="202">
        <v>2</v>
      </c>
      <c r="B433" s="203" t="s">
        <v>1547</v>
      </c>
      <c r="C433" s="204" t="s">
        <v>1472</v>
      </c>
      <c r="D433" s="205" t="s">
        <v>1188</v>
      </c>
      <c r="E433" s="203" t="s">
        <v>82</v>
      </c>
      <c r="F433" s="205" t="s">
        <v>75</v>
      </c>
      <c r="G433" s="205" t="s">
        <v>76</v>
      </c>
      <c r="H433" s="202">
        <v>816107</v>
      </c>
      <c r="I433" s="206" t="s">
        <v>1548</v>
      </c>
      <c r="J433" s="207" t="s">
        <v>109</v>
      </c>
      <c r="K433" s="207" t="s">
        <v>109</v>
      </c>
      <c r="L433" s="203" t="s">
        <v>87</v>
      </c>
      <c r="M433" s="204" t="s">
        <v>77</v>
      </c>
      <c r="N433" s="203" t="s">
        <v>88</v>
      </c>
      <c r="O433" s="203" t="s">
        <v>89</v>
      </c>
      <c r="P433" s="208">
        <v>305.91878488973941</v>
      </c>
      <c r="Q433" s="208">
        <v>360.98416616989249</v>
      </c>
      <c r="R433" s="208">
        <v>260.03096715627851</v>
      </c>
      <c r="S433" s="209">
        <v>306.83654124440864</v>
      </c>
      <c r="T433" s="208">
        <v>260.03096715627851</v>
      </c>
      <c r="U433" s="208">
        <v>306.83654124440864</v>
      </c>
      <c r="V433" s="203" t="s">
        <v>127</v>
      </c>
      <c r="W433" s="205" t="s">
        <v>54</v>
      </c>
      <c r="X433" s="205" t="s">
        <v>54</v>
      </c>
      <c r="Y433" s="205" t="s">
        <v>55</v>
      </c>
      <c r="Z433" s="210">
        <v>42052</v>
      </c>
      <c r="AA433" s="210">
        <v>42087</v>
      </c>
      <c r="AB433" s="2" t="s">
        <v>71</v>
      </c>
      <c r="AC433" s="2" t="s">
        <v>71</v>
      </c>
      <c r="AD433" s="25" t="s">
        <v>111</v>
      </c>
      <c r="AE433" s="2" t="s">
        <v>78</v>
      </c>
      <c r="AF433" s="21">
        <v>796</v>
      </c>
      <c r="AG433" s="1" t="s">
        <v>68</v>
      </c>
      <c r="AH433" s="1">
        <v>1</v>
      </c>
      <c r="AI433" s="2">
        <v>46</v>
      </c>
      <c r="AJ433" s="2" t="s">
        <v>63</v>
      </c>
      <c r="AK433" s="210">
        <v>42107</v>
      </c>
      <c r="AL433" s="210">
        <v>42107</v>
      </c>
      <c r="AM433" s="210">
        <v>42154</v>
      </c>
      <c r="AN433" s="203">
        <v>2015</v>
      </c>
      <c r="AO433" s="211" t="s">
        <v>71</v>
      </c>
      <c r="AP433" s="211" t="s">
        <v>65</v>
      </c>
      <c r="AQ433" s="212" t="s">
        <v>71</v>
      </c>
      <c r="AR433" s="203" t="s">
        <v>59</v>
      </c>
      <c r="AS433" s="213">
        <v>2727</v>
      </c>
      <c r="AT433" s="214" t="s">
        <v>1549</v>
      </c>
      <c r="AU433" s="203" t="s">
        <v>93</v>
      </c>
      <c r="AV433" s="215">
        <v>42369</v>
      </c>
      <c r="AW433" s="216">
        <v>2824.5530759952499</v>
      </c>
      <c r="AX433" s="216">
        <v>2612.7087999999999</v>
      </c>
      <c r="AY433" s="217"/>
      <c r="AZ433" s="218"/>
      <c r="BA433" s="203" t="s">
        <v>65</v>
      </c>
      <c r="BB433" s="219" t="s">
        <v>921</v>
      </c>
    </row>
    <row r="434" spans="1:54" s="220" customFormat="1" ht="76.5">
      <c r="A434" s="202">
        <v>2</v>
      </c>
      <c r="B434" s="203" t="s">
        <v>1550</v>
      </c>
      <c r="C434" s="204" t="s">
        <v>1472</v>
      </c>
      <c r="D434" s="205" t="s">
        <v>1188</v>
      </c>
      <c r="E434" s="203" t="s">
        <v>82</v>
      </c>
      <c r="F434" s="205" t="s">
        <v>75</v>
      </c>
      <c r="G434" s="205" t="s">
        <v>76</v>
      </c>
      <c r="H434" s="202">
        <v>816108</v>
      </c>
      <c r="I434" s="206" t="s">
        <v>1551</v>
      </c>
      <c r="J434" s="207" t="s">
        <v>109</v>
      </c>
      <c r="K434" s="207" t="s">
        <v>109</v>
      </c>
      <c r="L434" s="203" t="s">
        <v>87</v>
      </c>
      <c r="M434" s="204" t="s">
        <v>77</v>
      </c>
      <c r="N434" s="203" t="s">
        <v>88</v>
      </c>
      <c r="O434" s="203" t="s">
        <v>89</v>
      </c>
      <c r="P434" s="208">
        <v>305.91878488973941</v>
      </c>
      <c r="Q434" s="208">
        <v>360.98416616989249</v>
      </c>
      <c r="R434" s="208">
        <v>260.03096715627851</v>
      </c>
      <c r="S434" s="209">
        <v>306.83654124440864</v>
      </c>
      <c r="T434" s="208">
        <v>260.03096715627851</v>
      </c>
      <c r="U434" s="208">
        <v>306.83654124440864</v>
      </c>
      <c r="V434" s="203" t="s">
        <v>127</v>
      </c>
      <c r="W434" s="205" t="s">
        <v>54</v>
      </c>
      <c r="X434" s="205" t="s">
        <v>54</v>
      </c>
      <c r="Y434" s="205" t="s">
        <v>55</v>
      </c>
      <c r="Z434" s="210">
        <v>42052</v>
      </c>
      <c r="AA434" s="210">
        <v>42087</v>
      </c>
      <c r="AB434" s="2" t="s">
        <v>71</v>
      </c>
      <c r="AC434" s="2" t="s">
        <v>71</v>
      </c>
      <c r="AD434" s="25" t="s">
        <v>111</v>
      </c>
      <c r="AE434" s="2" t="s">
        <v>78</v>
      </c>
      <c r="AF434" s="21">
        <v>796</v>
      </c>
      <c r="AG434" s="1" t="s">
        <v>68</v>
      </c>
      <c r="AH434" s="1">
        <v>1</v>
      </c>
      <c r="AI434" s="2">
        <v>46</v>
      </c>
      <c r="AJ434" s="2" t="s">
        <v>63</v>
      </c>
      <c r="AK434" s="210">
        <v>42107</v>
      </c>
      <c r="AL434" s="210">
        <v>42107</v>
      </c>
      <c r="AM434" s="210">
        <v>42154</v>
      </c>
      <c r="AN434" s="203">
        <v>2015</v>
      </c>
      <c r="AO434" s="211" t="s">
        <v>71</v>
      </c>
      <c r="AP434" s="211" t="s">
        <v>65</v>
      </c>
      <c r="AQ434" s="212" t="s">
        <v>71</v>
      </c>
      <c r="AR434" s="203" t="s">
        <v>59</v>
      </c>
      <c r="AS434" s="213">
        <v>2828</v>
      </c>
      <c r="AT434" s="214" t="s">
        <v>1552</v>
      </c>
      <c r="AU434" s="203" t="s">
        <v>93</v>
      </c>
      <c r="AV434" s="215">
        <v>42369</v>
      </c>
      <c r="AW434" s="216">
        <v>2824.5530759952499</v>
      </c>
      <c r="AX434" s="216">
        <v>2612.7087999999999</v>
      </c>
      <c r="AY434" s="217"/>
      <c r="AZ434" s="218"/>
      <c r="BA434" s="203" t="s">
        <v>65</v>
      </c>
      <c r="BB434" s="219" t="s">
        <v>921</v>
      </c>
    </row>
    <row r="435" spans="1:54" s="220" customFormat="1" ht="76.5">
      <c r="A435" s="202">
        <v>2</v>
      </c>
      <c r="B435" s="203" t="s">
        <v>1553</v>
      </c>
      <c r="C435" s="204" t="s">
        <v>1472</v>
      </c>
      <c r="D435" s="205" t="s">
        <v>1188</v>
      </c>
      <c r="E435" s="203" t="s">
        <v>82</v>
      </c>
      <c r="F435" s="205" t="s">
        <v>75</v>
      </c>
      <c r="G435" s="205" t="s">
        <v>76</v>
      </c>
      <c r="H435" s="202">
        <v>816109</v>
      </c>
      <c r="I435" s="206" t="s">
        <v>1554</v>
      </c>
      <c r="J435" s="207" t="s">
        <v>109</v>
      </c>
      <c r="K435" s="207" t="s">
        <v>109</v>
      </c>
      <c r="L435" s="203" t="s">
        <v>87</v>
      </c>
      <c r="M435" s="204" t="s">
        <v>77</v>
      </c>
      <c r="N435" s="203" t="s">
        <v>88</v>
      </c>
      <c r="O435" s="203" t="s">
        <v>89</v>
      </c>
      <c r="P435" s="208">
        <v>305.91878488973941</v>
      </c>
      <c r="Q435" s="208">
        <v>360.98416616989249</v>
      </c>
      <c r="R435" s="208">
        <v>260.03096715627851</v>
      </c>
      <c r="S435" s="209">
        <v>306.83654124440864</v>
      </c>
      <c r="T435" s="208">
        <v>260.03096715627851</v>
      </c>
      <c r="U435" s="208">
        <v>306.83654124440864</v>
      </c>
      <c r="V435" s="203" t="s">
        <v>127</v>
      </c>
      <c r="W435" s="205" t="s">
        <v>54</v>
      </c>
      <c r="X435" s="205" t="s">
        <v>54</v>
      </c>
      <c r="Y435" s="205" t="s">
        <v>55</v>
      </c>
      <c r="Z435" s="210">
        <v>42052</v>
      </c>
      <c r="AA435" s="210">
        <v>42087</v>
      </c>
      <c r="AB435" s="2" t="s">
        <v>71</v>
      </c>
      <c r="AC435" s="2" t="s">
        <v>71</v>
      </c>
      <c r="AD435" s="25" t="s">
        <v>111</v>
      </c>
      <c r="AE435" s="2" t="s">
        <v>78</v>
      </c>
      <c r="AF435" s="21">
        <v>796</v>
      </c>
      <c r="AG435" s="1" t="s">
        <v>68</v>
      </c>
      <c r="AH435" s="1">
        <v>1</v>
      </c>
      <c r="AI435" s="2">
        <v>46</v>
      </c>
      <c r="AJ435" s="2" t="s">
        <v>63</v>
      </c>
      <c r="AK435" s="210">
        <v>42107</v>
      </c>
      <c r="AL435" s="210">
        <v>42107</v>
      </c>
      <c r="AM435" s="210">
        <v>42154</v>
      </c>
      <c r="AN435" s="203">
        <v>2015</v>
      </c>
      <c r="AO435" s="211" t="s">
        <v>71</v>
      </c>
      <c r="AP435" s="211" t="s">
        <v>65</v>
      </c>
      <c r="AQ435" s="212" t="s">
        <v>71</v>
      </c>
      <c r="AR435" s="203" t="s">
        <v>59</v>
      </c>
      <c r="AS435" s="213">
        <v>2929</v>
      </c>
      <c r="AT435" s="214" t="s">
        <v>1555</v>
      </c>
      <c r="AU435" s="203" t="s">
        <v>93</v>
      </c>
      <c r="AV435" s="215">
        <v>42369</v>
      </c>
      <c r="AW435" s="216">
        <v>2824.5530759952499</v>
      </c>
      <c r="AX435" s="216">
        <v>2612.7087999999999</v>
      </c>
      <c r="AY435" s="217"/>
      <c r="AZ435" s="218"/>
      <c r="BA435" s="203" t="s">
        <v>65</v>
      </c>
      <c r="BB435" s="219" t="s">
        <v>921</v>
      </c>
    </row>
    <row r="436" spans="1:54" s="220" customFormat="1" ht="76.5">
      <c r="A436" s="202">
        <v>2</v>
      </c>
      <c r="B436" s="203" t="s">
        <v>1556</v>
      </c>
      <c r="C436" s="204" t="s">
        <v>1472</v>
      </c>
      <c r="D436" s="205" t="s">
        <v>1188</v>
      </c>
      <c r="E436" s="203" t="s">
        <v>82</v>
      </c>
      <c r="F436" s="205" t="s">
        <v>75</v>
      </c>
      <c r="G436" s="205" t="s">
        <v>76</v>
      </c>
      <c r="H436" s="202">
        <v>816110</v>
      </c>
      <c r="I436" s="206" t="s">
        <v>1557</v>
      </c>
      <c r="J436" s="207" t="s">
        <v>109</v>
      </c>
      <c r="K436" s="207" t="s">
        <v>109</v>
      </c>
      <c r="L436" s="203" t="s">
        <v>87</v>
      </c>
      <c r="M436" s="204" t="s">
        <v>77</v>
      </c>
      <c r="N436" s="203" t="s">
        <v>88</v>
      </c>
      <c r="O436" s="203" t="s">
        <v>89</v>
      </c>
      <c r="P436" s="208">
        <v>305.91878488973941</v>
      </c>
      <c r="Q436" s="208">
        <v>360.98416616989249</v>
      </c>
      <c r="R436" s="208">
        <v>260.03096715627851</v>
      </c>
      <c r="S436" s="209">
        <v>306.83654124440864</v>
      </c>
      <c r="T436" s="208">
        <v>260.03096715627851</v>
      </c>
      <c r="U436" s="208">
        <v>306.83654124440864</v>
      </c>
      <c r="V436" s="203" t="s">
        <v>127</v>
      </c>
      <c r="W436" s="205" t="s">
        <v>54</v>
      </c>
      <c r="X436" s="205" t="s">
        <v>54</v>
      </c>
      <c r="Y436" s="205" t="s">
        <v>55</v>
      </c>
      <c r="Z436" s="210">
        <v>42052</v>
      </c>
      <c r="AA436" s="210">
        <v>42087</v>
      </c>
      <c r="AB436" s="2" t="s">
        <v>71</v>
      </c>
      <c r="AC436" s="2" t="s">
        <v>71</v>
      </c>
      <c r="AD436" s="25" t="s">
        <v>111</v>
      </c>
      <c r="AE436" s="2" t="s">
        <v>78</v>
      </c>
      <c r="AF436" s="21">
        <v>796</v>
      </c>
      <c r="AG436" s="1" t="s">
        <v>68</v>
      </c>
      <c r="AH436" s="1">
        <v>1</v>
      </c>
      <c r="AI436" s="2">
        <v>46</v>
      </c>
      <c r="AJ436" s="2" t="s">
        <v>63</v>
      </c>
      <c r="AK436" s="210">
        <v>42107</v>
      </c>
      <c r="AL436" s="210">
        <v>42107</v>
      </c>
      <c r="AM436" s="210">
        <v>42154</v>
      </c>
      <c r="AN436" s="203">
        <v>2015</v>
      </c>
      <c r="AO436" s="211" t="s">
        <v>71</v>
      </c>
      <c r="AP436" s="211" t="s">
        <v>65</v>
      </c>
      <c r="AQ436" s="212" t="s">
        <v>71</v>
      </c>
      <c r="AR436" s="203" t="s">
        <v>59</v>
      </c>
      <c r="AS436" s="213">
        <v>3030</v>
      </c>
      <c r="AT436" s="214" t="s">
        <v>1558</v>
      </c>
      <c r="AU436" s="203" t="s">
        <v>93</v>
      </c>
      <c r="AV436" s="215">
        <v>42369</v>
      </c>
      <c r="AW436" s="216">
        <v>2824.5530759952499</v>
      </c>
      <c r="AX436" s="216">
        <v>2612.7087999999999</v>
      </c>
      <c r="AY436" s="217"/>
      <c r="AZ436" s="218"/>
      <c r="BA436" s="203" t="s">
        <v>65</v>
      </c>
      <c r="BB436" s="219" t="s">
        <v>921</v>
      </c>
    </row>
    <row r="437" spans="1:54" s="220" customFormat="1" ht="76.5">
      <c r="A437" s="202">
        <v>2</v>
      </c>
      <c r="B437" s="203" t="s">
        <v>1559</v>
      </c>
      <c r="C437" s="204" t="s">
        <v>1472</v>
      </c>
      <c r="D437" s="205" t="s">
        <v>1188</v>
      </c>
      <c r="E437" s="203" t="s">
        <v>82</v>
      </c>
      <c r="F437" s="205" t="s">
        <v>75</v>
      </c>
      <c r="G437" s="205" t="s">
        <v>76</v>
      </c>
      <c r="H437" s="202">
        <v>816111</v>
      </c>
      <c r="I437" s="206" t="s">
        <v>1560</v>
      </c>
      <c r="J437" s="207" t="s">
        <v>109</v>
      </c>
      <c r="K437" s="207" t="s">
        <v>109</v>
      </c>
      <c r="L437" s="203" t="s">
        <v>87</v>
      </c>
      <c r="M437" s="204" t="s">
        <v>77</v>
      </c>
      <c r="N437" s="203" t="s">
        <v>88</v>
      </c>
      <c r="O437" s="203" t="s">
        <v>89</v>
      </c>
      <c r="P437" s="208">
        <v>305.91878488973941</v>
      </c>
      <c r="Q437" s="208">
        <v>360.98416616989249</v>
      </c>
      <c r="R437" s="208">
        <v>260.03096715627851</v>
      </c>
      <c r="S437" s="209">
        <v>306.83654124440864</v>
      </c>
      <c r="T437" s="208">
        <v>260.03096715627851</v>
      </c>
      <c r="U437" s="208">
        <v>306.83654124440864</v>
      </c>
      <c r="V437" s="203" t="s">
        <v>127</v>
      </c>
      <c r="W437" s="205" t="s">
        <v>54</v>
      </c>
      <c r="X437" s="205" t="s">
        <v>54</v>
      </c>
      <c r="Y437" s="205" t="s">
        <v>55</v>
      </c>
      <c r="Z437" s="210">
        <v>42052</v>
      </c>
      <c r="AA437" s="210">
        <v>42087</v>
      </c>
      <c r="AB437" s="2" t="s">
        <v>71</v>
      </c>
      <c r="AC437" s="2" t="s">
        <v>71</v>
      </c>
      <c r="AD437" s="25" t="s">
        <v>111</v>
      </c>
      <c r="AE437" s="2" t="s">
        <v>78</v>
      </c>
      <c r="AF437" s="21">
        <v>796</v>
      </c>
      <c r="AG437" s="1" t="s">
        <v>68</v>
      </c>
      <c r="AH437" s="1">
        <v>1</v>
      </c>
      <c r="AI437" s="2">
        <v>46</v>
      </c>
      <c r="AJ437" s="2" t="s">
        <v>63</v>
      </c>
      <c r="AK437" s="210">
        <v>42107</v>
      </c>
      <c r="AL437" s="210">
        <v>42107</v>
      </c>
      <c r="AM437" s="210">
        <v>42154</v>
      </c>
      <c r="AN437" s="203">
        <v>2015</v>
      </c>
      <c r="AO437" s="211" t="s">
        <v>71</v>
      </c>
      <c r="AP437" s="211" t="s">
        <v>65</v>
      </c>
      <c r="AQ437" s="212" t="s">
        <v>71</v>
      </c>
      <c r="AR437" s="203" t="s">
        <v>59</v>
      </c>
      <c r="AS437" s="213">
        <v>3131</v>
      </c>
      <c r="AT437" s="214" t="s">
        <v>1561</v>
      </c>
      <c r="AU437" s="203" t="s">
        <v>93</v>
      </c>
      <c r="AV437" s="215">
        <v>42369</v>
      </c>
      <c r="AW437" s="216">
        <v>2824.5530759952499</v>
      </c>
      <c r="AX437" s="216">
        <v>2612.7087999999999</v>
      </c>
      <c r="AY437" s="217"/>
      <c r="AZ437" s="218"/>
      <c r="BA437" s="203" t="s">
        <v>65</v>
      </c>
      <c r="BB437" s="219" t="s">
        <v>921</v>
      </c>
    </row>
    <row r="438" spans="1:54" s="220" customFormat="1" ht="76.5">
      <c r="A438" s="202">
        <v>2</v>
      </c>
      <c r="B438" s="203" t="s">
        <v>1562</v>
      </c>
      <c r="C438" s="204" t="s">
        <v>1472</v>
      </c>
      <c r="D438" s="205" t="s">
        <v>1188</v>
      </c>
      <c r="E438" s="203" t="s">
        <v>82</v>
      </c>
      <c r="F438" s="205" t="s">
        <v>75</v>
      </c>
      <c r="G438" s="205" t="s">
        <v>76</v>
      </c>
      <c r="H438" s="202">
        <v>816112</v>
      </c>
      <c r="I438" s="206" t="s">
        <v>1563</v>
      </c>
      <c r="J438" s="207" t="s">
        <v>109</v>
      </c>
      <c r="K438" s="207" t="s">
        <v>109</v>
      </c>
      <c r="L438" s="203" t="s">
        <v>87</v>
      </c>
      <c r="M438" s="204" t="s">
        <v>77</v>
      </c>
      <c r="N438" s="203" t="s">
        <v>88</v>
      </c>
      <c r="O438" s="203" t="s">
        <v>89</v>
      </c>
      <c r="P438" s="208">
        <v>305.91878488973941</v>
      </c>
      <c r="Q438" s="208">
        <v>360.98416616989249</v>
      </c>
      <c r="R438" s="208">
        <v>260.03096715627851</v>
      </c>
      <c r="S438" s="209">
        <v>306.83654124440864</v>
      </c>
      <c r="T438" s="208">
        <v>260.03096715627851</v>
      </c>
      <c r="U438" s="208">
        <v>306.83654124440864</v>
      </c>
      <c r="V438" s="203" t="s">
        <v>127</v>
      </c>
      <c r="W438" s="205" t="s">
        <v>54</v>
      </c>
      <c r="X438" s="205" t="s">
        <v>54</v>
      </c>
      <c r="Y438" s="205" t="s">
        <v>55</v>
      </c>
      <c r="Z438" s="210">
        <v>42052</v>
      </c>
      <c r="AA438" s="210">
        <v>42087</v>
      </c>
      <c r="AB438" s="2" t="s">
        <v>71</v>
      </c>
      <c r="AC438" s="2" t="s">
        <v>71</v>
      </c>
      <c r="AD438" s="25" t="s">
        <v>111</v>
      </c>
      <c r="AE438" s="2" t="s">
        <v>78</v>
      </c>
      <c r="AF438" s="21">
        <v>796</v>
      </c>
      <c r="AG438" s="1" t="s">
        <v>68</v>
      </c>
      <c r="AH438" s="1">
        <v>1</v>
      </c>
      <c r="AI438" s="2">
        <v>46</v>
      </c>
      <c r="AJ438" s="2" t="s">
        <v>63</v>
      </c>
      <c r="AK438" s="210">
        <v>42107</v>
      </c>
      <c r="AL438" s="210">
        <v>42107</v>
      </c>
      <c r="AM438" s="210">
        <v>42154</v>
      </c>
      <c r="AN438" s="203">
        <v>2015</v>
      </c>
      <c r="AO438" s="211" t="s">
        <v>71</v>
      </c>
      <c r="AP438" s="211" t="s">
        <v>65</v>
      </c>
      <c r="AQ438" s="212" t="s">
        <v>71</v>
      </c>
      <c r="AR438" s="203" t="s">
        <v>59</v>
      </c>
      <c r="AS438" s="213">
        <v>3232</v>
      </c>
      <c r="AT438" s="214" t="s">
        <v>1564</v>
      </c>
      <c r="AU438" s="203" t="s">
        <v>93</v>
      </c>
      <c r="AV438" s="215">
        <v>42369</v>
      </c>
      <c r="AW438" s="216">
        <v>2824.5530759952499</v>
      </c>
      <c r="AX438" s="216">
        <v>2612.7087999999999</v>
      </c>
      <c r="AY438" s="217"/>
      <c r="AZ438" s="218"/>
      <c r="BA438" s="203" t="s">
        <v>65</v>
      </c>
      <c r="BB438" s="219" t="s">
        <v>921</v>
      </c>
    </row>
    <row r="439" spans="1:54" s="220" customFormat="1" ht="76.5">
      <c r="A439" s="202">
        <v>2</v>
      </c>
      <c r="B439" s="203" t="s">
        <v>1565</v>
      </c>
      <c r="C439" s="204" t="s">
        <v>1472</v>
      </c>
      <c r="D439" s="205" t="s">
        <v>1188</v>
      </c>
      <c r="E439" s="203" t="s">
        <v>82</v>
      </c>
      <c r="F439" s="205" t="s">
        <v>75</v>
      </c>
      <c r="G439" s="205" t="s">
        <v>76</v>
      </c>
      <c r="H439" s="202">
        <v>816113</v>
      </c>
      <c r="I439" s="206" t="s">
        <v>1566</v>
      </c>
      <c r="J439" s="207" t="s">
        <v>109</v>
      </c>
      <c r="K439" s="207" t="s">
        <v>109</v>
      </c>
      <c r="L439" s="203" t="s">
        <v>87</v>
      </c>
      <c r="M439" s="204" t="s">
        <v>77</v>
      </c>
      <c r="N439" s="203" t="s">
        <v>88</v>
      </c>
      <c r="O439" s="203" t="s">
        <v>89</v>
      </c>
      <c r="P439" s="208">
        <v>305.91878488973941</v>
      </c>
      <c r="Q439" s="208">
        <v>360.98416616989249</v>
      </c>
      <c r="R439" s="208">
        <v>260.03096715627851</v>
      </c>
      <c r="S439" s="209">
        <v>306.83654124440864</v>
      </c>
      <c r="T439" s="208">
        <v>260.03096715627851</v>
      </c>
      <c r="U439" s="208">
        <v>306.83654124440864</v>
      </c>
      <c r="V439" s="203" t="s">
        <v>127</v>
      </c>
      <c r="W439" s="205" t="s">
        <v>54</v>
      </c>
      <c r="X439" s="205" t="s">
        <v>54</v>
      </c>
      <c r="Y439" s="205" t="s">
        <v>55</v>
      </c>
      <c r="Z439" s="210">
        <v>42052</v>
      </c>
      <c r="AA439" s="210">
        <v>42087</v>
      </c>
      <c r="AB439" s="2" t="s">
        <v>71</v>
      </c>
      <c r="AC439" s="2" t="s">
        <v>71</v>
      </c>
      <c r="AD439" s="25" t="s">
        <v>111</v>
      </c>
      <c r="AE439" s="2" t="s">
        <v>78</v>
      </c>
      <c r="AF439" s="21">
        <v>796</v>
      </c>
      <c r="AG439" s="1" t="s">
        <v>68</v>
      </c>
      <c r="AH439" s="1">
        <v>1</v>
      </c>
      <c r="AI439" s="2">
        <v>46</v>
      </c>
      <c r="AJ439" s="2" t="s">
        <v>63</v>
      </c>
      <c r="AK439" s="210">
        <v>42107</v>
      </c>
      <c r="AL439" s="210">
        <v>42107</v>
      </c>
      <c r="AM439" s="210">
        <v>42154</v>
      </c>
      <c r="AN439" s="203">
        <v>2015</v>
      </c>
      <c r="AO439" s="211" t="s">
        <v>71</v>
      </c>
      <c r="AP439" s="211" t="s">
        <v>65</v>
      </c>
      <c r="AQ439" s="212" t="s">
        <v>71</v>
      </c>
      <c r="AR439" s="203" t="s">
        <v>59</v>
      </c>
      <c r="AS439" s="213">
        <v>3333</v>
      </c>
      <c r="AT439" s="214" t="s">
        <v>1567</v>
      </c>
      <c r="AU439" s="203" t="s">
        <v>93</v>
      </c>
      <c r="AV439" s="215">
        <v>42369</v>
      </c>
      <c r="AW439" s="216">
        <v>2824.5530759952499</v>
      </c>
      <c r="AX439" s="216">
        <v>2612.7087999999999</v>
      </c>
      <c r="AY439" s="217"/>
      <c r="AZ439" s="218"/>
      <c r="BA439" s="203" t="s">
        <v>65</v>
      </c>
      <c r="BB439" s="219" t="s">
        <v>921</v>
      </c>
    </row>
    <row r="440" spans="1:54" s="200" customFormat="1" ht="76.5">
      <c r="A440" s="182">
        <v>2</v>
      </c>
      <c r="B440" s="183" t="s">
        <v>1568</v>
      </c>
      <c r="C440" s="184" t="s">
        <v>54</v>
      </c>
      <c r="D440" s="185" t="s">
        <v>1188</v>
      </c>
      <c r="E440" s="183" t="s">
        <v>82</v>
      </c>
      <c r="F440" s="185" t="s">
        <v>83</v>
      </c>
      <c r="G440" s="185" t="s">
        <v>84</v>
      </c>
      <c r="H440" s="182">
        <v>815951</v>
      </c>
      <c r="I440" s="186" t="s">
        <v>1569</v>
      </c>
      <c r="J440" s="187" t="s">
        <v>566</v>
      </c>
      <c r="K440" s="187" t="s">
        <v>566</v>
      </c>
      <c r="L440" s="183" t="s">
        <v>87</v>
      </c>
      <c r="M440" s="184" t="s">
        <v>77</v>
      </c>
      <c r="N440" s="183" t="s">
        <v>88</v>
      </c>
      <c r="O440" s="183" t="s">
        <v>89</v>
      </c>
      <c r="P440" s="188">
        <v>70583.199939307582</v>
      </c>
      <c r="Q440" s="188">
        <v>83288.17592838296</v>
      </c>
      <c r="R440" s="188">
        <v>59995.719948411454</v>
      </c>
      <c r="S440" s="201">
        <v>70794.94953912549</v>
      </c>
      <c r="T440" s="188">
        <v>59995.719948411454</v>
      </c>
      <c r="U440" s="188">
        <v>70794.94953912549</v>
      </c>
      <c r="V440" s="183" t="s">
        <v>127</v>
      </c>
      <c r="W440" s="185" t="s">
        <v>54</v>
      </c>
      <c r="X440" s="185" t="s">
        <v>54</v>
      </c>
      <c r="Y440" s="185" t="s">
        <v>55</v>
      </c>
      <c r="Z440" s="189">
        <v>42170</v>
      </c>
      <c r="AA440" s="189">
        <v>42205</v>
      </c>
      <c r="AB440" s="183" t="s">
        <v>71</v>
      </c>
      <c r="AC440" s="183" t="s">
        <v>71</v>
      </c>
      <c r="AD440" s="190" t="s">
        <v>567</v>
      </c>
      <c r="AE440" s="183" t="s">
        <v>78</v>
      </c>
      <c r="AF440" s="182">
        <v>796</v>
      </c>
      <c r="AG440" s="185" t="s">
        <v>68</v>
      </c>
      <c r="AH440" s="185">
        <v>1</v>
      </c>
      <c r="AI440" s="183">
        <v>46</v>
      </c>
      <c r="AJ440" s="183" t="s">
        <v>63</v>
      </c>
      <c r="AK440" s="189">
        <v>42225</v>
      </c>
      <c r="AL440" s="189">
        <v>42225</v>
      </c>
      <c r="AM440" s="189">
        <v>42369</v>
      </c>
      <c r="AN440" s="183">
        <v>2015</v>
      </c>
      <c r="AO440" s="191" t="s">
        <v>71</v>
      </c>
      <c r="AP440" s="191" t="s">
        <v>65</v>
      </c>
      <c r="AQ440" s="192" t="s">
        <v>71</v>
      </c>
      <c r="AR440" s="183" t="s">
        <v>59</v>
      </c>
      <c r="AS440" s="193" t="s">
        <v>813</v>
      </c>
      <c r="AT440" s="194" t="s">
        <v>813</v>
      </c>
      <c r="AU440" s="183" t="s">
        <v>813</v>
      </c>
      <c r="AV440" s="195" t="s">
        <v>813</v>
      </c>
      <c r="AW440" s="196" t="s">
        <v>813</v>
      </c>
      <c r="AX440" s="196" t="s">
        <v>813</v>
      </c>
      <c r="AY440" s="197" t="s">
        <v>813</v>
      </c>
      <c r="AZ440" s="198" t="s">
        <v>813</v>
      </c>
      <c r="BA440" s="183" t="s">
        <v>65</v>
      </c>
      <c r="BB440" s="199" t="s">
        <v>813</v>
      </c>
    </row>
    <row r="441" spans="1:54" s="220" customFormat="1" ht="76.5">
      <c r="A441" s="202">
        <v>2</v>
      </c>
      <c r="B441" s="203" t="s">
        <v>1570</v>
      </c>
      <c r="C441" s="204" t="s">
        <v>1571</v>
      </c>
      <c r="D441" s="205" t="s">
        <v>1188</v>
      </c>
      <c r="E441" s="203" t="s">
        <v>82</v>
      </c>
      <c r="F441" s="205" t="s">
        <v>83</v>
      </c>
      <c r="G441" s="205" t="s">
        <v>84</v>
      </c>
      <c r="H441" s="202">
        <v>816114</v>
      </c>
      <c r="I441" s="206" t="s">
        <v>1572</v>
      </c>
      <c r="J441" s="207" t="s">
        <v>566</v>
      </c>
      <c r="K441" s="207" t="s">
        <v>566</v>
      </c>
      <c r="L441" s="203" t="s">
        <v>87</v>
      </c>
      <c r="M441" s="204" t="s">
        <v>77</v>
      </c>
      <c r="N441" s="203" t="s">
        <v>88</v>
      </c>
      <c r="O441" s="203" t="s">
        <v>89</v>
      </c>
      <c r="P441" s="208">
        <v>2205.7249981033624</v>
      </c>
      <c r="Q441" s="208">
        <v>2602.7554977619675</v>
      </c>
      <c r="R441" s="208">
        <v>1874.8662483878579</v>
      </c>
      <c r="S441" s="209">
        <v>2212.3421730976725</v>
      </c>
      <c r="T441" s="208">
        <v>1874.8662483878579</v>
      </c>
      <c r="U441" s="208">
        <v>2212.3421730976725</v>
      </c>
      <c r="V441" s="203" t="s">
        <v>127</v>
      </c>
      <c r="W441" s="205" t="s">
        <v>54</v>
      </c>
      <c r="X441" s="205" t="s">
        <v>54</v>
      </c>
      <c r="Y441" s="205" t="s">
        <v>55</v>
      </c>
      <c r="Z441" s="210">
        <v>42064</v>
      </c>
      <c r="AA441" s="210">
        <v>42099</v>
      </c>
      <c r="AB441" s="2" t="s">
        <v>71</v>
      </c>
      <c r="AC441" s="2" t="s">
        <v>71</v>
      </c>
      <c r="AD441" s="25" t="s">
        <v>567</v>
      </c>
      <c r="AE441" s="2" t="s">
        <v>78</v>
      </c>
      <c r="AF441" s="21">
        <v>796</v>
      </c>
      <c r="AG441" s="1" t="s">
        <v>68</v>
      </c>
      <c r="AH441" s="1">
        <v>1</v>
      </c>
      <c r="AI441" s="2">
        <v>46</v>
      </c>
      <c r="AJ441" s="2" t="s">
        <v>63</v>
      </c>
      <c r="AK441" s="210">
        <v>42119</v>
      </c>
      <c r="AL441" s="210">
        <v>42119</v>
      </c>
      <c r="AM441" s="210">
        <v>42369</v>
      </c>
      <c r="AN441" s="203">
        <v>2015</v>
      </c>
      <c r="AO441" s="211" t="s">
        <v>71</v>
      </c>
      <c r="AP441" s="211" t="s">
        <v>65</v>
      </c>
      <c r="AQ441" s="212" t="s">
        <v>71</v>
      </c>
      <c r="AR441" s="203" t="s">
        <v>59</v>
      </c>
      <c r="AS441" s="213">
        <v>22</v>
      </c>
      <c r="AT441" s="214" t="s">
        <v>1474</v>
      </c>
      <c r="AU441" s="203" t="s">
        <v>93</v>
      </c>
      <c r="AV441" s="215">
        <v>42369</v>
      </c>
      <c r="AW441" s="216">
        <v>2824.5530759952499</v>
      </c>
      <c r="AX441" s="216">
        <v>2612.7087999999999</v>
      </c>
      <c r="AY441" s="217"/>
      <c r="AZ441" s="218"/>
      <c r="BA441" s="203" t="s">
        <v>65</v>
      </c>
      <c r="BB441" s="219" t="s">
        <v>921</v>
      </c>
    </row>
    <row r="442" spans="1:54" s="220" customFormat="1" ht="76.5">
      <c r="A442" s="202">
        <v>2</v>
      </c>
      <c r="B442" s="203" t="s">
        <v>1573</v>
      </c>
      <c r="C442" s="204" t="s">
        <v>1571</v>
      </c>
      <c r="D442" s="205" t="s">
        <v>1188</v>
      </c>
      <c r="E442" s="203" t="s">
        <v>82</v>
      </c>
      <c r="F442" s="205" t="s">
        <v>83</v>
      </c>
      <c r="G442" s="205" t="s">
        <v>84</v>
      </c>
      <c r="H442" s="202">
        <v>816115</v>
      </c>
      <c r="I442" s="206" t="s">
        <v>1574</v>
      </c>
      <c r="J442" s="207" t="s">
        <v>566</v>
      </c>
      <c r="K442" s="207" t="s">
        <v>566</v>
      </c>
      <c r="L442" s="203" t="s">
        <v>87</v>
      </c>
      <c r="M442" s="204" t="s">
        <v>77</v>
      </c>
      <c r="N442" s="203" t="s">
        <v>88</v>
      </c>
      <c r="O442" s="203" t="s">
        <v>89</v>
      </c>
      <c r="P442" s="208">
        <v>2205.7249981033624</v>
      </c>
      <c r="Q442" s="208">
        <v>2602.7554977619675</v>
      </c>
      <c r="R442" s="208">
        <v>1874.8662483878579</v>
      </c>
      <c r="S442" s="209">
        <v>2212.3421730976725</v>
      </c>
      <c r="T442" s="208">
        <v>1874.8662483878579</v>
      </c>
      <c r="U442" s="208">
        <v>2212.3421730976725</v>
      </c>
      <c r="V442" s="203" t="s">
        <v>127</v>
      </c>
      <c r="W442" s="205" t="s">
        <v>54</v>
      </c>
      <c r="X442" s="205" t="s">
        <v>54</v>
      </c>
      <c r="Y442" s="205" t="s">
        <v>55</v>
      </c>
      <c r="Z442" s="210">
        <v>42064</v>
      </c>
      <c r="AA442" s="210">
        <v>42099</v>
      </c>
      <c r="AB442" s="2" t="s">
        <v>71</v>
      </c>
      <c r="AC442" s="2" t="s">
        <v>71</v>
      </c>
      <c r="AD442" s="25" t="s">
        <v>567</v>
      </c>
      <c r="AE442" s="2" t="s">
        <v>78</v>
      </c>
      <c r="AF442" s="21">
        <v>796</v>
      </c>
      <c r="AG442" s="1" t="s">
        <v>68</v>
      </c>
      <c r="AH442" s="1">
        <v>1</v>
      </c>
      <c r="AI442" s="2">
        <v>46</v>
      </c>
      <c r="AJ442" s="2" t="s">
        <v>63</v>
      </c>
      <c r="AK442" s="210">
        <v>42119</v>
      </c>
      <c r="AL442" s="210">
        <v>42119</v>
      </c>
      <c r="AM442" s="210">
        <v>42369</v>
      </c>
      <c r="AN442" s="203">
        <v>2015</v>
      </c>
      <c r="AO442" s="211" t="s">
        <v>71</v>
      </c>
      <c r="AP442" s="211" t="s">
        <v>65</v>
      </c>
      <c r="AQ442" s="212" t="s">
        <v>71</v>
      </c>
      <c r="AR442" s="203" t="s">
        <v>59</v>
      </c>
      <c r="AS442" s="213">
        <v>33</v>
      </c>
      <c r="AT442" s="214" t="s">
        <v>1477</v>
      </c>
      <c r="AU442" s="203" t="s">
        <v>93</v>
      </c>
      <c r="AV442" s="215">
        <v>42369</v>
      </c>
      <c r="AW442" s="216">
        <v>2824.5530759952499</v>
      </c>
      <c r="AX442" s="216">
        <v>2612.7087999999999</v>
      </c>
      <c r="AY442" s="217"/>
      <c r="AZ442" s="218"/>
      <c r="BA442" s="203" t="s">
        <v>65</v>
      </c>
      <c r="BB442" s="219" t="s">
        <v>921</v>
      </c>
    </row>
    <row r="443" spans="1:54" s="220" customFormat="1" ht="76.5">
      <c r="A443" s="202">
        <v>2</v>
      </c>
      <c r="B443" s="203" t="s">
        <v>1575</v>
      </c>
      <c r="C443" s="204" t="s">
        <v>1571</v>
      </c>
      <c r="D443" s="205" t="s">
        <v>1188</v>
      </c>
      <c r="E443" s="203" t="s">
        <v>82</v>
      </c>
      <c r="F443" s="205" t="s">
        <v>83</v>
      </c>
      <c r="G443" s="205" t="s">
        <v>84</v>
      </c>
      <c r="H443" s="202">
        <v>816116</v>
      </c>
      <c r="I443" s="206" t="s">
        <v>1576</v>
      </c>
      <c r="J443" s="207" t="s">
        <v>566</v>
      </c>
      <c r="K443" s="207" t="s">
        <v>566</v>
      </c>
      <c r="L443" s="203" t="s">
        <v>87</v>
      </c>
      <c r="M443" s="204" t="s">
        <v>77</v>
      </c>
      <c r="N443" s="203" t="s">
        <v>88</v>
      </c>
      <c r="O443" s="203" t="s">
        <v>89</v>
      </c>
      <c r="P443" s="208">
        <v>2205.7249981033624</v>
      </c>
      <c r="Q443" s="208">
        <v>2602.7554977619675</v>
      </c>
      <c r="R443" s="208">
        <v>1874.8662483878579</v>
      </c>
      <c r="S443" s="209">
        <v>2212.3421730976725</v>
      </c>
      <c r="T443" s="208">
        <v>1874.8662483878579</v>
      </c>
      <c r="U443" s="208">
        <v>2212.3421730976725</v>
      </c>
      <c r="V443" s="203" t="s">
        <v>127</v>
      </c>
      <c r="W443" s="205" t="s">
        <v>54</v>
      </c>
      <c r="X443" s="205" t="s">
        <v>54</v>
      </c>
      <c r="Y443" s="205" t="s">
        <v>55</v>
      </c>
      <c r="Z443" s="210">
        <v>42064</v>
      </c>
      <c r="AA443" s="210">
        <v>42099</v>
      </c>
      <c r="AB443" s="2" t="s">
        <v>71</v>
      </c>
      <c r="AC443" s="2" t="s">
        <v>71</v>
      </c>
      <c r="AD443" s="25" t="s">
        <v>567</v>
      </c>
      <c r="AE443" s="2" t="s">
        <v>78</v>
      </c>
      <c r="AF443" s="21">
        <v>796</v>
      </c>
      <c r="AG443" s="1" t="s">
        <v>68</v>
      </c>
      <c r="AH443" s="1">
        <v>1</v>
      </c>
      <c r="AI443" s="2">
        <v>46</v>
      </c>
      <c r="AJ443" s="2" t="s">
        <v>63</v>
      </c>
      <c r="AK443" s="210">
        <v>42119</v>
      </c>
      <c r="AL443" s="210">
        <v>42119</v>
      </c>
      <c r="AM443" s="210">
        <v>42369</v>
      </c>
      <c r="AN443" s="203">
        <v>2015</v>
      </c>
      <c r="AO443" s="211" t="s">
        <v>71</v>
      </c>
      <c r="AP443" s="211" t="s">
        <v>65</v>
      </c>
      <c r="AQ443" s="212" t="s">
        <v>71</v>
      </c>
      <c r="AR443" s="203" t="s">
        <v>59</v>
      </c>
      <c r="AS443" s="213">
        <v>44</v>
      </c>
      <c r="AT443" s="214" t="s">
        <v>1480</v>
      </c>
      <c r="AU443" s="203" t="s">
        <v>93</v>
      </c>
      <c r="AV443" s="215">
        <v>42369</v>
      </c>
      <c r="AW443" s="216">
        <v>2824.5530759952499</v>
      </c>
      <c r="AX443" s="216">
        <v>2612.7087999999999</v>
      </c>
      <c r="AY443" s="217"/>
      <c r="AZ443" s="218"/>
      <c r="BA443" s="203" t="s">
        <v>65</v>
      </c>
      <c r="BB443" s="219" t="s">
        <v>921</v>
      </c>
    </row>
    <row r="444" spans="1:54" s="220" customFormat="1" ht="76.5">
      <c r="A444" s="202">
        <v>2</v>
      </c>
      <c r="B444" s="203" t="s">
        <v>1577</v>
      </c>
      <c r="C444" s="204" t="s">
        <v>1571</v>
      </c>
      <c r="D444" s="205" t="s">
        <v>1188</v>
      </c>
      <c r="E444" s="203" t="s">
        <v>82</v>
      </c>
      <c r="F444" s="205" t="s">
        <v>83</v>
      </c>
      <c r="G444" s="205" t="s">
        <v>84</v>
      </c>
      <c r="H444" s="202">
        <v>816117</v>
      </c>
      <c r="I444" s="206" t="s">
        <v>1578</v>
      </c>
      <c r="J444" s="207" t="s">
        <v>566</v>
      </c>
      <c r="K444" s="207" t="s">
        <v>566</v>
      </c>
      <c r="L444" s="203" t="s">
        <v>87</v>
      </c>
      <c r="M444" s="204" t="s">
        <v>77</v>
      </c>
      <c r="N444" s="203" t="s">
        <v>88</v>
      </c>
      <c r="O444" s="203" t="s">
        <v>89</v>
      </c>
      <c r="P444" s="208">
        <v>2205.7249981033624</v>
      </c>
      <c r="Q444" s="208">
        <v>2602.7554977619675</v>
      </c>
      <c r="R444" s="208">
        <v>1874.8662483878579</v>
      </c>
      <c r="S444" s="209">
        <v>2212.3421730976725</v>
      </c>
      <c r="T444" s="208">
        <v>1874.8662483878579</v>
      </c>
      <c r="U444" s="208">
        <v>2212.3421730976725</v>
      </c>
      <c r="V444" s="203" t="s">
        <v>127</v>
      </c>
      <c r="W444" s="205" t="s">
        <v>54</v>
      </c>
      <c r="X444" s="205" t="s">
        <v>54</v>
      </c>
      <c r="Y444" s="205" t="s">
        <v>55</v>
      </c>
      <c r="Z444" s="210">
        <v>42064</v>
      </c>
      <c r="AA444" s="210">
        <v>42099</v>
      </c>
      <c r="AB444" s="2" t="s">
        <v>71</v>
      </c>
      <c r="AC444" s="2" t="s">
        <v>71</v>
      </c>
      <c r="AD444" s="25" t="s">
        <v>567</v>
      </c>
      <c r="AE444" s="2" t="s">
        <v>78</v>
      </c>
      <c r="AF444" s="21">
        <v>796</v>
      </c>
      <c r="AG444" s="1" t="s">
        <v>68</v>
      </c>
      <c r="AH444" s="1">
        <v>1</v>
      </c>
      <c r="AI444" s="2">
        <v>46</v>
      </c>
      <c r="AJ444" s="2" t="s">
        <v>63</v>
      </c>
      <c r="AK444" s="210">
        <v>42119</v>
      </c>
      <c r="AL444" s="210">
        <v>42119</v>
      </c>
      <c r="AM444" s="210">
        <v>42369</v>
      </c>
      <c r="AN444" s="203">
        <v>2015</v>
      </c>
      <c r="AO444" s="211" t="s">
        <v>71</v>
      </c>
      <c r="AP444" s="211" t="s">
        <v>65</v>
      </c>
      <c r="AQ444" s="212" t="s">
        <v>71</v>
      </c>
      <c r="AR444" s="203" t="s">
        <v>59</v>
      </c>
      <c r="AS444" s="213">
        <v>55</v>
      </c>
      <c r="AT444" s="214" t="s">
        <v>1483</v>
      </c>
      <c r="AU444" s="203" t="s">
        <v>93</v>
      </c>
      <c r="AV444" s="215">
        <v>42369</v>
      </c>
      <c r="AW444" s="216">
        <v>2824.5530759952499</v>
      </c>
      <c r="AX444" s="216">
        <v>2612.7087999999999</v>
      </c>
      <c r="AY444" s="217"/>
      <c r="AZ444" s="218"/>
      <c r="BA444" s="203" t="s">
        <v>65</v>
      </c>
      <c r="BB444" s="219" t="s">
        <v>921</v>
      </c>
    </row>
    <row r="445" spans="1:54" s="220" customFormat="1" ht="76.5">
      <c r="A445" s="202">
        <v>2</v>
      </c>
      <c r="B445" s="203" t="s">
        <v>1579</v>
      </c>
      <c r="C445" s="204" t="s">
        <v>1571</v>
      </c>
      <c r="D445" s="205" t="s">
        <v>1188</v>
      </c>
      <c r="E445" s="203" t="s">
        <v>82</v>
      </c>
      <c r="F445" s="205" t="s">
        <v>83</v>
      </c>
      <c r="G445" s="205" t="s">
        <v>84</v>
      </c>
      <c r="H445" s="202">
        <v>816118</v>
      </c>
      <c r="I445" s="206" t="s">
        <v>1580</v>
      </c>
      <c r="J445" s="207" t="s">
        <v>566</v>
      </c>
      <c r="K445" s="207" t="s">
        <v>566</v>
      </c>
      <c r="L445" s="203" t="s">
        <v>87</v>
      </c>
      <c r="M445" s="204" t="s">
        <v>77</v>
      </c>
      <c r="N445" s="203" t="s">
        <v>88</v>
      </c>
      <c r="O445" s="203" t="s">
        <v>89</v>
      </c>
      <c r="P445" s="208">
        <v>2205.7249981033624</v>
      </c>
      <c r="Q445" s="208">
        <v>2602.7554977619675</v>
      </c>
      <c r="R445" s="208">
        <v>1874.8662483878579</v>
      </c>
      <c r="S445" s="209">
        <v>2212.3421730976725</v>
      </c>
      <c r="T445" s="208">
        <v>1874.8662483878579</v>
      </c>
      <c r="U445" s="208">
        <v>2212.3421730976725</v>
      </c>
      <c r="V445" s="203" t="s">
        <v>127</v>
      </c>
      <c r="W445" s="205" t="s">
        <v>54</v>
      </c>
      <c r="X445" s="205" t="s">
        <v>54</v>
      </c>
      <c r="Y445" s="205" t="s">
        <v>55</v>
      </c>
      <c r="Z445" s="210">
        <v>42064</v>
      </c>
      <c r="AA445" s="210">
        <v>42099</v>
      </c>
      <c r="AB445" s="2" t="s">
        <v>71</v>
      </c>
      <c r="AC445" s="2" t="s">
        <v>71</v>
      </c>
      <c r="AD445" s="25" t="s">
        <v>567</v>
      </c>
      <c r="AE445" s="2" t="s">
        <v>78</v>
      </c>
      <c r="AF445" s="21">
        <v>796</v>
      </c>
      <c r="AG445" s="1" t="s">
        <v>68</v>
      </c>
      <c r="AH445" s="1">
        <v>1</v>
      </c>
      <c r="AI445" s="2">
        <v>46</v>
      </c>
      <c r="AJ445" s="2" t="s">
        <v>63</v>
      </c>
      <c r="AK445" s="210">
        <v>42119</v>
      </c>
      <c r="AL445" s="210">
        <v>42119</v>
      </c>
      <c r="AM445" s="210">
        <v>42369</v>
      </c>
      <c r="AN445" s="203">
        <v>2015</v>
      </c>
      <c r="AO445" s="211" t="s">
        <v>71</v>
      </c>
      <c r="AP445" s="211" t="s">
        <v>65</v>
      </c>
      <c r="AQ445" s="212" t="s">
        <v>71</v>
      </c>
      <c r="AR445" s="203" t="s">
        <v>59</v>
      </c>
      <c r="AS445" s="213">
        <v>66</v>
      </c>
      <c r="AT445" s="214" t="s">
        <v>1486</v>
      </c>
      <c r="AU445" s="203" t="s">
        <v>93</v>
      </c>
      <c r="AV445" s="215">
        <v>42369</v>
      </c>
      <c r="AW445" s="216">
        <v>2824.5530759952499</v>
      </c>
      <c r="AX445" s="216">
        <v>2612.7087999999999</v>
      </c>
      <c r="AY445" s="217"/>
      <c r="AZ445" s="218"/>
      <c r="BA445" s="203" t="s">
        <v>65</v>
      </c>
      <c r="BB445" s="219" t="s">
        <v>921</v>
      </c>
    </row>
    <row r="446" spans="1:54" s="220" customFormat="1" ht="76.5">
      <c r="A446" s="202">
        <v>2</v>
      </c>
      <c r="B446" s="203" t="s">
        <v>1581</v>
      </c>
      <c r="C446" s="204" t="s">
        <v>1571</v>
      </c>
      <c r="D446" s="205" t="s">
        <v>1188</v>
      </c>
      <c r="E446" s="203" t="s">
        <v>82</v>
      </c>
      <c r="F446" s="205" t="s">
        <v>83</v>
      </c>
      <c r="G446" s="205" t="s">
        <v>84</v>
      </c>
      <c r="H446" s="202">
        <v>816119</v>
      </c>
      <c r="I446" s="206" t="s">
        <v>1582</v>
      </c>
      <c r="J446" s="207" t="s">
        <v>566</v>
      </c>
      <c r="K446" s="207" t="s">
        <v>566</v>
      </c>
      <c r="L446" s="203" t="s">
        <v>87</v>
      </c>
      <c r="M446" s="204" t="s">
        <v>77</v>
      </c>
      <c r="N446" s="203" t="s">
        <v>88</v>
      </c>
      <c r="O446" s="203" t="s">
        <v>89</v>
      </c>
      <c r="P446" s="208">
        <v>2205.7249981033624</v>
      </c>
      <c r="Q446" s="208">
        <v>2602.7554977619675</v>
      </c>
      <c r="R446" s="208">
        <v>1874.8662483878579</v>
      </c>
      <c r="S446" s="209">
        <v>2212.3421730976725</v>
      </c>
      <c r="T446" s="208">
        <v>1874.8662483878579</v>
      </c>
      <c r="U446" s="208">
        <v>2212.3421730976725</v>
      </c>
      <c r="V446" s="203" t="s">
        <v>127</v>
      </c>
      <c r="W446" s="205" t="s">
        <v>54</v>
      </c>
      <c r="X446" s="205" t="s">
        <v>54</v>
      </c>
      <c r="Y446" s="205" t="s">
        <v>55</v>
      </c>
      <c r="Z446" s="210">
        <v>42064</v>
      </c>
      <c r="AA446" s="210">
        <v>42099</v>
      </c>
      <c r="AB446" s="2" t="s">
        <v>71</v>
      </c>
      <c r="AC446" s="2" t="s">
        <v>71</v>
      </c>
      <c r="AD446" s="25" t="s">
        <v>567</v>
      </c>
      <c r="AE446" s="2" t="s">
        <v>78</v>
      </c>
      <c r="AF446" s="21">
        <v>796</v>
      </c>
      <c r="AG446" s="1" t="s">
        <v>68</v>
      </c>
      <c r="AH446" s="1">
        <v>1</v>
      </c>
      <c r="AI446" s="2">
        <v>46</v>
      </c>
      <c r="AJ446" s="2" t="s">
        <v>63</v>
      </c>
      <c r="AK446" s="210">
        <v>42119</v>
      </c>
      <c r="AL446" s="210">
        <v>42119</v>
      </c>
      <c r="AM446" s="210">
        <v>42369</v>
      </c>
      <c r="AN446" s="203">
        <v>2015</v>
      </c>
      <c r="AO446" s="211" t="s">
        <v>71</v>
      </c>
      <c r="AP446" s="211" t="s">
        <v>65</v>
      </c>
      <c r="AQ446" s="212" t="s">
        <v>71</v>
      </c>
      <c r="AR446" s="203" t="s">
        <v>59</v>
      </c>
      <c r="AS446" s="213">
        <v>77</v>
      </c>
      <c r="AT446" s="214" t="s">
        <v>1489</v>
      </c>
      <c r="AU446" s="203" t="s">
        <v>93</v>
      </c>
      <c r="AV446" s="215">
        <v>42369</v>
      </c>
      <c r="AW446" s="216">
        <v>2824.5530759952499</v>
      </c>
      <c r="AX446" s="216">
        <v>2612.7087999999999</v>
      </c>
      <c r="AY446" s="217"/>
      <c r="AZ446" s="218"/>
      <c r="BA446" s="203" t="s">
        <v>65</v>
      </c>
      <c r="BB446" s="219" t="s">
        <v>921</v>
      </c>
    </row>
    <row r="447" spans="1:54" s="220" customFormat="1" ht="76.5">
      <c r="A447" s="202">
        <v>2</v>
      </c>
      <c r="B447" s="203" t="s">
        <v>1583</v>
      </c>
      <c r="C447" s="204" t="s">
        <v>1571</v>
      </c>
      <c r="D447" s="205" t="s">
        <v>1188</v>
      </c>
      <c r="E447" s="203" t="s">
        <v>82</v>
      </c>
      <c r="F447" s="205" t="s">
        <v>83</v>
      </c>
      <c r="G447" s="205" t="s">
        <v>84</v>
      </c>
      <c r="H447" s="202">
        <v>816120</v>
      </c>
      <c r="I447" s="206" t="s">
        <v>1584</v>
      </c>
      <c r="J447" s="207" t="s">
        <v>566</v>
      </c>
      <c r="K447" s="207" t="s">
        <v>566</v>
      </c>
      <c r="L447" s="203" t="s">
        <v>87</v>
      </c>
      <c r="M447" s="204" t="s">
        <v>77</v>
      </c>
      <c r="N447" s="203" t="s">
        <v>88</v>
      </c>
      <c r="O447" s="203" t="s">
        <v>89</v>
      </c>
      <c r="P447" s="208">
        <v>2205.7249981033624</v>
      </c>
      <c r="Q447" s="208">
        <v>2602.7554977619675</v>
      </c>
      <c r="R447" s="208">
        <v>1874.8662483878579</v>
      </c>
      <c r="S447" s="209">
        <v>2212.3421730976725</v>
      </c>
      <c r="T447" s="208">
        <v>1874.8662483878579</v>
      </c>
      <c r="U447" s="208">
        <v>2212.3421730976725</v>
      </c>
      <c r="V447" s="203" t="s">
        <v>127</v>
      </c>
      <c r="W447" s="205" t="s">
        <v>54</v>
      </c>
      <c r="X447" s="205" t="s">
        <v>54</v>
      </c>
      <c r="Y447" s="205" t="s">
        <v>55</v>
      </c>
      <c r="Z447" s="210">
        <v>42064</v>
      </c>
      <c r="AA447" s="210">
        <v>42099</v>
      </c>
      <c r="AB447" s="2" t="s">
        <v>71</v>
      </c>
      <c r="AC447" s="2" t="s">
        <v>71</v>
      </c>
      <c r="AD447" s="25" t="s">
        <v>567</v>
      </c>
      <c r="AE447" s="2" t="s">
        <v>78</v>
      </c>
      <c r="AF447" s="21">
        <v>796</v>
      </c>
      <c r="AG447" s="1" t="s">
        <v>68</v>
      </c>
      <c r="AH447" s="1">
        <v>1</v>
      </c>
      <c r="AI447" s="2">
        <v>46</v>
      </c>
      <c r="AJ447" s="2" t="s">
        <v>63</v>
      </c>
      <c r="AK447" s="210">
        <v>42119</v>
      </c>
      <c r="AL447" s="210">
        <v>42119</v>
      </c>
      <c r="AM447" s="210">
        <v>42369</v>
      </c>
      <c r="AN447" s="203">
        <v>2015</v>
      </c>
      <c r="AO447" s="211" t="s">
        <v>71</v>
      </c>
      <c r="AP447" s="211" t="s">
        <v>65</v>
      </c>
      <c r="AQ447" s="212" t="s">
        <v>71</v>
      </c>
      <c r="AR447" s="203" t="s">
        <v>59</v>
      </c>
      <c r="AS447" s="213">
        <v>88</v>
      </c>
      <c r="AT447" s="214" t="s">
        <v>1492</v>
      </c>
      <c r="AU447" s="203" t="s">
        <v>93</v>
      </c>
      <c r="AV447" s="215">
        <v>42369</v>
      </c>
      <c r="AW447" s="216">
        <v>2824.5530759952499</v>
      </c>
      <c r="AX447" s="216">
        <v>2612.7087999999999</v>
      </c>
      <c r="AY447" s="217"/>
      <c r="AZ447" s="218"/>
      <c r="BA447" s="203" t="s">
        <v>65</v>
      </c>
      <c r="BB447" s="219" t="s">
        <v>921</v>
      </c>
    </row>
    <row r="448" spans="1:54" s="220" customFormat="1" ht="76.5">
      <c r="A448" s="202">
        <v>2</v>
      </c>
      <c r="B448" s="203" t="s">
        <v>1585</v>
      </c>
      <c r="C448" s="204" t="s">
        <v>1571</v>
      </c>
      <c r="D448" s="205" t="s">
        <v>1188</v>
      </c>
      <c r="E448" s="203" t="s">
        <v>82</v>
      </c>
      <c r="F448" s="205" t="s">
        <v>83</v>
      </c>
      <c r="G448" s="205" t="s">
        <v>84</v>
      </c>
      <c r="H448" s="202">
        <v>816121</v>
      </c>
      <c r="I448" s="206" t="s">
        <v>1586</v>
      </c>
      <c r="J448" s="207" t="s">
        <v>566</v>
      </c>
      <c r="K448" s="207" t="s">
        <v>566</v>
      </c>
      <c r="L448" s="203" t="s">
        <v>87</v>
      </c>
      <c r="M448" s="204" t="s">
        <v>77</v>
      </c>
      <c r="N448" s="203" t="s">
        <v>88</v>
      </c>
      <c r="O448" s="203" t="s">
        <v>89</v>
      </c>
      <c r="P448" s="208">
        <v>2205.7249981033624</v>
      </c>
      <c r="Q448" s="208">
        <v>2602.7554977619675</v>
      </c>
      <c r="R448" s="208">
        <v>1874.8662483878579</v>
      </c>
      <c r="S448" s="209">
        <v>2212.3421730976725</v>
      </c>
      <c r="T448" s="208">
        <v>1874.8662483878579</v>
      </c>
      <c r="U448" s="208">
        <v>2212.3421730976725</v>
      </c>
      <c r="V448" s="203" t="s">
        <v>127</v>
      </c>
      <c r="W448" s="205" t="s">
        <v>54</v>
      </c>
      <c r="X448" s="205" t="s">
        <v>54</v>
      </c>
      <c r="Y448" s="205" t="s">
        <v>55</v>
      </c>
      <c r="Z448" s="210">
        <v>42064</v>
      </c>
      <c r="AA448" s="210">
        <v>42099</v>
      </c>
      <c r="AB448" s="2" t="s">
        <v>71</v>
      </c>
      <c r="AC448" s="2" t="s">
        <v>71</v>
      </c>
      <c r="AD448" s="25" t="s">
        <v>567</v>
      </c>
      <c r="AE448" s="2" t="s">
        <v>78</v>
      </c>
      <c r="AF448" s="21">
        <v>796</v>
      </c>
      <c r="AG448" s="1" t="s">
        <v>68</v>
      </c>
      <c r="AH448" s="1">
        <v>1</v>
      </c>
      <c r="AI448" s="2">
        <v>46</v>
      </c>
      <c r="AJ448" s="2" t="s">
        <v>63</v>
      </c>
      <c r="AK448" s="210">
        <v>42119</v>
      </c>
      <c r="AL448" s="210">
        <v>42119</v>
      </c>
      <c r="AM448" s="210">
        <v>42369</v>
      </c>
      <c r="AN448" s="203">
        <v>2015</v>
      </c>
      <c r="AO448" s="211" t="s">
        <v>71</v>
      </c>
      <c r="AP448" s="211" t="s">
        <v>65</v>
      </c>
      <c r="AQ448" s="212" t="s">
        <v>71</v>
      </c>
      <c r="AR448" s="203" t="s">
        <v>59</v>
      </c>
      <c r="AS448" s="213">
        <v>99</v>
      </c>
      <c r="AT448" s="214" t="s">
        <v>1495</v>
      </c>
      <c r="AU448" s="203" t="s">
        <v>93</v>
      </c>
      <c r="AV448" s="215">
        <v>42369</v>
      </c>
      <c r="AW448" s="216">
        <v>2824.5530759952499</v>
      </c>
      <c r="AX448" s="216">
        <v>2612.7087999999999</v>
      </c>
      <c r="AY448" s="217"/>
      <c r="AZ448" s="218"/>
      <c r="BA448" s="203" t="s">
        <v>65</v>
      </c>
      <c r="BB448" s="219" t="s">
        <v>921</v>
      </c>
    </row>
    <row r="449" spans="1:54" s="220" customFormat="1" ht="76.5">
      <c r="A449" s="202">
        <v>2</v>
      </c>
      <c r="B449" s="203" t="s">
        <v>1587</v>
      </c>
      <c r="C449" s="204" t="s">
        <v>1571</v>
      </c>
      <c r="D449" s="205" t="s">
        <v>1188</v>
      </c>
      <c r="E449" s="203" t="s">
        <v>82</v>
      </c>
      <c r="F449" s="205" t="s">
        <v>83</v>
      </c>
      <c r="G449" s="205" t="s">
        <v>84</v>
      </c>
      <c r="H449" s="202">
        <v>816122</v>
      </c>
      <c r="I449" s="206" t="s">
        <v>1588</v>
      </c>
      <c r="J449" s="207" t="s">
        <v>566</v>
      </c>
      <c r="K449" s="207" t="s">
        <v>566</v>
      </c>
      <c r="L449" s="203" t="s">
        <v>87</v>
      </c>
      <c r="M449" s="204" t="s">
        <v>77</v>
      </c>
      <c r="N449" s="203" t="s">
        <v>88</v>
      </c>
      <c r="O449" s="203" t="s">
        <v>89</v>
      </c>
      <c r="P449" s="208">
        <v>2205.7249981033624</v>
      </c>
      <c r="Q449" s="208">
        <v>2602.7554977619675</v>
      </c>
      <c r="R449" s="208">
        <v>1874.8662483878579</v>
      </c>
      <c r="S449" s="209">
        <v>2212.3421730976725</v>
      </c>
      <c r="T449" s="208">
        <v>1874.8662483878579</v>
      </c>
      <c r="U449" s="208">
        <v>2212.3421730976725</v>
      </c>
      <c r="V449" s="203" t="s">
        <v>127</v>
      </c>
      <c r="W449" s="205" t="s">
        <v>54</v>
      </c>
      <c r="X449" s="205" t="s">
        <v>54</v>
      </c>
      <c r="Y449" s="205" t="s">
        <v>55</v>
      </c>
      <c r="Z449" s="210">
        <v>42064</v>
      </c>
      <c r="AA449" s="210">
        <v>42099</v>
      </c>
      <c r="AB449" s="2" t="s">
        <v>71</v>
      </c>
      <c r="AC449" s="2" t="s">
        <v>71</v>
      </c>
      <c r="AD449" s="25" t="s">
        <v>567</v>
      </c>
      <c r="AE449" s="2" t="s">
        <v>78</v>
      </c>
      <c r="AF449" s="21">
        <v>796</v>
      </c>
      <c r="AG449" s="1" t="s">
        <v>68</v>
      </c>
      <c r="AH449" s="1">
        <v>1</v>
      </c>
      <c r="AI449" s="2">
        <v>46</v>
      </c>
      <c r="AJ449" s="2" t="s">
        <v>63</v>
      </c>
      <c r="AK449" s="210">
        <v>42119</v>
      </c>
      <c r="AL449" s="210">
        <v>42119</v>
      </c>
      <c r="AM449" s="210">
        <v>42369</v>
      </c>
      <c r="AN449" s="203">
        <v>2015</v>
      </c>
      <c r="AO449" s="211" t="s">
        <v>71</v>
      </c>
      <c r="AP449" s="211" t="s">
        <v>65</v>
      </c>
      <c r="AQ449" s="212" t="s">
        <v>71</v>
      </c>
      <c r="AR449" s="203" t="s">
        <v>59</v>
      </c>
      <c r="AS449" s="213">
        <v>1010</v>
      </c>
      <c r="AT449" s="214" t="s">
        <v>1498</v>
      </c>
      <c r="AU449" s="203" t="s">
        <v>93</v>
      </c>
      <c r="AV449" s="215">
        <v>42369</v>
      </c>
      <c r="AW449" s="216">
        <v>2824.5530759952499</v>
      </c>
      <c r="AX449" s="216">
        <v>2612.7087999999999</v>
      </c>
      <c r="AY449" s="217"/>
      <c r="AZ449" s="218"/>
      <c r="BA449" s="203" t="s">
        <v>65</v>
      </c>
      <c r="BB449" s="219" t="s">
        <v>921</v>
      </c>
    </row>
    <row r="450" spans="1:54" s="220" customFormat="1" ht="76.5">
      <c r="A450" s="202">
        <v>2</v>
      </c>
      <c r="B450" s="203" t="s">
        <v>1589</v>
      </c>
      <c r="C450" s="204" t="s">
        <v>1571</v>
      </c>
      <c r="D450" s="205" t="s">
        <v>1188</v>
      </c>
      <c r="E450" s="203" t="s">
        <v>82</v>
      </c>
      <c r="F450" s="205" t="s">
        <v>83</v>
      </c>
      <c r="G450" s="205" t="s">
        <v>84</v>
      </c>
      <c r="H450" s="202">
        <v>816123</v>
      </c>
      <c r="I450" s="206" t="s">
        <v>1590</v>
      </c>
      <c r="J450" s="207" t="s">
        <v>566</v>
      </c>
      <c r="K450" s="207" t="s">
        <v>566</v>
      </c>
      <c r="L450" s="203" t="s">
        <v>87</v>
      </c>
      <c r="M450" s="204" t="s">
        <v>77</v>
      </c>
      <c r="N450" s="203" t="s">
        <v>88</v>
      </c>
      <c r="O450" s="203" t="s">
        <v>89</v>
      </c>
      <c r="P450" s="208">
        <v>2205.7249981033624</v>
      </c>
      <c r="Q450" s="208">
        <v>2602.7554977619675</v>
      </c>
      <c r="R450" s="208">
        <v>1874.8662483878579</v>
      </c>
      <c r="S450" s="209">
        <v>2212.3421730976725</v>
      </c>
      <c r="T450" s="208">
        <v>1874.8662483878579</v>
      </c>
      <c r="U450" s="208">
        <v>2212.3421730976725</v>
      </c>
      <c r="V450" s="203" t="s">
        <v>127</v>
      </c>
      <c r="W450" s="205" t="s">
        <v>54</v>
      </c>
      <c r="X450" s="205" t="s">
        <v>54</v>
      </c>
      <c r="Y450" s="205" t="s">
        <v>55</v>
      </c>
      <c r="Z450" s="210">
        <v>42064</v>
      </c>
      <c r="AA450" s="210">
        <v>42099</v>
      </c>
      <c r="AB450" s="2" t="s">
        <v>71</v>
      </c>
      <c r="AC450" s="2" t="s">
        <v>71</v>
      </c>
      <c r="AD450" s="25" t="s">
        <v>567</v>
      </c>
      <c r="AE450" s="2" t="s">
        <v>78</v>
      </c>
      <c r="AF450" s="21">
        <v>796</v>
      </c>
      <c r="AG450" s="1" t="s">
        <v>68</v>
      </c>
      <c r="AH450" s="1">
        <v>1</v>
      </c>
      <c r="AI450" s="2">
        <v>46</v>
      </c>
      <c r="AJ450" s="2" t="s">
        <v>63</v>
      </c>
      <c r="AK450" s="210">
        <v>42119</v>
      </c>
      <c r="AL450" s="210">
        <v>42119</v>
      </c>
      <c r="AM450" s="210">
        <v>42369</v>
      </c>
      <c r="AN450" s="203">
        <v>2015</v>
      </c>
      <c r="AO450" s="211" t="s">
        <v>71</v>
      </c>
      <c r="AP450" s="211" t="s">
        <v>65</v>
      </c>
      <c r="AQ450" s="212" t="s">
        <v>71</v>
      </c>
      <c r="AR450" s="203" t="s">
        <v>59</v>
      </c>
      <c r="AS450" s="213">
        <v>1111</v>
      </c>
      <c r="AT450" s="214" t="s">
        <v>1501</v>
      </c>
      <c r="AU450" s="203" t="s">
        <v>93</v>
      </c>
      <c r="AV450" s="215">
        <v>42369</v>
      </c>
      <c r="AW450" s="216">
        <v>2824.5530759952499</v>
      </c>
      <c r="AX450" s="216">
        <v>2612.7087999999999</v>
      </c>
      <c r="AY450" s="217"/>
      <c r="AZ450" s="218"/>
      <c r="BA450" s="203" t="s">
        <v>65</v>
      </c>
      <c r="BB450" s="219" t="s">
        <v>921</v>
      </c>
    </row>
    <row r="451" spans="1:54" s="220" customFormat="1" ht="76.5">
      <c r="A451" s="202">
        <v>2</v>
      </c>
      <c r="B451" s="203" t="s">
        <v>1591</v>
      </c>
      <c r="C451" s="204" t="s">
        <v>1571</v>
      </c>
      <c r="D451" s="205" t="s">
        <v>1188</v>
      </c>
      <c r="E451" s="203" t="s">
        <v>82</v>
      </c>
      <c r="F451" s="205" t="s">
        <v>83</v>
      </c>
      <c r="G451" s="205" t="s">
        <v>84</v>
      </c>
      <c r="H451" s="202">
        <v>816124</v>
      </c>
      <c r="I451" s="206" t="s">
        <v>1592</v>
      </c>
      <c r="J451" s="207" t="s">
        <v>566</v>
      </c>
      <c r="K451" s="207" t="s">
        <v>566</v>
      </c>
      <c r="L451" s="203" t="s">
        <v>87</v>
      </c>
      <c r="M451" s="204" t="s">
        <v>77</v>
      </c>
      <c r="N451" s="203" t="s">
        <v>88</v>
      </c>
      <c r="O451" s="203" t="s">
        <v>89</v>
      </c>
      <c r="P451" s="208">
        <v>2205.7249981033624</v>
      </c>
      <c r="Q451" s="208">
        <v>2602.7554977619675</v>
      </c>
      <c r="R451" s="208">
        <v>1874.8662483878579</v>
      </c>
      <c r="S451" s="209">
        <v>2212.3421730976725</v>
      </c>
      <c r="T451" s="208">
        <v>1874.8662483878579</v>
      </c>
      <c r="U451" s="208">
        <v>2212.3421730976725</v>
      </c>
      <c r="V451" s="203" t="s">
        <v>127</v>
      </c>
      <c r="W451" s="205" t="s">
        <v>54</v>
      </c>
      <c r="X451" s="205" t="s">
        <v>54</v>
      </c>
      <c r="Y451" s="205" t="s">
        <v>55</v>
      </c>
      <c r="Z451" s="210">
        <v>42064</v>
      </c>
      <c r="AA451" s="210">
        <v>42099</v>
      </c>
      <c r="AB451" s="2" t="s">
        <v>71</v>
      </c>
      <c r="AC451" s="2" t="s">
        <v>71</v>
      </c>
      <c r="AD451" s="25" t="s">
        <v>567</v>
      </c>
      <c r="AE451" s="2" t="s">
        <v>78</v>
      </c>
      <c r="AF451" s="21">
        <v>796</v>
      </c>
      <c r="AG451" s="1" t="s">
        <v>68</v>
      </c>
      <c r="AH451" s="1">
        <v>1</v>
      </c>
      <c r="AI451" s="2">
        <v>46</v>
      </c>
      <c r="AJ451" s="2" t="s">
        <v>63</v>
      </c>
      <c r="AK451" s="210">
        <v>42119</v>
      </c>
      <c r="AL451" s="210">
        <v>42119</v>
      </c>
      <c r="AM451" s="210">
        <v>42369</v>
      </c>
      <c r="AN451" s="203">
        <v>2015</v>
      </c>
      <c r="AO451" s="211" t="s">
        <v>71</v>
      </c>
      <c r="AP451" s="211" t="s">
        <v>65</v>
      </c>
      <c r="AQ451" s="212" t="s">
        <v>71</v>
      </c>
      <c r="AR451" s="203" t="s">
        <v>59</v>
      </c>
      <c r="AS451" s="213">
        <v>1212</v>
      </c>
      <c r="AT451" s="214" t="s">
        <v>1504</v>
      </c>
      <c r="AU451" s="203" t="s">
        <v>93</v>
      </c>
      <c r="AV451" s="215">
        <v>42369</v>
      </c>
      <c r="AW451" s="216">
        <v>2824.5530759952499</v>
      </c>
      <c r="AX451" s="216">
        <v>2612.7087999999999</v>
      </c>
      <c r="AY451" s="217"/>
      <c r="AZ451" s="218"/>
      <c r="BA451" s="203" t="s">
        <v>65</v>
      </c>
      <c r="BB451" s="219" t="s">
        <v>921</v>
      </c>
    </row>
    <row r="452" spans="1:54" s="220" customFormat="1" ht="76.5">
      <c r="A452" s="202">
        <v>2</v>
      </c>
      <c r="B452" s="203" t="s">
        <v>1593</v>
      </c>
      <c r="C452" s="204" t="s">
        <v>1571</v>
      </c>
      <c r="D452" s="205" t="s">
        <v>1188</v>
      </c>
      <c r="E452" s="203" t="s">
        <v>82</v>
      </c>
      <c r="F452" s="205" t="s">
        <v>83</v>
      </c>
      <c r="G452" s="205" t="s">
        <v>84</v>
      </c>
      <c r="H452" s="202">
        <v>816125</v>
      </c>
      <c r="I452" s="206" t="s">
        <v>1594</v>
      </c>
      <c r="J452" s="207" t="s">
        <v>566</v>
      </c>
      <c r="K452" s="207" t="s">
        <v>566</v>
      </c>
      <c r="L452" s="203" t="s">
        <v>87</v>
      </c>
      <c r="M452" s="204" t="s">
        <v>77</v>
      </c>
      <c r="N452" s="203" t="s">
        <v>88</v>
      </c>
      <c r="O452" s="203" t="s">
        <v>89</v>
      </c>
      <c r="P452" s="208">
        <v>2205.7249981033624</v>
      </c>
      <c r="Q452" s="208">
        <v>2602.7554977619675</v>
      </c>
      <c r="R452" s="208">
        <v>1874.8662483878579</v>
      </c>
      <c r="S452" s="209">
        <v>2212.3421730976725</v>
      </c>
      <c r="T452" s="208">
        <v>1874.8662483878579</v>
      </c>
      <c r="U452" s="208">
        <v>2212.3421730976725</v>
      </c>
      <c r="V452" s="203" t="s">
        <v>127</v>
      </c>
      <c r="W452" s="205" t="s">
        <v>54</v>
      </c>
      <c r="X452" s="205" t="s">
        <v>54</v>
      </c>
      <c r="Y452" s="205" t="s">
        <v>55</v>
      </c>
      <c r="Z452" s="210">
        <v>42064</v>
      </c>
      <c r="AA452" s="210">
        <v>42099</v>
      </c>
      <c r="AB452" s="2" t="s">
        <v>71</v>
      </c>
      <c r="AC452" s="2" t="s">
        <v>71</v>
      </c>
      <c r="AD452" s="25" t="s">
        <v>567</v>
      </c>
      <c r="AE452" s="2" t="s">
        <v>78</v>
      </c>
      <c r="AF452" s="21">
        <v>796</v>
      </c>
      <c r="AG452" s="1" t="s">
        <v>68</v>
      </c>
      <c r="AH452" s="1">
        <v>1</v>
      </c>
      <c r="AI452" s="2">
        <v>46</v>
      </c>
      <c r="AJ452" s="2" t="s">
        <v>63</v>
      </c>
      <c r="AK452" s="210">
        <v>42119</v>
      </c>
      <c r="AL452" s="210">
        <v>42119</v>
      </c>
      <c r="AM452" s="210">
        <v>42369</v>
      </c>
      <c r="AN452" s="203">
        <v>2015</v>
      </c>
      <c r="AO452" s="211" t="s">
        <v>71</v>
      </c>
      <c r="AP452" s="211" t="s">
        <v>65</v>
      </c>
      <c r="AQ452" s="212" t="s">
        <v>71</v>
      </c>
      <c r="AR452" s="203" t="s">
        <v>59</v>
      </c>
      <c r="AS452" s="213">
        <v>1313</v>
      </c>
      <c r="AT452" s="214" t="s">
        <v>1507</v>
      </c>
      <c r="AU452" s="203" t="s">
        <v>93</v>
      </c>
      <c r="AV452" s="215">
        <v>42369</v>
      </c>
      <c r="AW452" s="216">
        <v>2824.5530759952499</v>
      </c>
      <c r="AX452" s="216">
        <v>2612.7087999999999</v>
      </c>
      <c r="AY452" s="217"/>
      <c r="AZ452" s="218"/>
      <c r="BA452" s="203" t="s">
        <v>65</v>
      </c>
      <c r="BB452" s="219" t="s">
        <v>921</v>
      </c>
    </row>
    <row r="453" spans="1:54" s="220" customFormat="1" ht="76.5">
      <c r="A453" s="202">
        <v>2</v>
      </c>
      <c r="B453" s="203" t="s">
        <v>1595</v>
      </c>
      <c r="C453" s="204" t="s">
        <v>1571</v>
      </c>
      <c r="D453" s="205" t="s">
        <v>1188</v>
      </c>
      <c r="E453" s="203" t="s">
        <v>82</v>
      </c>
      <c r="F453" s="205" t="s">
        <v>83</v>
      </c>
      <c r="G453" s="205" t="s">
        <v>84</v>
      </c>
      <c r="H453" s="202">
        <v>816126</v>
      </c>
      <c r="I453" s="206" t="s">
        <v>1596</v>
      </c>
      <c r="J453" s="207" t="s">
        <v>566</v>
      </c>
      <c r="K453" s="207" t="s">
        <v>566</v>
      </c>
      <c r="L453" s="203" t="s">
        <v>87</v>
      </c>
      <c r="M453" s="204" t="s">
        <v>77</v>
      </c>
      <c r="N453" s="203" t="s">
        <v>88</v>
      </c>
      <c r="O453" s="203" t="s">
        <v>89</v>
      </c>
      <c r="P453" s="208">
        <v>2205.7249981033624</v>
      </c>
      <c r="Q453" s="208">
        <v>2602.7554977619675</v>
      </c>
      <c r="R453" s="208">
        <v>1874.8662483878579</v>
      </c>
      <c r="S453" s="209">
        <v>2212.3421730976725</v>
      </c>
      <c r="T453" s="208">
        <v>1874.8662483878579</v>
      </c>
      <c r="U453" s="208">
        <v>2212.3421730976725</v>
      </c>
      <c r="V453" s="203" t="s">
        <v>127</v>
      </c>
      <c r="W453" s="205" t="s">
        <v>54</v>
      </c>
      <c r="X453" s="205" t="s">
        <v>54</v>
      </c>
      <c r="Y453" s="205" t="s">
        <v>55</v>
      </c>
      <c r="Z453" s="210">
        <v>42064</v>
      </c>
      <c r="AA453" s="210">
        <v>42099</v>
      </c>
      <c r="AB453" s="2" t="s">
        <v>71</v>
      </c>
      <c r="AC453" s="2" t="s">
        <v>71</v>
      </c>
      <c r="AD453" s="25" t="s">
        <v>567</v>
      </c>
      <c r="AE453" s="2" t="s">
        <v>78</v>
      </c>
      <c r="AF453" s="21">
        <v>796</v>
      </c>
      <c r="AG453" s="1" t="s">
        <v>68</v>
      </c>
      <c r="AH453" s="1">
        <v>1</v>
      </c>
      <c r="AI453" s="2">
        <v>46</v>
      </c>
      <c r="AJ453" s="2" t="s">
        <v>63</v>
      </c>
      <c r="AK453" s="210">
        <v>42119</v>
      </c>
      <c r="AL453" s="210">
        <v>42119</v>
      </c>
      <c r="AM453" s="210">
        <v>42369</v>
      </c>
      <c r="AN453" s="203">
        <v>2015</v>
      </c>
      <c r="AO453" s="211" t="s">
        <v>71</v>
      </c>
      <c r="AP453" s="211" t="s">
        <v>65</v>
      </c>
      <c r="AQ453" s="212" t="s">
        <v>71</v>
      </c>
      <c r="AR453" s="203" t="s">
        <v>59</v>
      </c>
      <c r="AS453" s="213">
        <v>1414</v>
      </c>
      <c r="AT453" s="214" t="s">
        <v>1510</v>
      </c>
      <c r="AU453" s="203" t="s">
        <v>93</v>
      </c>
      <c r="AV453" s="215">
        <v>42369</v>
      </c>
      <c r="AW453" s="216">
        <v>2824.5530759952499</v>
      </c>
      <c r="AX453" s="216">
        <v>2612.7087999999999</v>
      </c>
      <c r="AY453" s="217"/>
      <c r="AZ453" s="218"/>
      <c r="BA453" s="203" t="s">
        <v>65</v>
      </c>
      <c r="BB453" s="219" t="s">
        <v>921</v>
      </c>
    </row>
    <row r="454" spans="1:54" s="220" customFormat="1" ht="76.5">
      <c r="A454" s="202">
        <v>2</v>
      </c>
      <c r="B454" s="203" t="s">
        <v>1597</v>
      </c>
      <c r="C454" s="204" t="s">
        <v>1571</v>
      </c>
      <c r="D454" s="205" t="s">
        <v>1188</v>
      </c>
      <c r="E454" s="203" t="s">
        <v>82</v>
      </c>
      <c r="F454" s="205" t="s">
        <v>83</v>
      </c>
      <c r="G454" s="205" t="s">
        <v>84</v>
      </c>
      <c r="H454" s="202">
        <v>816127</v>
      </c>
      <c r="I454" s="206" t="s">
        <v>1598</v>
      </c>
      <c r="J454" s="207" t="s">
        <v>566</v>
      </c>
      <c r="K454" s="207" t="s">
        <v>566</v>
      </c>
      <c r="L454" s="203" t="s">
        <v>87</v>
      </c>
      <c r="M454" s="204" t="s">
        <v>77</v>
      </c>
      <c r="N454" s="203" t="s">
        <v>88</v>
      </c>
      <c r="O454" s="203" t="s">
        <v>89</v>
      </c>
      <c r="P454" s="208">
        <v>2205.7249981033624</v>
      </c>
      <c r="Q454" s="208">
        <v>2602.7554977619675</v>
      </c>
      <c r="R454" s="208">
        <v>1874.8662483878579</v>
      </c>
      <c r="S454" s="209">
        <v>2212.3421730976725</v>
      </c>
      <c r="T454" s="208">
        <v>1874.8662483878579</v>
      </c>
      <c r="U454" s="208">
        <v>2212.3421730976725</v>
      </c>
      <c r="V454" s="203" t="s">
        <v>127</v>
      </c>
      <c r="W454" s="205" t="s">
        <v>54</v>
      </c>
      <c r="X454" s="205" t="s">
        <v>54</v>
      </c>
      <c r="Y454" s="205" t="s">
        <v>55</v>
      </c>
      <c r="Z454" s="210">
        <v>42064</v>
      </c>
      <c r="AA454" s="210">
        <v>42099</v>
      </c>
      <c r="AB454" s="2" t="s">
        <v>71</v>
      </c>
      <c r="AC454" s="2" t="s">
        <v>71</v>
      </c>
      <c r="AD454" s="25" t="s">
        <v>567</v>
      </c>
      <c r="AE454" s="2" t="s">
        <v>78</v>
      </c>
      <c r="AF454" s="21">
        <v>796</v>
      </c>
      <c r="AG454" s="1" t="s">
        <v>68</v>
      </c>
      <c r="AH454" s="1">
        <v>1</v>
      </c>
      <c r="AI454" s="2">
        <v>46</v>
      </c>
      <c r="AJ454" s="2" t="s">
        <v>63</v>
      </c>
      <c r="AK454" s="210">
        <v>42119</v>
      </c>
      <c r="AL454" s="210">
        <v>42119</v>
      </c>
      <c r="AM454" s="210">
        <v>42369</v>
      </c>
      <c r="AN454" s="203">
        <v>2015</v>
      </c>
      <c r="AO454" s="211" t="s">
        <v>71</v>
      </c>
      <c r="AP454" s="211" t="s">
        <v>65</v>
      </c>
      <c r="AQ454" s="212" t="s">
        <v>71</v>
      </c>
      <c r="AR454" s="203" t="s">
        <v>59</v>
      </c>
      <c r="AS454" s="213">
        <v>1515</v>
      </c>
      <c r="AT454" s="214" t="s">
        <v>1513</v>
      </c>
      <c r="AU454" s="203" t="s">
        <v>93</v>
      </c>
      <c r="AV454" s="215">
        <v>42369</v>
      </c>
      <c r="AW454" s="216">
        <v>2824.5530759952499</v>
      </c>
      <c r="AX454" s="216">
        <v>2612.7087999999999</v>
      </c>
      <c r="AY454" s="217"/>
      <c r="AZ454" s="218"/>
      <c r="BA454" s="203" t="s">
        <v>65</v>
      </c>
      <c r="BB454" s="219" t="s">
        <v>921</v>
      </c>
    </row>
    <row r="455" spans="1:54" s="220" customFormat="1" ht="76.5">
      <c r="A455" s="202">
        <v>2</v>
      </c>
      <c r="B455" s="203" t="s">
        <v>1599</v>
      </c>
      <c r="C455" s="204" t="s">
        <v>1571</v>
      </c>
      <c r="D455" s="205" t="s">
        <v>1188</v>
      </c>
      <c r="E455" s="203" t="s">
        <v>82</v>
      </c>
      <c r="F455" s="205" t="s">
        <v>83</v>
      </c>
      <c r="G455" s="205" t="s">
        <v>84</v>
      </c>
      <c r="H455" s="202">
        <v>816128</v>
      </c>
      <c r="I455" s="206" t="s">
        <v>1600</v>
      </c>
      <c r="J455" s="207" t="s">
        <v>566</v>
      </c>
      <c r="K455" s="207" t="s">
        <v>566</v>
      </c>
      <c r="L455" s="203" t="s">
        <v>87</v>
      </c>
      <c r="M455" s="204" t="s">
        <v>77</v>
      </c>
      <c r="N455" s="203" t="s">
        <v>88</v>
      </c>
      <c r="O455" s="203" t="s">
        <v>89</v>
      </c>
      <c r="P455" s="208">
        <v>2205.7249981033624</v>
      </c>
      <c r="Q455" s="208">
        <v>2602.7554977619675</v>
      </c>
      <c r="R455" s="208">
        <v>1874.8662483878579</v>
      </c>
      <c r="S455" s="209">
        <v>2212.3421730976725</v>
      </c>
      <c r="T455" s="208">
        <v>1874.8662483878579</v>
      </c>
      <c r="U455" s="208">
        <v>2212.3421730976725</v>
      </c>
      <c r="V455" s="203" t="s">
        <v>127</v>
      </c>
      <c r="W455" s="205" t="s">
        <v>54</v>
      </c>
      <c r="X455" s="205" t="s">
        <v>54</v>
      </c>
      <c r="Y455" s="205" t="s">
        <v>55</v>
      </c>
      <c r="Z455" s="210">
        <v>42064</v>
      </c>
      <c r="AA455" s="210">
        <v>42099</v>
      </c>
      <c r="AB455" s="2" t="s">
        <v>71</v>
      </c>
      <c r="AC455" s="2" t="s">
        <v>71</v>
      </c>
      <c r="AD455" s="25" t="s">
        <v>567</v>
      </c>
      <c r="AE455" s="2" t="s">
        <v>78</v>
      </c>
      <c r="AF455" s="21">
        <v>796</v>
      </c>
      <c r="AG455" s="1" t="s">
        <v>68</v>
      </c>
      <c r="AH455" s="1">
        <v>1</v>
      </c>
      <c r="AI455" s="2">
        <v>46</v>
      </c>
      <c r="AJ455" s="2" t="s">
        <v>63</v>
      </c>
      <c r="AK455" s="210">
        <v>42119</v>
      </c>
      <c r="AL455" s="210">
        <v>42119</v>
      </c>
      <c r="AM455" s="210">
        <v>42369</v>
      </c>
      <c r="AN455" s="203">
        <v>2015</v>
      </c>
      <c r="AO455" s="211" t="s">
        <v>71</v>
      </c>
      <c r="AP455" s="211" t="s">
        <v>65</v>
      </c>
      <c r="AQ455" s="212" t="s">
        <v>71</v>
      </c>
      <c r="AR455" s="203" t="s">
        <v>59</v>
      </c>
      <c r="AS455" s="213">
        <v>1616</v>
      </c>
      <c r="AT455" s="214" t="s">
        <v>1516</v>
      </c>
      <c r="AU455" s="203" t="s">
        <v>93</v>
      </c>
      <c r="AV455" s="215">
        <v>42369</v>
      </c>
      <c r="AW455" s="216">
        <v>2824.5530759952499</v>
      </c>
      <c r="AX455" s="216">
        <v>2612.7087999999999</v>
      </c>
      <c r="AY455" s="217"/>
      <c r="AZ455" s="218"/>
      <c r="BA455" s="203" t="s">
        <v>65</v>
      </c>
      <c r="BB455" s="219" t="s">
        <v>921</v>
      </c>
    </row>
    <row r="456" spans="1:54" s="220" customFormat="1" ht="76.5">
      <c r="A456" s="202">
        <v>2</v>
      </c>
      <c r="B456" s="203" t="s">
        <v>1601</v>
      </c>
      <c r="C456" s="204" t="s">
        <v>1571</v>
      </c>
      <c r="D456" s="205" t="s">
        <v>1188</v>
      </c>
      <c r="E456" s="203" t="s">
        <v>82</v>
      </c>
      <c r="F456" s="205" t="s">
        <v>83</v>
      </c>
      <c r="G456" s="205" t="s">
        <v>84</v>
      </c>
      <c r="H456" s="202">
        <v>816129</v>
      </c>
      <c r="I456" s="206" t="s">
        <v>1602</v>
      </c>
      <c r="J456" s="207" t="s">
        <v>566</v>
      </c>
      <c r="K456" s="207" t="s">
        <v>566</v>
      </c>
      <c r="L456" s="203" t="s">
        <v>87</v>
      </c>
      <c r="M456" s="204" t="s">
        <v>77</v>
      </c>
      <c r="N456" s="203" t="s">
        <v>88</v>
      </c>
      <c r="O456" s="203" t="s">
        <v>89</v>
      </c>
      <c r="P456" s="208">
        <v>2205.7249981033624</v>
      </c>
      <c r="Q456" s="208">
        <v>2602.7554977619675</v>
      </c>
      <c r="R456" s="208">
        <v>1874.8662483878579</v>
      </c>
      <c r="S456" s="209">
        <v>2212.3421730976725</v>
      </c>
      <c r="T456" s="208">
        <v>1874.8662483878579</v>
      </c>
      <c r="U456" s="208">
        <v>2212.3421730976725</v>
      </c>
      <c r="V456" s="203" t="s">
        <v>127</v>
      </c>
      <c r="W456" s="205" t="s">
        <v>54</v>
      </c>
      <c r="X456" s="205" t="s">
        <v>54</v>
      </c>
      <c r="Y456" s="205" t="s">
        <v>55</v>
      </c>
      <c r="Z456" s="210">
        <v>42064</v>
      </c>
      <c r="AA456" s="210">
        <v>42099</v>
      </c>
      <c r="AB456" s="2" t="s">
        <v>71</v>
      </c>
      <c r="AC456" s="2" t="s">
        <v>71</v>
      </c>
      <c r="AD456" s="25" t="s">
        <v>567</v>
      </c>
      <c r="AE456" s="2" t="s">
        <v>78</v>
      </c>
      <c r="AF456" s="21">
        <v>796</v>
      </c>
      <c r="AG456" s="1" t="s">
        <v>68</v>
      </c>
      <c r="AH456" s="1">
        <v>1</v>
      </c>
      <c r="AI456" s="2">
        <v>46</v>
      </c>
      <c r="AJ456" s="2" t="s">
        <v>63</v>
      </c>
      <c r="AK456" s="210">
        <v>42119</v>
      </c>
      <c r="AL456" s="210">
        <v>42119</v>
      </c>
      <c r="AM456" s="210">
        <v>42369</v>
      </c>
      <c r="AN456" s="203">
        <v>2015</v>
      </c>
      <c r="AO456" s="211" t="s">
        <v>71</v>
      </c>
      <c r="AP456" s="211" t="s">
        <v>65</v>
      </c>
      <c r="AQ456" s="212" t="s">
        <v>71</v>
      </c>
      <c r="AR456" s="203" t="s">
        <v>59</v>
      </c>
      <c r="AS456" s="213">
        <v>1717</v>
      </c>
      <c r="AT456" s="214" t="s">
        <v>1519</v>
      </c>
      <c r="AU456" s="203" t="s">
        <v>93</v>
      </c>
      <c r="AV456" s="215">
        <v>42369</v>
      </c>
      <c r="AW456" s="216">
        <v>2824.5530759952499</v>
      </c>
      <c r="AX456" s="216">
        <v>2612.7087999999999</v>
      </c>
      <c r="AY456" s="217"/>
      <c r="AZ456" s="218"/>
      <c r="BA456" s="203" t="s">
        <v>65</v>
      </c>
      <c r="BB456" s="219" t="s">
        <v>921</v>
      </c>
    </row>
    <row r="457" spans="1:54" s="220" customFormat="1" ht="76.5">
      <c r="A457" s="202">
        <v>2</v>
      </c>
      <c r="B457" s="203" t="s">
        <v>1603</v>
      </c>
      <c r="C457" s="204" t="s">
        <v>1571</v>
      </c>
      <c r="D457" s="205" t="s">
        <v>1188</v>
      </c>
      <c r="E457" s="203" t="s">
        <v>82</v>
      </c>
      <c r="F457" s="205" t="s">
        <v>83</v>
      </c>
      <c r="G457" s="205" t="s">
        <v>84</v>
      </c>
      <c r="H457" s="202">
        <v>816130</v>
      </c>
      <c r="I457" s="206" t="s">
        <v>1604</v>
      </c>
      <c r="J457" s="207" t="s">
        <v>566</v>
      </c>
      <c r="K457" s="207" t="s">
        <v>566</v>
      </c>
      <c r="L457" s="203" t="s">
        <v>87</v>
      </c>
      <c r="M457" s="204" t="s">
        <v>77</v>
      </c>
      <c r="N457" s="203" t="s">
        <v>88</v>
      </c>
      <c r="O457" s="203" t="s">
        <v>89</v>
      </c>
      <c r="P457" s="208">
        <v>2205.7249981033624</v>
      </c>
      <c r="Q457" s="208">
        <v>2602.7554977619675</v>
      </c>
      <c r="R457" s="208">
        <v>1874.8662483878579</v>
      </c>
      <c r="S457" s="209">
        <v>2212.3421730976725</v>
      </c>
      <c r="T457" s="208">
        <v>1874.8662483878579</v>
      </c>
      <c r="U457" s="208">
        <v>2212.3421730976725</v>
      </c>
      <c r="V457" s="203" t="s">
        <v>127</v>
      </c>
      <c r="W457" s="205" t="s">
        <v>54</v>
      </c>
      <c r="X457" s="205" t="s">
        <v>54</v>
      </c>
      <c r="Y457" s="205" t="s">
        <v>55</v>
      </c>
      <c r="Z457" s="210">
        <v>42064</v>
      </c>
      <c r="AA457" s="210">
        <v>42099</v>
      </c>
      <c r="AB457" s="2" t="s">
        <v>71</v>
      </c>
      <c r="AC457" s="2" t="s">
        <v>71</v>
      </c>
      <c r="AD457" s="25" t="s">
        <v>567</v>
      </c>
      <c r="AE457" s="2" t="s">
        <v>78</v>
      </c>
      <c r="AF457" s="21">
        <v>796</v>
      </c>
      <c r="AG457" s="1" t="s">
        <v>68</v>
      </c>
      <c r="AH457" s="1">
        <v>1</v>
      </c>
      <c r="AI457" s="2">
        <v>46</v>
      </c>
      <c r="AJ457" s="2" t="s">
        <v>63</v>
      </c>
      <c r="AK457" s="210">
        <v>42119</v>
      </c>
      <c r="AL457" s="210">
        <v>42119</v>
      </c>
      <c r="AM457" s="210">
        <v>42369</v>
      </c>
      <c r="AN457" s="203">
        <v>2015</v>
      </c>
      <c r="AO457" s="211" t="s">
        <v>71</v>
      </c>
      <c r="AP457" s="211" t="s">
        <v>65</v>
      </c>
      <c r="AQ457" s="212" t="s">
        <v>71</v>
      </c>
      <c r="AR457" s="203" t="s">
        <v>59</v>
      </c>
      <c r="AS457" s="213">
        <v>1818</v>
      </c>
      <c r="AT457" s="214" t="s">
        <v>1522</v>
      </c>
      <c r="AU457" s="203" t="s">
        <v>93</v>
      </c>
      <c r="AV457" s="215">
        <v>42369</v>
      </c>
      <c r="AW457" s="216">
        <v>2824.5530759952499</v>
      </c>
      <c r="AX457" s="216">
        <v>2612.7087999999999</v>
      </c>
      <c r="AY457" s="217"/>
      <c r="AZ457" s="218"/>
      <c r="BA457" s="203" t="s">
        <v>65</v>
      </c>
      <c r="BB457" s="219" t="s">
        <v>921</v>
      </c>
    </row>
    <row r="458" spans="1:54" s="220" customFormat="1" ht="76.5">
      <c r="A458" s="202">
        <v>2</v>
      </c>
      <c r="B458" s="203" t="s">
        <v>1605</v>
      </c>
      <c r="C458" s="204" t="s">
        <v>1571</v>
      </c>
      <c r="D458" s="205" t="s">
        <v>1188</v>
      </c>
      <c r="E458" s="203" t="s">
        <v>82</v>
      </c>
      <c r="F458" s="205" t="s">
        <v>83</v>
      </c>
      <c r="G458" s="205" t="s">
        <v>84</v>
      </c>
      <c r="H458" s="202">
        <v>816131</v>
      </c>
      <c r="I458" s="206" t="s">
        <v>1606</v>
      </c>
      <c r="J458" s="207" t="s">
        <v>566</v>
      </c>
      <c r="K458" s="207" t="s">
        <v>566</v>
      </c>
      <c r="L458" s="203" t="s">
        <v>87</v>
      </c>
      <c r="M458" s="204" t="s">
        <v>77</v>
      </c>
      <c r="N458" s="203" t="s">
        <v>88</v>
      </c>
      <c r="O458" s="203" t="s">
        <v>89</v>
      </c>
      <c r="P458" s="208">
        <v>2205.7249981033624</v>
      </c>
      <c r="Q458" s="208">
        <v>2602.7554977619675</v>
      </c>
      <c r="R458" s="208">
        <v>1874.8662483878579</v>
      </c>
      <c r="S458" s="209">
        <v>2212.3421730976725</v>
      </c>
      <c r="T458" s="208">
        <v>1874.8662483878579</v>
      </c>
      <c r="U458" s="208">
        <v>2212.3421730976725</v>
      </c>
      <c r="V458" s="203" t="s">
        <v>127</v>
      </c>
      <c r="W458" s="205" t="s">
        <v>54</v>
      </c>
      <c r="X458" s="205" t="s">
        <v>54</v>
      </c>
      <c r="Y458" s="205" t="s">
        <v>55</v>
      </c>
      <c r="Z458" s="210">
        <v>42064</v>
      </c>
      <c r="AA458" s="210">
        <v>42099</v>
      </c>
      <c r="AB458" s="2" t="s">
        <v>71</v>
      </c>
      <c r="AC458" s="2" t="s">
        <v>71</v>
      </c>
      <c r="AD458" s="25" t="s">
        <v>567</v>
      </c>
      <c r="AE458" s="2" t="s">
        <v>78</v>
      </c>
      <c r="AF458" s="21">
        <v>796</v>
      </c>
      <c r="AG458" s="1" t="s">
        <v>68</v>
      </c>
      <c r="AH458" s="1">
        <v>1</v>
      </c>
      <c r="AI458" s="2">
        <v>46</v>
      </c>
      <c r="AJ458" s="2" t="s">
        <v>63</v>
      </c>
      <c r="AK458" s="210">
        <v>42119</v>
      </c>
      <c r="AL458" s="210">
        <v>42119</v>
      </c>
      <c r="AM458" s="210">
        <v>42369</v>
      </c>
      <c r="AN458" s="203">
        <v>2015</v>
      </c>
      <c r="AO458" s="211" t="s">
        <v>71</v>
      </c>
      <c r="AP458" s="211" t="s">
        <v>65</v>
      </c>
      <c r="AQ458" s="212" t="s">
        <v>71</v>
      </c>
      <c r="AR458" s="203" t="s">
        <v>59</v>
      </c>
      <c r="AS458" s="213">
        <v>1919</v>
      </c>
      <c r="AT458" s="214" t="s">
        <v>1525</v>
      </c>
      <c r="AU458" s="203" t="s">
        <v>93</v>
      </c>
      <c r="AV458" s="215">
        <v>42369</v>
      </c>
      <c r="AW458" s="216">
        <v>2824.5530759952499</v>
      </c>
      <c r="AX458" s="216">
        <v>2612.7087999999999</v>
      </c>
      <c r="AY458" s="217"/>
      <c r="AZ458" s="218"/>
      <c r="BA458" s="203" t="s">
        <v>65</v>
      </c>
      <c r="BB458" s="219" t="s">
        <v>921</v>
      </c>
    </row>
    <row r="459" spans="1:54" s="220" customFormat="1" ht="76.5">
      <c r="A459" s="202">
        <v>2</v>
      </c>
      <c r="B459" s="203" t="s">
        <v>1607</v>
      </c>
      <c r="C459" s="204" t="s">
        <v>1571</v>
      </c>
      <c r="D459" s="205" t="s">
        <v>1188</v>
      </c>
      <c r="E459" s="203" t="s">
        <v>82</v>
      </c>
      <c r="F459" s="205" t="s">
        <v>83</v>
      </c>
      <c r="G459" s="205" t="s">
        <v>84</v>
      </c>
      <c r="H459" s="202">
        <v>816132</v>
      </c>
      <c r="I459" s="206" t="s">
        <v>1608</v>
      </c>
      <c r="J459" s="207" t="s">
        <v>566</v>
      </c>
      <c r="K459" s="207" t="s">
        <v>566</v>
      </c>
      <c r="L459" s="203" t="s">
        <v>87</v>
      </c>
      <c r="M459" s="204" t="s">
        <v>77</v>
      </c>
      <c r="N459" s="203" t="s">
        <v>88</v>
      </c>
      <c r="O459" s="203" t="s">
        <v>89</v>
      </c>
      <c r="P459" s="208">
        <v>2205.7249981033624</v>
      </c>
      <c r="Q459" s="208">
        <v>2602.7554977619675</v>
      </c>
      <c r="R459" s="208">
        <v>1874.8662483878579</v>
      </c>
      <c r="S459" s="209">
        <v>2212.3421730976725</v>
      </c>
      <c r="T459" s="208">
        <v>1874.8662483878579</v>
      </c>
      <c r="U459" s="208">
        <v>2212.3421730976725</v>
      </c>
      <c r="V459" s="203" t="s">
        <v>127</v>
      </c>
      <c r="W459" s="205" t="s">
        <v>54</v>
      </c>
      <c r="X459" s="205" t="s">
        <v>54</v>
      </c>
      <c r="Y459" s="205" t="s">
        <v>55</v>
      </c>
      <c r="Z459" s="210">
        <v>42064</v>
      </c>
      <c r="AA459" s="210">
        <v>42099</v>
      </c>
      <c r="AB459" s="2" t="s">
        <v>71</v>
      </c>
      <c r="AC459" s="2" t="s">
        <v>71</v>
      </c>
      <c r="AD459" s="25" t="s">
        <v>567</v>
      </c>
      <c r="AE459" s="2" t="s">
        <v>78</v>
      </c>
      <c r="AF459" s="21">
        <v>796</v>
      </c>
      <c r="AG459" s="1" t="s">
        <v>68</v>
      </c>
      <c r="AH459" s="1">
        <v>1</v>
      </c>
      <c r="AI459" s="2">
        <v>46</v>
      </c>
      <c r="AJ459" s="2" t="s">
        <v>63</v>
      </c>
      <c r="AK459" s="210">
        <v>42119</v>
      </c>
      <c r="AL459" s="210">
        <v>42119</v>
      </c>
      <c r="AM459" s="210">
        <v>42369</v>
      </c>
      <c r="AN459" s="203">
        <v>2015</v>
      </c>
      <c r="AO459" s="211" t="s">
        <v>71</v>
      </c>
      <c r="AP459" s="211" t="s">
        <v>65</v>
      </c>
      <c r="AQ459" s="212" t="s">
        <v>71</v>
      </c>
      <c r="AR459" s="203" t="s">
        <v>59</v>
      </c>
      <c r="AS459" s="213">
        <v>2020</v>
      </c>
      <c r="AT459" s="214" t="s">
        <v>1528</v>
      </c>
      <c r="AU459" s="203" t="s">
        <v>93</v>
      </c>
      <c r="AV459" s="215">
        <v>42369</v>
      </c>
      <c r="AW459" s="216">
        <v>2824.5530759952499</v>
      </c>
      <c r="AX459" s="216">
        <v>2612.7087999999999</v>
      </c>
      <c r="AY459" s="217"/>
      <c r="AZ459" s="218"/>
      <c r="BA459" s="203" t="s">
        <v>65</v>
      </c>
      <c r="BB459" s="219" t="s">
        <v>921</v>
      </c>
    </row>
    <row r="460" spans="1:54" s="220" customFormat="1" ht="76.5">
      <c r="A460" s="202">
        <v>2</v>
      </c>
      <c r="B460" s="203" t="s">
        <v>1609</v>
      </c>
      <c r="C460" s="204" t="s">
        <v>1571</v>
      </c>
      <c r="D460" s="205" t="s">
        <v>1188</v>
      </c>
      <c r="E460" s="203" t="s">
        <v>82</v>
      </c>
      <c r="F460" s="205" t="s">
        <v>83</v>
      </c>
      <c r="G460" s="205" t="s">
        <v>84</v>
      </c>
      <c r="H460" s="202">
        <v>816133</v>
      </c>
      <c r="I460" s="206" t="s">
        <v>1610</v>
      </c>
      <c r="J460" s="207" t="s">
        <v>566</v>
      </c>
      <c r="K460" s="207" t="s">
        <v>566</v>
      </c>
      <c r="L460" s="203" t="s">
        <v>87</v>
      </c>
      <c r="M460" s="204" t="s">
        <v>77</v>
      </c>
      <c r="N460" s="203" t="s">
        <v>88</v>
      </c>
      <c r="O460" s="203" t="s">
        <v>89</v>
      </c>
      <c r="P460" s="208">
        <v>2205.7249981033624</v>
      </c>
      <c r="Q460" s="208">
        <v>2602.7554977619675</v>
      </c>
      <c r="R460" s="208">
        <v>1874.8662483878579</v>
      </c>
      <c r="S460" s="209">
        <v>2212.3421730976725</v>
      </c>
      <c r="T460" s="208">
        <v>1874.8662483878579</v>
      </c>
      <c r="U460" s="208">
        <v>2212.3421730976725</v>
      </c>
      <c r="V460" s="203" t="s">
        <v>127</v>
      </c>
      <c r="W460" s="205" t="s">
        <v>54</v>
      </c>
      <c r="X460" s="205" t="s">
        <v>54</v>
      </c>
      <c r="Y460" s="205" t="s">
        <v>55</v>
      </c>
      <c r="Z460" s="210">
        <v>42064</v>
      </c>
      <c r="AA460" s="210">
        <v>42099</v>
      </c>
      <c r="AB460" s="2" t="s">
        <v>71</v>
      </c>
      <c r="AC460" s="2" t="s">
        <v>71</v>
      </c>
      <c r="AD460" s="25" t="s">
        <v>567</v>
      </c>
      <c r="AE460" s="2" t="s">
        <v>78</v>
      </c>
      <c r="AF460" s="21">
        <v>796</v>
      </c>
      <c r="AG460" s="1" t="s">
        <v>68</v>
      </c>
      <c r="AH460" s="1">
        <v>1</v>
      </c>
      <c r="AI460" s="2">
        <v>46</v>
      </c>
      <c r="AJ460" s="2" t="s">
        <v>63</v>
      </c>
      <c r="AK460" s="210">
        <v>42119</v>
      </c>
      <c r="AL460" s="210">
        <v>42119</v>
      </c>
      <c r="AM460" s="210">
        <v>42369</v>
      </c>
      <c r="AN460" s="203">
        <v>2015</v>
      </c>
      <c r="AO460" s="211" t="s">
        <v>71</v>
      </c>
      <c r="AP460" s="211" t="s">
        <v>65</v>
      </c>
      <c r="AQ460" s="212" t="s">
        <v>71</v>
      </c>
      <c r="AR460" s="203" t="s">
        <v>59</v>
      </c>
      <c r="AS460" s="213">
        <v>2121</v>
      </c>
      <c r="AT460" s="214" t="s">
        <v>1531</v>
      </c>
      <c r="AU460" s="203" t="s">
        <v>93</v>
      </c>
      <c r="AV460" s="215">
        <v>42369</v>
      </c>
      <c r="AW460" s="216">
        <v>2824.5530759952499</v>
      </c>
      <c r="AX460" s="216">
        <v>2612.7087999999999</v>
      </c>
      <c r="AY460" s="217"/>
      <c r="AZ460" s="218"/>
      <c r="BA460" s="203" t="s">
        <v>65</v>
      </c>
      <c r="BB460" s="219" t="s">
        <v>921</v>
      </c>
    </row>
    <row r="461" spans="1:54" s="220" customFormat="1" ht="76.5">
      <c r="A461" s="202">
        <v>2</v>
      </c>
      <c r="B461" s="203" t="s">
        <v>1611</v>
      </c>
      <c r="C461" s="204" t="s">
        <v>1571</v>
      </c>
      <c r="D461" s="205" t="s">
        <v>1188</v>
      </c>
      <c r="E461" s="203" t="s">
        <v>82</v>
      </c>
      <c r="F461" s="205" t="s">
        <v>83</v>
      </c>
      <c r="G461" s="205" t="s">
        <v>84</v>
      </c>
      <c r="H461" s="202">
        <v>816134</v>
      </c>
      <c r="I461" s="206" t="s">
        <v>1612</v>
      </c>
      <c r="J461" s="207" t="s">
        <v>566</v>
      </c>
      <c r="K461" s="207" t="s">
        <v>566</v>
      </c>
      <c r="L461" s="203" t="s">
        <v>87</v>
      </c>
      <c r="M461" s="204" t="s">
        <v>77</v>
      </c>
      <c r="N461" s="203" t="s">
        <v>88</v>
      </c>
      <c r="O461" s="203" t="s">
        <v>89</v>
      </c>
      <c r="P461" s="208">
        <v>2205.7249981033624</v>
      </c>
      <c r="Q461" s="208">
        <v>2602.7554977619675</v>
      </c>
      <c r="R461" s="208">
        <v>1874.8662483878579</v>
      </c>
      <c r="S461" s="209">
        <v>2212.3421730976725</v>
      </c>
      <c r="T461" s="208">
        <v>1874.8662483878579</v>
      </c>
      <c r="U461" s="208">
        <v>2212.3421730976725</v>
      </c>
      <c r="V461" s="203" t="s">
        <v>127</v>
      </c>
      <c r="W461" s="205" t="s">
        <v>54</v>
      </c>
      <c r="X461" s="205" t="s">
        <v>54</v>
      </c>
      <c r="Y461" s="205" t="s">
        <v>55</v>
      </c>
      <c r="Z461" s="210">
        <v>42064</v>
      </c>
      <c r="AA461" s="210">
        <v>42099</v>
      </c>
      <c r="AB461" s="2" t="s">
        <v>71</v>
      </c>
      <c r="AC461" s="2" t="s">
        <v>71</v>
      </c>
      <c r="AD461" s="25" t="s">
        <v>567</v>
      </c>
      <c r="AE461" s="2" t="s">
        <v>78</v>
      </c>
      <c r="AF461" s="21">
        <v>796</v>
      </c>
      <c r="AG461" s="1" t="s">
        <v>68</v>
      </c>
      <c r="AH461" s="1">
        <v>1</v>
      </c>
      <c r="AI461" s="2">
        <v>46</v>
      </c>
      <c r="AJ461" s="2" t="s">
        <v>63</v>
      </c>
      <c r="AK461" s="210">
        <v>42119</v>
      </c>
      <c r="AL461" s="210">
        <v>42119</v>
      </c>
      <c r="AM461" s="210">
        <v>42369</v>
      </c>
      <c r="AN461" s="203">
        <v>2015</v>
      </c>
      <c r="AO461" s="211" t="s">
        <v>71</v>
      </c>
      <c r="AP461" s="211" t="s">
        <v>65</v>
      </c>
      <c r="AQ461" s="212" t="s">
        <v>71</v>
      </c>
      <c r="AR461" s="203" t="s">
        <v>59</v>
      </c>
      <c r="AS461" s="213">
        <v>2222</v>
      </c>
      <c r="AT461" s="214" t="s">
        <v>1534</v>
      </c>
      <c r="AU461" s="203" t="s">
        <v>93</v>
      </c>
      <c r="AV461" s="215">
        <v>42369</v>
      </c>
      <c r="AW461" s="216">
        <v>2824.5530759952499</v>
      </c>
      <c r="AX461" s="216">
        <v>2612.7087999999999</v>
      </c>
      <c r="AY461" s="217"/>
      <c r="AZ461" s="218"/>
      <c r="BA461" s="203" t="s">
        <v>65</v>
      </c>
      <c r="BB461" s="219" t="s">
        <v>921</v>
      </c>
    </row>
    <row r="462" spans="1:54" s="220" customFormat="1" ht="76.5">
      <c r="A462" s="202">
        <v>2</v>
      </c>
      <c r="B462" s="203" t="s">
        <v>1613</v>
      </c>
      <c r="C462" s="204" t="s">
        <v>1571</v>
      </c>
      <c r="D462" s="205" t="s">
        <v>1188</v>
      </c>
      <c r="E462" s="203" t="s">
        <v>82</v>
      </c>
      <c r="F462" s="205" t="s">
        <v>83</v>
      </c>
      <c r="G462" s="205" t="s">
        <v>84</v>
      </c>
      <c r="H462" s="202">
        <v>816135</v>
      </c>
      <c r="I462" s="206" t="s">
        <v>1614</v>
      </c>
      <c r="J462" s="207" t="s">
        <v>566</v>
      </c>
      <c r="K462" s="207" t="s">
        <v>566</v>
      </c>
      <c r="L462" s="203" t="s">
        <v>87</v>
      </c>
      <c r="M462" s="204" t="s">
        <v>77</v>
      </c>
      <c r="N462" s="203" t="s">
        <v>88</v>
      </c>
      <c r="O462" s="203" t="s">
        <v>89</v>
      </c>
      <c r="P462" s="208">
        <v>2205.7249981033624</v>
      </c>
      <c r="Q462" s="208">
        <v>2602.7554977619675</v>
      </c>
      <c r="R462" s="208">
        <v>1874.8662483878579</v>
      </c>
      <c r="S462" s="209">
        <v>2212.3421730976725</v>
      </c>
      <c r="T462" s="208">
        <v>1874.8662483878579</v>
      </c>
      <c r="U462" s="208">
        <v>2212.3421730976725</v>
      </c>
      <c r="V462" s="203" t="s">
        <v>127</v>
      </c>
      <c r="W462" s="205" t="s">
        <v>54</v>
      </c>
      <c r="X462" s="205" t="s">
        <v>54</v>
      </c>
      <c r="Y462" s="205" t="s">
        <v>55</v>
      </c>
      <c r="Z462" s="210">
        <v>42064</v>
      </c>
      <c r="AA462" s="210">
        <v>42099</v>
      </c>
      <c r="AB462" s="2" t="s">
        <v>71</v>
      </c>
      <c r="AC462" s="2" t="s">
        <v>71</v>
      </c>
      <c r="AD462" s="25" t="s">
        <v>567</v>
      </c>
      <c r="AE462" s="2" t="s">
        <v>78</v>
      </c>
      <c r="AF462" s="21">
        <v>796</v>
      </c>
      <c r="AG462" s="1" t="s">
        <v>68</v>
      </c>
      <c r="AH462" s="1">
        <v>1</v>
      </c>
      <c r="AI462" s="2">
        <v>46</v>
      </c>
      <c r="AJ462" s="2" t="s">
        <v>63</v>
      </c>
      <c r="AK462" s="210">
        <v>42119</v>
      </c>
      <c r="AL462" s="210">
        <v>42119</v>
      </c>
      <c r="AM462" s="210">
        <v>42369</v>
      </c>
      <c r="AN462" s="203">
        <v>2015</v>
      </c>
      <c r="AO462" s="211" t="s">
        <v>71</v>
      </c>
      <c r="AP462" s="211" t="s">
        <v>65</v>
      </c>
      <c r="AQ462" s="212" t="s">
        <v>71</v>
      </c>
      <c r="AR462" s="203" t="s">
        <v>59</v>
      </c>
      <c r="AS462" s="213">
        <v>2323</v>
      </c>
      <c r="AT462" s="214" t="s">
        <v>1537</v>
      </c>
      <c r="AU462" s="203" t="s">
        <v>93</v>
      </c>
      <c r="AV462" s="215">
        <v>42369</v>
      </c>
      <c r="AW462" s="216">
        <v>2824.5530759952499</v>
      </c>
      <c r="AX462" s="216">
        <v>2612.7087999999999</v>
      </c>
      <c r="AY462" s="217"/>
      <c r="AZ462" s="218"/>
      <c r="BA462" s="203" t="s">
        <v>65</v>
      </c>
      <c r="BB462" s="219" t="s">
        <v>921</v>
      </c>
    </row>
    <row r="463" spans="1:54" s="220" customFormat="1" ht="76.5">
      <c r="A463" s="202">
        <v>2</v>
      </c>
      <c r="B463" s="203" t="s">
        <v>1615</v>
      </c>
      <c r="C463" s="204" t="s">
        <v>1571</v>
      </c>
      <c r="D463" s="205" t="s">
        <v>1188</v>
      </c>
      <c r="E463" s="203" t="s">
        <v>82</v>
      </c>
      <c r="F463" s="205" t="s">
        <v>83</v>
      </c>
      <c r="G463" s="205" t="s">
        <v>84</v>
      </c>
      <c r="H463" s="202">
        <v>816136</v>
      </c>
      <c r="I463" s="206" t="s">
        <v>1616</v>
      </c>
      <c r="J463" s="207" t="s">
        <v>566</v>
      </c>
      <c r="K463" s="207" t="s">
        <v>566</v>
      </c>
      <c r="L463" s="203" t="s">
        <v>87</v>
      </c>
      <c r="M463" s="204" t="s">
        <v>77</v>
      </c>
      <c r="N463" s="203" t="s">
        <v>88</v>
      </c>
      <c r="O463" s="203" t="s">
        <v>89</v>
      </c>
      <c r="P463" s="208">
        <v>2205.7249981033624</v>
      </c>
      <c r="Q463" s="208">
        <v>2602.7554977619675</v>
      </c>
      <c r="R463" s="208">
        <v>1874.8662483878579</v>
      </c>
      <c r="S463" s="209">
        <v>2212.3421730976725</v>
      </c>
      <c r="T463" s="208">
        <v>1874.8662483878579</v>
      </c>
      <c r="U463" s="208">
        <v>2212.3421730976725</v>
      </c>
      <c r="V463" s="203" t="s">
        <v>127</v>
      </c>
      <c r="W463" s="205" t="s">
        <v>54</v>
      </c>
      <c r="X463" s="205" t="s">
        <v>54</v>
      </c>
      <c r="Y463" s="205" t="s">
        <v>55</v>
      </c>
      <c r="Z463" s="210">
        <v>42064</v>
      </c>
      <c r="AA463" s="210">
        <v>42099</v>
      </c>
      <c r="AB463" s="2" t="s">
        <v>71</v>
      </c>
      <c r="AC463" s="2" t="s">
        <v>71</v>
      </c>
      <c r="AD463" s="25" t="s">
        <v>567</v>
      </c>
      <c r="AE463" s="2" t="s">
        <v>78</v>
      </c>
      <c r="AF463" s="21">
        <v>796</v>
      </c>
      <c r="AG463" s="1" t="s">
        <v>68</v>
      </c>
      <c r="AH463" s="1">
        <v>1</v>
      </c>
      <c r="AI463" s="2">
        <v>46</v>
      </c>
      <c r="AJ463" s="2" t="s">
        <v>63</v>
      </c>
      <c r="AK463" s="210">
        <v>42119</v>
      </c>
      <c r="AL463" s="210">
        <v>42119</v>
      </c>
      <c r="AM463" s="210">
        <v>42369</v>
      </c>
      <c r="AN463" s="203">
        <v>2015</v>
      </c>
      <c r="AO463" s="211" t="s">
        <v>71</v>
      </c>
      <c r="AP463" s="211" t="s">
        <v>65</v>
      </c>
      <c r="AQ463" s="212" t="s">
        <v>71</v>
      </c>
      <c r="AR463" s="203" t="s">
        <v>59</v>
      </c>
      <c r="AS463" s="213">
        <v>2424</v>
      </c>
      <c r="AT463" s="214" t="s">
        <v>1540</v>
      </c>
      <c r="AU463" s="203" t="s">
        <v>93</v>
      </c>
      <c r="AV463" s="215">
        <v>42369</v>
      </c>
      <c r="AW463" s="216">
        <v>2824.5530759952499</v>
      </c>
      <c r="AX463" s="216">
        <v>2612.7087999999999</v>
      </c>
      <c r="AY463" s="217"/>
      <c r="AZ463" s="218"/>
      <c r="BA463" s="203" t="s">
        <v>65</v>
      </c>
      <c r="BB463" s="219" t="s">
        <v>921</v>
      </c>
    </row>
    <row r="464" spans="1:54" s="220" customFormat="1" ht="76.5">
      <c r="A464" s="202">
        <v>2</v>
      </c>
      <c r="B464" s="203" t="s">
        <v>1617</v>
      </c>
      <c r="C464" s="204" t="s">
        <v>1571</v>
      </c>
      <c r="D464" s="205" t="s">
        <v>1188</v>
      </c>
      <c r="E464" s="203" t="s">
        <v>82</v>
      </c>
      <c r="F464" s="205" t="s">
        <v>83</v>
      </c>
      <c r="G464" s="205" t="s">
        <v>84</v>
      </c>
      <c r="H464" s="202">
        <v>816137</v>
      </c>
      <c r="I464" s="206" t="s">
        <v>1618</v>
      </c>
      <c r="J464" s="207" t="s">
        <v>566</v>
      </c>
      <c r="K464" s="207" t="s">
        <v>566</v>
      </c>
      <c r="L464" s="203" t="s">
        <v>87</v>
      </c>
      <c r="M464" s="204" t="s">
        <v>77</v>
      </c>
      <c r="N464" s="203" t="s">
        <v>88</v>
      </c>
      <c r="O464" s="203" t="s">
        <v>89</v>
      </c>
      <c r="P464" s="208">
        <v>2205.7249981033624</v>
      </c>
      <c r="Q464" s="208">
        <v>2602.7554977619675</v>
      </c>
      <c r="R464" s="208">
        <v>1874.8662483878579</v>
      </c>
      <c r="S464" s="209">
        <v>2212.3421730976725</v>
      </c>
      <c r="T464" s="208">
        <v>1874.8662483878579</v>
      </c>
      <c r="U464" s="208">
        <v>2212.3421730976725</v>
      </c>
      <c r="V464" s="203" t="s">
        <v>127</v>
      </c>
      <c r="W464" s="205" t="s">
        <v>54</v>
      </c>
      <c r="X464" s="205" t="s">
        <v>54</v>
      </c>
      <c r="Y464" s="205" t="s">
        <v>55</v>
      </c>
      <c r="Z464" s="210">
        <v>42064</v>
      </c>
      <c r="AA464" s="210">
        <v>42099</v>
      </c>
      <c r="AB464" s="2" t="s">
        <v>71</v>
      </c>
      <c r="AC464" s="2" t="s">
        <v>71</v>
      </c>
      <c r="AD464" s="25" t="s">
        <v>567</v>
      </c>
      <c r="AE464" s="2" t="s">
        <v>78</v>
      </c>
      <c r="AF464" s="21">
        <v>796</v>
      </c>
      <c r="AG464" s="1" t="s">
        <v>68</v>
      </c>
      <c r="AH464" s="1">
        <v>1</v>
      </c>
      <c r="AI464" s="2">
        <v>46</v>
      </c>
      <c r="AJ464" s="2" t="s">
        <v>63</v>
      </c>
      <c r="AK464" s="210">
        <v>42119</v>
      </c>
      <c r="AL464" s="210">
        <v>42119</v>
      </c>
      <c r="AM464" s="210">
        <v>42369</v>
      </c>
      <c r="AN464" s="203">
        <v>2015</v>
      </c>
      <c r="AO464" s="211" t="s">
        <v>71</v>
      </c>
      <c r="AP464" s="211" t="s">
        <v>65</v>
      </c>
      <c r="AQ464" s="212" t="s">
        <v>71</v>
      </c>
      <c r="AR464" s="203" t="s">
        <v>59</v>
      </c>
      <c r="AS464" s="213">
        <v>2525</v>
      </c>
      <c r="AT464" s="214" t="s">
        <v>1543</v>
      </c>
      <c r="AU464" s="203" t="s">
        <v>93</v>
      </c>
      <c r="AV464" s="215">
        <v>42369</v>
      </c>
      <c r="AW464" s="216">
        <v>2824.5530759952499</v>
      </c>
      <c r="AX464" s="216">
        <v>2612.7087999999999</v>
      </c>
      <c r="AY464" s="217"/>
      <c r="AZ464" s="218"/>
      <c r="BA464" s="203" t="s">
        <v>65</v>
      </c>
      <c r="BB464" s="219" t="s">
        <v>921</v>
      </c>
    </row>
    <row r="465" spans="1:54" s="220" customFormat="1" ht="76.5">
      <c r="A465" s="202">
        <v>2</v>
      </c>
      <c r="B465" s="203" t="s">
        <v>1619</v>
      </c>
      <c r="C465" s="204" t="s">
        <v>1571</v>
      </c>
      <c r="D465" s="205" t="s">
        <v>1188</v>
      </c>
      <c r="E465" s="203" t="s">
        <v>82</v>
      </c>
      <c r="F465" s="205" t="s">
        <v>83</v>
      </c>
      <c r="G465" s="205" t="s">
        <v>84</v>
      </c>
      <c r="H465" s="202">
        <v>816138</v>
      </c>
      <c r="I465" s="206" t="s">
        <v>1620</v>
      </c>
      <c r="J465" s="207" t="s">
        <v>566</v>
      </c>
      <c r="K465" s="207" t="s">
        <v>566</v>
      </c>
      <c r="L465" s="203" t="s">
        <v>87</v>
      </c>
      <c r="M465" s="204" t="s">
        <v>77</v>
      </c>
      <c r="N465" s="203" t="s">
        <v>88</v>
      </c>
      <c r="O465" s="203" t="s">
        <v>89</v>
      </c>
      <c r="P465" s="208">
        <v>2205.7249981033624</v>
      </c>
      <c r="Q465" s="208">
        <v>2602.7554977619675</v>
      </c>
      <c r="R465" s="208">
        <v>1874.8662483878579</v>
      </c>
      <c r="S465" s="209">
        <v>2212.3421730976725</v>
      </c>
      <c r="T465" s="208">
        <v>1874.8662483878579</v>
      </c>
      <c r="U465" s="208">
        <v>2212.3421730976725</v>
      </c>
      <c r="V465" s="203" t="s">
        <v>127</v>
      </c>
      <c r="W465" s="205" t="s">
        <v>54</v>
      </c>
      <c r="X465" s="205" t="s">
        <v>54</v>
      </c>
      <c r="Y465" s="205" t="s">
        <v>55</v>
      </c>
      <c r="Z465" s="210">
        <v>42064</v>
      </c>
      <c r="AA465" s="210">
        <v>42099</v>
      </c>
      <c r="AB465" s="2" t="s">
        <v>71</v>
      </c>
      <c r="AC465" s="2" t="s">
        <v>71</v>
      </c>
      <c r="AD465" s="25" t="s">
        <v>567</v>
      </c>
      <c r="AE465" s="2" t="s">
        <v>78</v>
      </c>
      <c r="AF465" s="21">
        <v>796</v>
      </c>
      <c r="AG465" s="1" t="s">
        <v>68</v>
      </c>
      <c r="AH465" s="1">
        <v>1</v>
      </c>
      <c r="AI465" s="2">
        <v>46</v>
      </c>
      <c r="AJ465" s="2" t="s">
        <v>63</v>
      </c>
      <c r="AK465" s="210">
        <v>42119</v>
      </c>
      <c r="AL465" s="210">
        <v>42119</v>
      </c>
      <c r="AM465" s="210">
        <v>42369</v>
      </c>
      <c r="AN465" s="203">
        <v>2015</v>
      </c>
      <c r="AO465" s="211" t="s">
        <v>71</v>
      </c>
      <c r="AP465" s="211" t="s">
        <v>65</v>
      </c>
      <c r="AQ465" s="212" t="s">
        <v>71</v>
      </c>
      <c r="AR465" s="203" t="s">
        <v>59</v>
      </c>
      <c r="AS465" s="213">
        <v>2626</v>
      </c>
      <c r="AT465" s="214" t="s">
        <v>1546</v>
      </c>
      <c r="AU465" s="203" t="s">
        <v>93</v>
      </c>
      <c r="AV465" s="215">
        <v>42369</v>
      </c>
      <c r="AW465" s="216">
        <v>2824.5530759952499</v>
      </c>
      <c r="AX465" s="216">
        <v>2612.7087999999999</v>
      </c>
      <c r="AY465" s="217"/>
      <c r="AZ465" s="218"/>
      <c r="BA465" s="203" t="s">
        <v>65</v>
      </c>
      <c r="BB465" s="219" t="s">
        <v>921</v>
      </c>
    </row>
    <row r="466" spans="1:54" s="220" customFormat="1" ht="76.5">
      <c r="A466" s="202">
        <v>2</v>
      </c>
      <c r="B466" s="203" t="s">
        <v>1621</v>
      </c>
      <c r="C466" s="204" t="s">
        <v>1571</v>
      </c>
      <c r="D466" s="205" t="s">
        <v>1188</v>
      </c>
      <c r="E466" s="203" t="s">
        <v>82</v>
      </c>
      <c r="F466" s="205" t="s">
        <v>83</v>
      </c>
      <c r="G466" s="205" t="s">
        <v>84</v>
      </c>
      <c r="H466" s="202">
        <v>816139</v>
      </c>
      <c r="I466" s="206" t="s">
        <v>1622</v>
      </c>
      <c r="J466" s="207" t="s">
        <v>566</v>
      </c>
      <c r="K466" s="207" t="s">
        <v>566</v>
      </c>
      <c r="L466" s="203" t="s">
        <v>87</v>
      </c>
      <c r="M466" s="204" t="s">
        <v>77</v>
      </c>
      <c r="N466" s="203" t="s">
        <v>88</v>
      </c>
      <c r="O466" s="203" t="s">
        <v>89</v>
      </c>
      <c r="P466" s="208">
        <v>2205.7249981033624</v>
      </c>
      <c r="Q466" s="208">
        <v>2602.7554977619675</v>
      </c>
      <c r="R466" s="208">
        <v>1874.8662483878579</v>
      </c>
      <c r="S466" s="209">
        <v>2212.3421730976725</v>
      </c>
      <c r="T466" s="208">
        <v>1874.8662483878579</v>
      </c>
      <c r="U466" s="208">
        <v>2212.3421730976725</v>
      </c>
      <c r="V466" s="203" t="s">
        <v>127</v>
      </c>
      <c r="W466" s="205" t="s">
        <v>54</v>
      </c>
      <c r="X466" s="205" t="s">
        <v>54</v>
      </c>
      <c r="Y466" s="205" t="s">
        <v>55</v>
      </c>
      <c r="Z466" s="210">
        <v>42064</v>
      </c>
      <c r="AA466" s="210">
        <v>42099</v>
      </c>
      <c r="AB466" s="2" t="s">
        <v>71</v>
      </c>
      <c r="AC466" s="2" t="s">
        <v>71</v>
      </c>
      <c r="AD466" s="25" t="s">
        <v>567</v>
      </c>
      <c r="AE466" s="2" t="s">
        <v>78</v>
      </c>
      <c r="AF466" s="21">
        <v>796</v>
      </c>
      <c r="AG466" s="1" t="s">
        <v>68</v>
      </c>
      <c r="AH466" s="1">
        <v>1</v>
      </c>
      <c r="AI466" s="2">
        <v>46</v>
      </c>
      <c r="AJ466" s="2" t="s">
        <v>63</v>
      </c>
      <c r="AK466" s="210">
        <v>42119</v>
      </c>
      <c r="AL466" s="210">
        <v>42119</v>
      </c>
      <c r="AM466" s="210">
        <v>42369</v>
      </c>
      <c r="AN466" s="203">
        <v>2015</v>
      </c>
      <c r="AO466" s="211" t="s">
        <v>71</v>
      </c>
      <c r="AP466" s="211" t="s">
        <v>65</v>
      </c>
      <c r="AQ466" s="212" t="s">
        <v>71</v>
      </c>
      <c r="AR466" s="203" t="s">
        <v>59</v>
      </c>
      <c r="AS466" s="213">
        <v>2727</v>
      </c>
      <c r="AT466" s="214" t="s">
        <v>1549</v>
      </c>
      <c r="AU466" s="203" t="s">
        <v>93</v>
      </c>
      <c r="AV466" s="215">
        <v>42369</v>
      </c>
      <c r="AW466" s="216">
        <v>2824.5530759952499</v>
      </c>
      <c r="AX466" s="216">
        <v>2612.7087999999999</v>
      </c>
      <c r="AY466" s="217"/>
      <c r="AZ466" s="218"/>
      <c r="BA466" s="203" t="s">
        <v>65</v>
      </c>
      <c r="BB466" s="219" t="s">
        <v>921</v>
      </c>
    </row>
    <row r="467" spans="1:54" s="220" customFormat="1" ht="76.5">
      <c r="A467" s="202">
        <v>2</v>
      </c>
      <c r="B467" s="203" t="s">
        <v>1623</v>
      </c>
      <c r="C467" s="204" t="s">
        <v>1571</v>
      </c>
      <c r="D467" s="205" t="s">
        <v>1188</v>
      </c>
      <c r="E467" s="203" t="s">
        <v>82</v>
      </c>
      <c r="F467" s="205" t="s">
        <v>83</v>
      </c>
      <c r="G467" s="205" t="s">
        <v>84</v>
      </c>
      <c r="H467" s="202">
        <v>816140</v>
      </c>
      <c r="I467" s="206" t="s">
        <v>1624</v>
      </c>
      <c r="J467" s="207" t="s">
        <v>566</v>
      </c>
      <c r="K467" s="207" t="s">
        <v>566</v>
      </c>
      <c r="L467" s="203" t="s">
        <v>87</v>
      </c>
      <c r="M467" s="204" t="s">
        <v>77</v>
      </c>
      <c r="N467" s="203" t="s">
        <v>88</v>
      </c>
      <c r="O467" s="203" t="s">
        <v>89</v>
      </c>
      <c r="P467" s="208">
        <v>2205.7249981033624</v>
      </c>
      <c r="Q467" s="208">
        <v>2602.7554977619675</v>
      </c>
      <c r="R467" s="208">
        <v>1874.8662483878579</v>
      </c>
      <c r="S467" s="209">
        <v>2212.3421730976725</v>
      </c>
      <c r="T467" s="208">
        <v>1874.8662483878579</v>
      </c>
      <c r="U467" s="208">
        <v>2212.3421730976725</v>
      </c>
      <c r="V467" s="203" t="s">
        <v>127</v>
      </c>
      <c r="W467" s="205" t="s">
        <v>54</v>
      </c>
      <c r="X467" s="205" t="s">
        <v>54</v>
      </c>
      <c r="Y467" s="205" t="s">
        <v>55</v>
      </c>
      <c r="Z467" s="210">
        <v>42064</v>
      </c>
      <c r="AA467" s="210">
        <v>42099</v>
      </c>
      <c r="AB467" s="2" t="s">
        <v>71</v>
      </c>
      <c r="AC467" s="2" t="s">
        <v>71</v>
      </c>
      <c r="AD467" s="25" t="s">
        <v>567</v>
      </c>
      <c r="AE467" s="2" t="s">
        <v>78</v>
      </c>
      <c r="AF467" s="21">
        <v>796</v>
      </c>
      <c r="AG467" s="1" t="s">
        <v>68</v>
      </c>
      <c r="AH467" s="1">
        <v>1</v>
      </c>
      <c r="AI467" s="2">
        <v>46</v>
      </c>
      <c r="AJ467" s="2" t="s">
        <v>63</v>
      </c>
      <c r="AK467" s="210">
        <v>42119</v>
      </c>
      <c r="AL467" s="210">
        <v>42119</v>
      </c>
      <c r="AM467" s="210">
        <v>42369</v>
      </c>
      <c r="AN467" s="203">
        <v>2015</v>
      </c>
      <c r="AO467" s="211" t="s">
        <v>71</v>
      </c>
      <c r="AP467" s="211" t="s">
        <v>65</v>
      </c>
      <c r="AQ467" s="212" t="s">
        <v>71</v>
      </c>
      <c r="AR467" s="203" t="s">
        <v>59</v>
      </c>
      <c r="AS467" s="213">
        <v>2828</v>
      </c>
      <c r="AT467" s="214" t="s">
        <v>1552</v>
      </c>
      <c r="AU467" s="203" t="s">
        <v>93</v>
      </c>
      <c r="AV467" s="215">
        <v>42369</v>
      </c>
      <c r="AW467" s="216">
        <v>2824.5530759952499</v>
      </c>
      <c r="AX467" s="216">
        <v>2612.7087999999999</v>
      </c>
      <c r="AY467" s="217"/>
      <c r="AZ467" s="218"/>
      <c r="BA467" s="203" t="s">
        <v>65</v>
      </c>
      <c r="BB467" s="219" t="s">
        <v>921</v>
      </c>
    </row>
    <row r="468" spans="1:54" s="220" customFormat="1" ht="76.5">
      <c r="A468" s="202">
        <v>2</v>
      </c>
      <c r="B468" s="203" t="s">
        <v>1625</v>
      </c>
      <c r="C468" s="204" t="s">
        <v>1571</v>
      </c>
      <c r="D468" s="205" t="s">
        <v>1188</v>
      </c>
      <c r="E468" s="203" t="s">
        <v>82</v>
      </c>
      <c r="F468" s="205" t="s">
        <v>83</v>
      </c>
      <c r="G468" s="205" t="s">
        <v>84</v>
      </c>
      <c r="H468" s="202">
        <v>816141</v>
      </c>
      <c r="I468" s="206" t="s">
        <v>1626</v>
      </c>
      <c r="J468" s="207" t="s">
        <v>566</v>
      </c>
      <c r="K468" s="207" t="s">
        <v>566</v>
      </c>
      <c r="L468" s="203" t="s">
        <v>87</v>
      </c>
      <c r="M468" s="204" t="s">
        <v>77</v>
      </c>
      <c r="N468" s="203" t="s">
        <v>88</v>
      </c>
      <c r="O468" s="203" t="s">
        <v>89</v>
      </c>
      <c r="P468" s="208">
        <v>2205.7249981033624</v>
      </c>
      <c r="Q468" s="208">
        <v>2602.7554977619675</v>
      </c>
      <c r="R468" s="208">
        <v>1874.8662483878579</v>
      </c>
      <c r="S468" s="209">
        <v>2212.3421730976725</v>
      </c>
      <c r="T468" s="208">
        <v>1874.8662483878579</v>
      </c>
      <c r="U468" s="208">
        <v>2212.3421730976725</v>
      </c>
      <c r="V468" s="203" t="s">
        <v>127</v>
      </c>
      <c r="W468" s="205" t="s">
        <v>54</v>
      </c>
      <c r="X468" s="205" t="s">
        <v>54</v>
      </c>
      <c r="Y468" s="205" t="s">
        <v>55</v>
      </c>
      <c r="Z468" s="210">
        <v>42064</v>
      </c>
      <c r="AA468" s="210">
        <v>42099</v>
      </c>
      <c r="AB468" s="2" t="s">
        <v>71</v>
      </c>
      <c r="AC468" s="2" t="s">
        <v>71</v>
      </c>
      <c r="AD468" s="25" t="s">
        <v>567</v>
      </c>
      <c r="AE468" s="2" t="s">
        <v>78</v>
      </c>
      <c r="AF468" s="21">
        <v>796</v>
      </c>
      <c r="AG468" s="1" t="s">
        <v>68</v>
      </c>
      <c r="AH468" s="1">
        <v>1</v>
      </c>
      <c r="AI468" s="2">
        <v>46</v>
      </c>
      <c r="AJ468" s="2" t="s">
        <v>63</v>
      </c>
      <c r="AK468" s="210">
        <v>42119</v>
      </c>
      <c r="AL468" s="210">
        <v>42119</v>
      </c>
      <c r="AM468" s="210">
        <v>42369</v>
      </c>
      <c r="AN468" s="203">
        <v>2015</v>
      </c>
      <c r="AO468" s="211" t="s">
        <v>71</v>
      </c>
      <c r="AP468" s="211" t="s">
        <v>65</v>
      </c>
      <c r="AQ468" s="212" t="s">
        <v>71</v>
      </c>
      <c r="AR468" s="203" t="s">
        <v>59</v>
      </c>
      <c r="AS468" s="213">
        <v>2929</v>
      </c>
      <c r="AT468" s="214" t="s">
        <v>1555</v>
      </c>
      <c r="AU468" s="203" t="s">
        <v>93</v>
      </c>
      <c r="AV468" s="215">
        <v>42369</v>
      </c>
      <c r="AW468" s="216">
        <v>2824.5530759952499</v>
      </c>
      <c r="AX468" s="216">
        <v>2612.7087999999999</v>
      </c>
      <c r="AY468" s="217"/>
      <c r="AZ468" s="218"/>
      <c r="BA468" s="203" t="s">
        <v>65</v>
      </c>
      <c r="BB468" s="219" t="s">
        <v>921</v>
      </c>
    </row>
    <row r="469" spans="1:54" s="220" customFormat="1" ht="76.5">
      <c r="A469" s="202">
        <v>2</v>
      </c>
      <c r="B469" s="203" t="s">
        <v>1627</v>
      </c>
      <c r="C469" s="204" t="s">
        <v>1571</v>
      </c>
      <c r="D469" s="205" t="s">
        <v>1188</v>
      </c>
      <c r="E469" s="203" t="s">
        <v>82</v>
      </c>
      <c r="F469" s="205" t="s">
        <v>83</v>
      </c>
      <c r="G469" s="205" t="s">
        <v>84</v>
      </c>
      <c r="H469" s="202">
        <v>816142</v>
      </c>
      <c r="I469" s="206" t="s">
        <v>1628</v>
      </c>
      <c r="J469" s="207" t="s">
        <v>566</v>
      </c>
      <c r="K469" s="207" t="s">
        <v>566</v>
      </c>
      <c r="L469" s="203" t="s">
        <v>87</v>
      </c>
      <c r="M469" s="204" t="s">
        <v>77</v>
      </c>
      <c r="N469" s="203" t="s">
        <v>88</v>
      </c>
      <c r="O469" s="203" t="s">
        <v>89</v>
      </c>
      <c r="P469" s="208">
        <v>2205.7249981033624</v>
      </c>
      <c r="Q469" s="208">
        <v>2602.7554977619675</v>
      </c>
      <c r="R469" s="208">
        <v>1874.8662483878579</v>
      </c>
      <c r="S469" s="209">
        <v>2212.3421730976725</v>
      </c>
      <c r="T469" s="208">
        <v>1874.8662483878579</v>
      </c>
      <c r="U469" s="208">
        <v>2212.3421730976725</v>
      </c>
      <c r="V469" s="203" t="s">
        <v>127</v>
      </c>
      <c r="W469" s="205" t="s">
        <v>54</v>
      </c>
      <c r="X469" s="205" t="s">
        <v>54</v>
      </c>
      <c r="Y469" s="205" t="s">
        <v>55</v>
      </c>
      <c r="Z469" s="210">
        <v>42064</v>
      </c>
      <c r="AA469" s="210">
        <v>42099</v>
      </c>
      <c r="AB469" s="2" t="s">
        <v>71</v>
      </c>
      <c r="AC469" s="2" t="s">
        <v>71</v>
      </c>
      <c r="AD469" s="25" t="s">
        <v>567</v>
      </c>
      <c r="AE469" s="2" t="s">
        <v>78</v>
      </c>
      <c r="AF469" s="21">
        <v>796</v>
      </c>
      <c r="AG469" s="1" t="s">
        <v>68</v>
      </c>
      <c r="AH469" s="1">
        <v>1</v>
      </c>
      <c r="AI469" s="2">
        <v>46</v>
      </c>
      <c r="AJ469" s="2" t="s">
        <v>63</v>
      </c>
      <c r="AK469" s="210">
        <v>42119</v>
      </c>
      <c r="AL469" s="210">
        <v>42119</v>
      </c>
      <c r="AM469" s="210">
        <v>42369</v>
      </c>
      <c r="AN469" s="203">
        <v>2015</v>
      </c>
      <c r="AO469" s="211" t="s">
        <v>71</v>
      </c>
      <c r="AP469" s="211" t="s">
        <v>65</v>
      </c>
      <c r="AQ469" s="212" t="s">
        <v>71</v>
      </c>
      <c r="AR469" s="203" t="s">
        <v>59</v>
      </c>
      <c r="AS469" s="213">
        <v>3030</v>
      </c>
      <c r="AT469" s="214" t="s">
        <v>1558</v>
      </c>
      <c r="AU469" s="203" t="s">
        <v>93</v>
      </c>
      <c r="AV469" s="215">
        <v>42369</v>
      </c>
      <c r="AW469" s="216">
        <v>2824.5530759952499</v>
      </c>
      <c r="AX469" s="216">
        <v>2612.7087999999999</v>
      </c>
      <c r="AY469" s="217"/>
      <c r="AZ469" s="218"/>
      <c r="BA469" s="203" t="s">
        <v>65</v>
      </c>
      <c r="BB469" s="219" t="s">
        <v>921</v>
      </c>
    </row>
    <row r="470" spans="1:54" s="220" customFormat="1" ht="76.5">
      <c r="A470" s="202">
        <v>2</v>
      </c>
      <c r="B470" s="203" t="s">
        <v>1629</v>
      </c>
      <c r="C470" s="204" t="s">
        <v>1571</v>
      </c>
      <c r="D470" s="205" t="s">
        <v>1188</v>
      </c>
      <c r="E470" s="203" t="s">
        <v>82</v>
      </c>
      <c r="F470" s="205" t="s">
        <v>83</v>
      </c>
      <c r="G470" s="205" t="s">
        <v>84</v>
      </c>
      <c r="H470" s="202">
        <v>816143</v>
      </c>
      <c r="I470" s="206" t="s">
        <v>1630</v>
      </c>
      <c r="J470" s="207" t="s">
        <v>566</v>
      </c>
      <c r="K470" s="207" t="s">
        <v>566</v>
      </c>
      <c r="L470" s="203" t="s">
        <v>87</v>
      </c>
      <c r="M470" s="204" t="s">
        <v>77</v>
      </c>
      <c r="N470" s="203" t="s">
        <v>88</v>
      </c>
      <c r="O470" s="203" t="s">
        <v>89</v>
      </c>
      <c r="P470" s="208">
        <v>2205.7249981033624</v>
      </c>
      <c r="Q470" s="208">
        <v>2602.7554977619675</v>
      </c>
      <c r="R470" s="208">
        <v>1874.8662483878579</v>
      </c>
      <c r="S470" s="209">
        <v>2212.3421730976725</v>
      </c>
      <c r="T470" s="208">
        <v>1874.8662483878579</v>
      </c>
      <c r="U470" s="208">
        <v>2212.3421730976725</v>
      </c>
      <c r="V470" s="203" t="s">
        <v>127</v>
      </c>
      <c r="W470" s="205" t="s">
        <v>54</v>
      </c>
      <c r="X470" s="205" t="s">
        <v>54</v>
      </c>
      <c r="Y470" s="205" t="s">
        <v>55</v>
      </c>
      <c r="Z470" s="210">
        <v>42064</v>
      </c>
      <c r="AA470" s="210">
        <v>42099</v>
      </c>
      <c r="AB470" s="2" t="s">
        <v>71</v>
      </c>
      <c r="AC470" s="2" t="s">
        <v>71</v>
      </c>
      <c r="AD470" s="25" t="s">
        <v>567</v>
      </c>
      <c r="AE470" s="2" t="s">
        <v>78</v>
      </c>
      <c r="AF470" s="21">
        <v>796</v>
      </c>
      <c r="AG470" s="1" t="s">
        <v>68</v>
      </c>
      <c r="AH470" s="1">
        <v>1</v>
      </c>
      <c r="AI470" s="2">
        <v>46</v>
      </c>
      <c r="AJ470" s="2" t="s">
        <v>63</v>
      </c>
      <c r="AK470" s="210">
        <v>42119</v>
      </c>
      <c r="AL470" s="210">
        <v>42119</v>
      </c>
      <c r="AM470" s="210">
        <v>42369</v>
      </c>
      <c r="AN470" s="203">
        <v>2015</v>
      </c>
      <c r="AO470" s="211" t="s">
        <v>71</v>
      </c>
      <c r="AP470" s="211" t="s">
        <v>65</v>
      </c>
      <c r="AQ470" s="212" t="s">
        <v>71</v>
      </c>
      <c r="AR470" s="203" t="s">
        <v>59</v>
      </c>
      <c r="AS470" s="213">
        <v>3131</v>
      </c>
      <c r="AT470" s="214" t="s">
        <v>1561</v>
      </c>
      <c r="AU470" s="203" t="s">
        <v>93</v>
      </c>
      <c r="AV470" s="215">
        <v>42369</v>
      </c>
      <c r="AW470" s="216">
        <v>2824.5530759952499</v>
      </c>
      <c r="AX470" s="216">
        <v>2612.7087999999999</v>
      </c>
      <c r="AY470" s="217"/>
      <c r="AZ470" s="218"/>
      <c r="BA470" s="203" t="s">
        <v>65</v>
      </c>
      <c r="BB470" s="219" t="s">
        <v>921</v>
      </c>
    </row>
    <row r="471" spans="1:54" s="220" customFormat="1" ht="76.5">
      <c r="A471" s="202">
        <v>2</v>
      </c>
      <c r="B471" s="203" t="s">
        <v>1631</v>
      </c>
      <c r="C471" s="204" t="s">
        <v>1571</v>
      </c>
      <c r="D471" s="205" t="s">
        <v>1188</v>
      </c>
      <c r="E471" s="203" t="s">
        <v>82</v>
      </c>
      <c r="F471" s="205" t="s">
        <v>83</v>
      </c>
      <c r="G471" s="205" t="s">
        <v>84</v>
      </c>
      <c r="H471" s="202">
        <v>816144</v>
      </c>
      <c r="I471" s="206" t="s">
        <v>1632</v>
      </c>
      <c r="J471" s="207" t="s">
        <v>566</v>
      </c>
      <c r="K471" s="207" t="s">
        <v>566</v>
      </c>
      <c r="L471" s="203" t="s">
        <v>87</v>
      </c>
      <c r="M471" s="204" t="s">
        <v>77</v>
      </c>
      <c r="N471" s="203" t="s">
        <v>88</v>
      </c>
      <c r="O471" s="203" t="s">
        <v>89</v>
      </c>
      <c r="P471" s="208">
        <v>2205.7249981033624</v>
      </c>
      <c r="Q471" s="208">
        <v>2602.7554977619675</v>
      </c>
      <c r="R471" s="208">
        <v>1874.8662483878579</v>
      </c>
      <c r="S471" s="209">
        <v>2212.3421730976725</v>
      </c>
      <c r="T471" s="208">
        <v>1874.8662483878579</v>
      </c>
      <c r="U471" s="208">
        <v>2212.3421730976725</v>
      </c>
      <c r="V471" s="203" t="s">
        <v>127</v>
      </c>
      <c r="W471" s="205" t="s">
        <v>54</v>
      </c>
      <c r="X471" s="205" t="s">
        <v>54</v>
      </c>
      <c r="Y471" s="205" t="s">
        <v>55</v>
      </c>
      <c r="Z471" s="210">
        <v>42064</v>
      </c>
      <c r="AA471" s="210">
        <v>42099</v>
      </c>
      <c r="AB471" s="2" t="s">
        <v>71</v>
      </c>
      <c r="AC471" s="2" t="s">
        <v>71</v>
      </c>
      <c r="AD471" s="25" t="s">
        <v>567</v>
      </c>
      <c r="AE471" s="2" t="s">
        <v>78</v>
      </c>
      <c r="AF471" s="21">
        <v>796</v>
      </c>
      <c r="AG471" s="1" t="s">
        <v>68</v>
      </c>
      <c r="AH471" s="1">
        <v>1</v>
      </c>
      <c r="AI471" s="2">
        <v>46</v>
      </c>
      <c r="AJ471" s="2" t="s">
        <v>63</v>
      </c>
      <c r="AK471" s="210">
        <v>42119</v>
      </c>
      <c r="AL471" s="210">
        <v>42119</v>
      </c>
      <c r="AM471" s="210">
        <v>42369</v>
      </c>
      <c r="AN471" s="203">
        <v>2015</v>
      </c>
      <c r="AO471" s="211" t="s">
        <v>71</v>
      </c>
      <c r="AP471" s="211" t="s">
        <v>65</v>
      </c>
      <c r="AQ471" s="212" t="s">
        <v>71</v>
      </c>
      <c r="AR471" s="203" t="s">
        <v>59</v>
      </c>
      <c r="AS471" s="213">
        <v>3232</v>
      </c>
      <c r="AT471" s="214" t="s">
        <v>1564</v>
      </c>
      <c r="AU471" s="203" t="s">
        <v>93</v>
      </c>
      <c r="AV471" s="215">
        <v>42369</v>
      </c>
      <c r="AW471" s="216">
        <v>2824.5530759952499</v>
      </c>
      <c r="AX471" s="216">
        <v>2612.7087999999999</v>
      </c>
      <c r="AY471" s="217"/>
      <c r="AZ471" s="218"/>
      <c r="BA471" s="203" t="s">
        <v>65</v>
      </c>
      <c r="BB471" s="219" t="s">
        <v>921</v>
      </c>
    </row>
    <row r="472" spans="1:54" s="220" customFormat="1" ht="76.5">
      <c r="A472" s="202">
        <v>2</v>
      </c>
      <c r="B472" s="203" t="s">
        <v>1633</v>
      </c>
      <c r="C472" s="204" t="s">
        <v>1571</v>
      </c>
      <c r="D472" s="205" t="s">
        <v>1188</v>
      </c>
      <c r="E472" s="203" t="s">
        <v>82</v>
      </c>
      <c r="F472" s="205" t="s">
        <v>83</v>
      </c>
      <c r="G472" s="205" t="s">
        <v>84</v>
      </c>
      <c r="H472" s="202">
        <v>816145</v>
      </c>
      <c r="I472" s="206" t="s">
        <v>1634</v>
      </c>
      <c r="J472" s="207" t="s">
        <v>566</v>
      </c>
      <c r="K472" s="207" t="s">
        <v>566</v>
      </c>
      <c r="L472" s="203" t="s">
        <v>87</v>
      </c>
      <c r="M472" s="204" t="s">
        <v>77</v>
      </c>
      <c r="N472" s="203" t="s">
        <v>88</v>
      </c>
      <c r="O472" s="203" t="s">
        <v>89</v>
      </c>
      <c r="P472" s="208">
        <v>2205.7249981033624</v>
      </c>
      <c r="Q472" s="208">
        <v>2602.7554977619675</v>
      </c>
      <c r="R472" s="208">
        <v>1874.8662483878579</v>
      </c>
      <c r="S472" s="209">
        <v>2212.3421730976725</v>
      </c>
      <c r="T472" s="208">
        <v>1874.8662483878579</v>
      </c>
      <c r="U472" s="208">
        <v>2212.3421730976725</v>
      </c>
      <c r="V472" s="203" t="s">
        <v>127</v>
      </c>
      <c r="W472" s="205" t="s">
        <v>54</v>
      </c>
      <c r="X472" s="205" t="s">
        <v>54</v>
      </c>
      <c r="Y472" s="205" t="s">
        <v>55</v>
      </c>
      <c r="Z472" s="210">
        <v>42064</v>
      </c>
      <c r="AA472" s="210">
        <v>42099</v>
      </c>
      <c r="AB472" s="2" t="s">
        <v>71</v>
      </c>
      <c r="AC472" s="2" t="s">
        <v>71</v>
      </c>
      <c r="AD472" s="25" t="s">
        <v>567</v>
      </c>
      <c r="AE472" s="2" t="s">
        <v>78</v>
      </c>
      <c r="AF472" s="21">
        <v>796</v>
      </c>
      <c r="AG472" s="1" t="s">
        <v>68</v>
      </c>
      <c r="AH472" s="1">
        <v>1</v>
      </c>
      <c r="AI472" s="2">
        <v>46</v>
      </c>
      <c r="AJ472" s="2" t="s">
        <v>63</v>
      </c>
      <c r="AK472" s="210">
        <v>42119</v>
      </c>
      <c r="AL472" s="210">
        <v>42119</v>
      </c>
      <c r="AM472" s="210">
        <v>42369</v>
      </c>
      <c r="AN472" s="203">
        <v>2015</v>
      </c>
      <c r="AO472" s="211" t="s">
        <v>71</v>
      </c>
      <c r="AP472" s="211" t="s">
        <v>65</v>
      </c>
      <c r="AQ472" s="212" t="s">
        <v>71</v>
      </c>
      <c r="AR472" s="203" t="s">
        <v>59</v>
      </c>
      <c r="AS472" s="213">
        <v>3333</v>
      </c>
      <c r="AT472" s="214" t="s">
        <v>1567</v>
      </c>
      <c r="AU472" s="203" t="s">
        <v>93</v>
      </c>
      <c r="AV472" s="215">
        <v>42369</v>
      </c>
      <c r="AW472" s="216">
        <v>2824.5530759952499</v>
      </c>
      <c r="AX472" s="216">
        <v>2612.7087999999999</v>
      </c>
      <c r="AY472" s="217"/>
      <c r="AZ472" s="218"/>
      <c r="BA472" s="203" t="s">
        <v>65</v>
      </c>
      <c r="BB472" s="219" t="s">
        <v>921</v>
      </c>
    </row>
    <row r="473" spans="1:54" s="223" customFormat="1" ht="76.5">
      <c r="A473" s="21">
        <v>2</v>
      </c>
      <c r="B473" s="2" t="s">
        <v>1635</v>
      </c>
      <c r="C473" s="4" t="s">
        <v>54</v>
      </c>
      <c r="D473" s="1" t="s">
        <v>1188</v>
      </c>
      <c r="E473" s="2" t="s">
        <v>82</v>
      </c>
      <c r="F473" s="1" t="s">
        <v>83</v>
      </c>
      <c r="G473" s="1" t="s">
        <v>84</v>
      </c>
      <c r="H473" s="21">
        <v>815960</v>
      </c>
      <c r="I473" s="116" t="s">
        <v>1636</v>
      </c>
      <c r="J473" s="3" t="s">
        <v>566</v>
      </c>
      <c r="K473" s="3" t="s">
        <v>566</v>
      </c>
      <c r="L473" s="2" t="s">
        <v>777</v>
      </c>
      <c r="M473" s="4" t="s">
        <v>77</v>
      </c>
      <c r="N473" s="2" t="s">
        <v>88</v>
      </c>
      <c r="O473" s="2" t="s">
        <v>89</v>
      </c>
      <c r="P473" s="22">
        <f>27830.8162085914*0.7</f>
        <v>19481.571346013978</v>
      </c>
      <c r="Q473" s="22">
        <f>P473*1.18</f>
        <v>22988.254188296494</v>
      </c>
      <c r="R473" s="22">
        <f>23656.1937773027*0.7</f>
        <v>16559.335644111889</v>
      </c>
      <c r="S473" s="23">
        <f>R473*1.18</f>
        <v>19540.016060052028</v>
      </c>
      <c r="T473" s="22">
        <f>23656.1937773027*0.7</f>
        <v>16559.335644111889</v>
      </c>
      <c r="U473" s="23">
        <f>T473*1.18</f>
        <v>19540.016060052028</v>
      </c>
      <c r="V473" s="2" t="s">
        <v>127</v>
      </c>
      <c r="W473" s="1" t="s">
        <v>54</v>
      </c>
      <c r="X473" s="1" t="s">
        <v>54</v>
      </c>
      <c r="Y473" s="1" t="s">
        <v>55</v>
      </c>
      <c r="Z473" s="24">
        <v>42073</v>
      </c>
      <c r="AA473" s="24">
        <v>42108</v>
      </c>
      <c r="AB473" s="2" t="s">
        <v>71</v>
      </c>
      <c r="AC473" s="2" t="s">
        <v>71</v>
      </c>
      <c r="AD473" s="25" t="s">
        <v>567</v>
      </c>
      <c r="AE473" s="2" t="s">
        <v>78</v>
      </c>
      <c r="AF473" s="21">
        <v>796</v>
      </c>
      <c r="AG473" s="1" t="s">
        <v>68</v>
      </c>
      <c r="AH473" s="1">
        <v>1</v>
      </c>
      <c r="AI473" s="2">
        <v>46</v>
      </c>
      <c r="AJ473" s="2" t="s">
        <v>63</v>
      </c>
      <c r="AK473" s="24">
        <v>42128</v>
      </c>
      <c r="AL473" s="24">
        <v>42128</v>
      </c>
      <c r="AM473" s="24">
        <v>42277</v>
      </c>
      <c r="AN473" s="2">
        <v>2015</v>
      </c>
      <c r="AO473" s="26" t="s">
        <v>71</v>
      </c>
      <c r="AP473" s="26" t="s">
        <v>65</v>
      </c>
      <c r="AQ473" s="27" t="s">
        <v>71</v>
      </c>
      <c r="AR473" s="2" t="s">
        <v>59</v>
      </c>
      <c r="AS473" s="5" t="s">
        <v>1637</v>
      </c>
      <c r="AT473" s="6" t="s">
        <v>1638</v>
      </c>
      <c r="AU473" s="2" t="s">
        <v>93</v>
      </c>
      <c r="AV473" s="28">
        <v>42369</v>
      </c>
      <c r="AW473" s="7">
        <v>34524.619147599995</v>
      </c>
      <c r="AX473" s="7">
        <v>33715.443800000001</v>
      </c>
      <c r="AY473" s="29">
        <v>0</v>
      </c>
      <c r="AZ473" s="8">
        <v>1.2</v>
      </c>
      <c r="BA473" s="2" t="s">
        <v>74</v>
      </c>
      <c r="BB473" s="30" t="s">
        <v>131</v>
      </c>
    </row>
    <row r="474" spans="1:54" ht="89.25">
      <c r="A474" s="21">
        <v>2</v>
      </c>
      <c r="B474" s="2" t="s">
        <v>1639</v>
      </c>
      <c r="C474" s="4" t="s">
        <v>54</v>
      </c>
      <c r="D474" s="1" t="s">
        <v>1188</v>
      </c>
      <c r="E474" s="2" t="s">
        <v>82</v>
      </c>
      <c r="F474" s="1" t="s">
        <v>83</v>
      </c>
      <c r="G474" s="1" t="s">
        <v>84</v>
      </c>
      <c r="H474" s="21">
        <v>815961</v>
      </c>
      <c r="I474" s="116" t="s">
        <v>1640</v>
      </c>
      <c r="J474" s="3" t="s">
        <v>566</v>
      </c>
      <c r="K474" s="3" t="s">
        <v>566</v>
      </c>
      <c r="L474" s="2" t="s">
        <v>777</v>
      </c>
      <c r="M474" s="4" t="s">
        <v>77</v>
      </c>
      <c r="N474" s="2" t="s">
        <v>88</v>
      </c>
      <c r="O474" s="2" t="s">
        <v>89</v>
      </c>
      <c r="P474" s="22">
        <v>78985.890324994019</v>
      </c>
      <c r="Q474" s="22">
        <v>93203.350583492938</v>
      </c>
      <c r="R474" s="22">
        <v>67138.006776244903</v>
      </c>
      <c r="S474" s="23">
        <v>79222.847995968987</v>
      </c>
      <c r="T474" s="22">
        <v>67138.006776244903</v>
      </c>
      <c r="U474" s="22">
        <v>79222.847995968987</v>
      </c>
      <c r="V474" s="2" t="s">
        <v>127</v>
      </c>
      <c r="W474" s="1" t="s">
        <v>54</v>
      </c>
      <c r="X474" s="1" t="s">
        <v>54</v>
      </c>
      <c r="Y474" s="1" t="s">
        <v>55</v>
      </c>
      <c r="Z474" s="24">
        <v>42073</v>
      </c>
      <c r="AA474" s="24">
        <v>42108</v>
      </c>
      <c r="AB474" s="2" t="s">
        <v>71</v>
      </c>
      <c r="AC474" s="2" t="s">
        <v>71</v>
      </c>
      <c r="AD474" s="25" t="s">
        <v>567</v>
      </c>
      <c r="AE474" s="2" t="s">
        <v>78</v>
      </c>
      <c r="AF474" s="21">
        <v>796</v>
      </c>
      <c r="AG474" s="1" t="s">
        <v>68</v>
      </c>
      <c r="AH474" s="1">
        <v>1</v>
      </c>
      <c r="AI474" s="2">
        <v>46</v>
      </c>
      <c r="AJ474" s="2" t="s">
        <v>63</v>
      </c>
      <c r="AK474" s="24">
        <v>42128</v>
      </c>
      <c r="AL474" s="24">
        <v>42128</v>
      </c>
      <c r="AM474" s="24">
        <v>42277</v>
      </c>
      <c r="AN474" s="2">
        <v>2015</v>
      </c>
      <c r="AO474" s="26" t="s">
        <v>71</v>
      </c>
      <c r="AP474" s="26" t="s">
        <v>65</v>
      </c>
      <c r="AQ474" s="27" t="s">
        <v>71</v>
      </c>
      <c r="AR474" s="2" t="s">
        <v>59</v>
      </c>
      <c r="AS474" s="5" t="s">
        <v>1641</v>
      </c>
      <c r="AT474" s="6" t="s">
        <v>1642</v>
      </c>
      <c r="AU474" s="2" t="s">
        <v>93</v>
      </c>
      <c r="AV474" s="28">
        <v>42369</v>
      </c>
      <c r="AW474" s="7">
        <v>92186.659839999993</v>
      </c>
      <c r="AX474" s="7">
        <v>92186.659839999993</v>
      </c>
      <c r="AY474" s="29">
        <v>0</v>
      </c>
      <c r="AZ474" s="8">
        <v>10</v>
      </c>
      <c r="BA474" s="2" t="s">
        <v>74</v>
      </c>
      <c r="BB474" s="30" t="s">
        <v>131</v>
      </c>
    </row>
    <row r="475" spans="1:54" ht="76.5">
      <c r="A475" s="21">
        <v>2</v>
      </c>
      <c r="B475" s="2" t="s">
        <v>1643</v>
      </c>
      <c r="C475" s="4" t="s">
        <v>54</v>
      </c>
      <c r="D475" s="1" t="s">
        <v>1188</v>
      </c>
      <c r="E475" s="2" t="s">
        <v>82</v>
      </c>
      <c r="F475" s="1" t="s">
        <v>83</v>
      </c>
      <c r="G475" s="1" t="s">
        <v>84</v>
      </c>
      <c r="H475" s="21">
        <v>815962</v>
      </c>
      <c r="I475" s="116" t="s">
        <v>1644</v>
      </c>
      <c r="J475" s="3" t="s">
        <v>566</v>
      </c>
      <c r="K475" s="3" t="s">
        <v>566</v>
      </c>
      <c r="L475" s="2" t="s">
        <v>777</v>
      </c>
      <c r="M475" s="4" t="s">
        <v>77</v>
      </c>
      <c r="N475" s="2" t="s">
        <v>88</v>
      </c>
      <c r="O475" s="2" t="s">
        <v>89</v>
      </c>
      <c r="P475" s="22">
        <v>27107.991779425516</v>
      </c>
      <c r="Q475" s="22">
        <v>31987.430299722106</v>
      </c>
      <c r="R475" s="22">
        <v>23041.793012511695</v>
      </c>
      <c r="S475" s="23">
        <v>27189.315754763797</v>
      </c>
      <c r="T475" s="22">
        <v>23041.793012511695</v>
      </c>
      <c r="U475" s="22">
        <v>27189.315754763797</v>
      </c>
      <c r="V475" s="2" t="s">
        <v>127</v>
      </c>
      <c r="W475" s="1" t="s">
        <v>54</v>
      </c>
      <c r="X475" s="1" t="s">
        <v>54</v>
      </c>
      <c r="Y475" s="1" t="s">
        <v>55</v>
      </c>
      <c r="Z475" s="24">
        <v>42073</v>
      </c>
      <c r="AA475" s="24">
        <v>42108</v>
      </c>
      <c r="AB475" s="2" t="s">
        <v>71</v>
      </c>
      <c r="AC475" s="2" t="s">
        <v>71</v>
      </c>
      <c r="AD475" s="25" t="s">
        <v>567</v>
      </c>
      <c r="AE475" s="2" t="s">
        <v>78</v>
      </c>
      <c r="AF475" s="21">
        <v>796</v>
      </c>
      <c r="AG475" s="1" t="s">
        <v>68</v>
      </c>
      <c r="AH475" s="1">
        <v>1</v>
      </c>
      <c r="AI475" s="2">
        <v>46</v>
      </c>
      <c r="AJ475" s="2" t="s">
        <v>63</v>
      </c>
      <c r="AK475" s="24">
        <v>42128</v>
      </c>
      <c r="AL475" s="24">
        <v>42128</v>
      </c>
      <c r="AM475" s="24">
        <v>42154</v>
      </c>
      <c r="AN475" s="2">
        <v>2015</v>
      </c>
      <c r="AO475" s="26" t="s">
        <v>71</v>
      </c>
      <c r="AP475" s="26" t="s">
        <v>65</v>
      </c>
      <c r="AQ475" s="27" t="s">
        <v>71</v>
      </c>
      <c r="AR475" s="2" t="s">
        <v>59</v>
      </c>
      <c r="AS475" s="5" t="s">
        <v>1645</v>
      </c>
      <c r="AT475" s="6" t="s">
        <v>1646</v>
      </c>
      <c r="AU475" s="2" t="s">
        <v>93</v>
      </c>
      <c r="AV475" s="28">
        <v>42369</v>
      </c>
      <c r="AW475" s="7">
        <v>32555.633599999997</v>
      </c>
      <c r="AX475" s="7">
        <v>32555.633599999997</v>
      </c>
      <c r="AY475" s="29">
        <v>0</v>
      </c>
      <c r="AZ475" s="8">
        <v>2.5</v>
      </c>
      <c r="BA475" s="2" t="s">
        <v>74</v>
      </c>
      <c r="BB475" s="30" t="s">
        <v>131</v>
      </c>
    </row>
    <row r="476" spans="1:54" ht="81.75" customHeight="1">
      <c r="A476" s="21">
        <v>1</v>
      </c>
      <c r="B476" s="2" t="s">
        <v>1912</v>
      </c>
      <c r="C476" s="4" t="s">
        <v>54</v>
      </c>
      <c r="D476" s="1" t="s">
        <v>1913</v>
      </c>
      <c r="E476" s="2" t="s">
        <v>1914</v>
      </c>
      <c r="F476" s="1">
        <v>40</v>
      </c>
      <c r="G476" s="1" t="s">
        <v>1915</v>
      </c>
      <c r="H476" s="21">
        <v>627675</v>
      </c>
      <c r="I476" s="116" t="s">
        <v>1916</v>
      </c>
      <c r="J476" s="3" t="s">
        <v>1917</v>
      </c>
      <c r="K476" s="3" t="s">
        <v>1918</v>
      </c>
      <c r="L476" s="2" t="s">
        <v>1919</v>
      </c>
      <c r="M476" s="4">
        <v>20212</v>
      </c>
      <c r="N476" s="2" t="s">
        <v>1920</v>
      </c>
      <c r="O476" s="2" t="s">
        <v>1921</v>
      </c>
      <c r="P476" s="22">
        <v>37288.135999999999</v>
      </c>
      <c r="Q476" s="22">
        <v>44000.000479999995</v>
      </c>
      <c r="R476" s="22" t="s">
        <v>1659</v>
      </c>
      <c r="S476" s="23" t="s">
        <v>1659</v>
      </c>
      <c r="T476" s="22">
        <v>37288.135999999999</v>
      </c>
      <c r="U476" s="22">
        <v>44000</v>
      </c>
      <c r="V476" s="2" t="s">
        <v>1937</v>
      </c>
      <c r="W476" s="1" t="s">
        <v>54</v>
      </c>
      <c r="X476" s="1" t="s">
        <v>54</v>
      </c>
      <c r="Y476" s="1" t="s">
        <v>1922</v>
      </c>
      <c r="Z476" s="24">
        <v>42079</v>
      </c>
      <c r="AA476" s="24">
        <v>42079</v>
      </c>
      <c r="AB476" s="2" t="s">
        <v>4489</v>
      </c>
      <c r="AC476" s="2" t="s">
        <v>1923</v>
      </c>
      <c r="AD476" s="25" t="s">
        <v>1924</v>
      </c>
      <c r="AE476" s="2" t="s">
        <v>1925</v>
      </c>
      <c r="AF476" s="21">
        <v>796</v>
      </c>
      <c r="AG476" s="1" t="s">
        <v>1926</v>
      </c>
      <c r="AH476" s="1">
        <v>1</v>
      </c>
      <c r="AI476" s="2">
        <v>46</v>
      </c>
      <c r="AJ476" s="2" t="s">
        <v>63</v>
      </c>
      <c r="AK476" s="24">
        <v>42087</v>
      </c>
      <c r="AL476" s="24">
        <v>42087</v>
      </c>
      <c r="AM476" s="24">
        <v>42094</v>
      </c>
      <c r="AN476" s="2">
        <v>2015</v>
      </c>
      <c r="AO476" s="26"/>
      <c r="AP476" s="26"/>
      <c r="AQ476" s="27"/>
      <c r="AR476" s="2">
        <v>2015</v>
      </c>
      <c r="AS476" s="5" t="s">
        <v>1927</v>
      </c>
      <c r="AT476" s="6" t="s">
        <v>1928</v>
      </c>
      <c r="AU476" s="2" t="s">
        <v>1929</v>
      </c>
      <c r="AV476" s="28" t="s">
        <v>1930</v>
      </c>
      <c r="AW476" s="7">
        <v>44000</v>
      </c>
      <c r="AX476" s="7">
        <f>AW476</f>
        <v>44000</v>
      </c>
      <c r="AY476" s="29">
        <v>3</v>
      </c>
      <c r="AZ476" s="8">
        <v>1</v>
      </c>
      <c r="BA476" s="2"/>
      <c r="BB476" s="30"/>
    </row>
    <row r="477" spans="1:54" ht="50.25" customHeight="1">
      <c r="A477" s="21">
        <v>1</v>
      </c>
      <c r="B477" s="2" t="s">
        <v>1931</v>
      </c>
      <c r="C477" s="4" t="s">
        <v>54</v>
      </c>
      <c r="D477" s="1" t="s">
        <v>1913</v>
      </c>
      <c r="E477" s="2" t="s">
        <v>1914</v>
      </c>
      <c r="F477" s="1">
        <v>40</v>
      </c>
      <c r="G477" s="1" t="s">
        <v>1915</v>
      </c>
      <c r="H477" s="21">
        <v>627707</v>
      </c>
      <c r="I477" s="116" t="s">
        <v>1932</v>
      </c>
      <c r="J477" s="3" t="s">
        <v>1917</v>
      </c>
      <c r="K477" s="3" t="s">
        <v>1918</v>
      </c>
      <c r="L477" s="2" t="s">
        <v>1919</v>
      </c>
      <c r="M477" s="4">
        <v>20212</v>
      </c>
      <c r="N477" s="2" t="s">
        <v>1920</v>
      </c>
      <c r="O477" s="2" t="s">
        <v>1921</v>
      </c>
      <c r="P477" s="22">
        <v>224576.27</v>
      </c>
      <c r="Q477" s="22">
        <v>264999.99859999999</v>
      </c>
      <c r="R477" s="22" t="s">
        <v>1659</v>
      </c>
      <c r="S477" s="23" t="s">
        <v>1659</v>
      </c>
      <c r="T477" s="22">
        <v>224576.27</v>
      </c>
      <c r="U477" s="22">
        <v>264999.99859999999</v>
      </c>
      <c r="V477" s="2" t="s">
        <v>1937</v>
      </c>
      <c r="W477" s="1" t="s">
        <v>54</v>
      </c>
      <c r="X477" s="1" t="s">
        <v>54</v>
      </c>
      <c r="Y477" s="1" t="s">
        <v>1922</v>
      </c>
      <c r="Z477" s="24">
        <v>42352</v>
      </c>
      <c r="AA477" s="24">
        <v>42352</v>
      </c>
      <c r="AB477" s="2" t="s">
        <v>4489</v>
      </c>
      <c r="AC477" s="2" t="s">
        <v>1933</v>
      </c>
      <c r="AD477" s="25" t="s">
        <v>4488</v>
      </c>
      <c r="AE477" s="2" t="s">
        <v>1925</v>
      </c>
      <c r="AF477" s="21">
        <v>796</v>
      </c>
      <c r="AG477" s="1" t="s">
        <v>1926</v>
      </c>
      <c r="AH477" s="1">
        <v>1</v>
      </c>
      <c r="AI477" s="2">
        <v>45</v>
      </c>
      <c r="AJ477" s="2" t="s">
        <v>62</v>
      </c>
      <c r="AK477" s="24">
        <v>42362</v>
      </c>
      <c r="AL477" s="24">
        <v>42362</v>
      </c>
      <c r="AM477" s="24">
        <v>42369</v>
      </c>
      <c r="AN477" s="2">
        <v>2015</v>
      </c>
      <c r="AO477" s="26"/>
      <c r="AP477" s="26"/>
      <c r="AQ477" s="27"/>
      <c r="AR477" s="2">
        <v>2015</v>
      </c>
      <c r="AS477" s="5" t="s">
        <v>1934</v>
      </c>
      <c r="AT477" s="6" t="s">
        <v>1935</v>
      </c>
      <c r="AU477" s="2" t="s">
        <v>1929</v>
      </c>
      <c r="AV477" s="28" t="s">
        <v>1936</v>
      </c>
      <c r="AW477" s="7">
        <v>265000</v>
      </c>
      <c r="AX477" s="7">
        <f>AW477</f>
        <v>265000</v>
      </c>
      <c r="AY477" s="29">
        <v>0</v>
      </c>
      <c r="AZ477" s="8">
        <v>72</v>
      </c>
      <c r="BA477" s="2"/>
      <c r="BB477" s="30"/>
    </row>
    <row r="478" spans="1:54" ht="16.5" customHeight="1">
      <c r="A478" s="1" t="s">
        <v>1659</v>
      </c>
      <c r="B478" s="2" t="s">
        <v>1659</v>
      </c>
      <c r="C478" s="4" t="s">
        <v>1659</v>
      </c>
      <c r="D478" s="1" t="s">
        <v>1659</v>
      </c>
      <c r="E478" s="2" t="s">
        <v>1659</v>
      </c>
      <c r="F478" s="1" t="s">
        <v>1659</v>
      </c>
      <c r="G478" s="1" t="s">
        <v>1659</v>
      </c>
      <c r="H478" s="21" t="s">
        <v>1659</v>
      </c>
      <c r="I478" s="116" t="s">
        <v>1659</v>
      </c>
      <c r="J478" s="3" t="s">
        <v>1659</v>
      </c>
      <c r="K478" s="3" t="s">
        <v>1659</v>
      </c>
      <c r="L478" s="2" t="s">
        <v>1659</v>
      </c>
      <c r="M478" s="4" t="s">
        <v>1659</v>
      </c>
      <c r="N478" s="2" t="s">
        <v>1659</v>
      </c>
      <c r="O478" s="2" t="s">
        <v>1659</v>
      </c>
      <c r="P478" s="22" t="s">
        <v>1659</v>
      </c>
      <c r="Q478" s="22" t="s">
        <v>1659</v>
      </c>
      <c r="R478" s="22" t="s">
        <v>1659</v>
      </c>
      <c r="S478" s="23" t="s">
        <v>1659</v>
      </c>
      <c r="T478" s="22" t="s">
        <v>1659</v>
      </c>
      <c r="U478" s="22" t="s">
        <v>1659</v>
      </c>
      <c r="V478" s="2" t="s">
        <v>1659</v>
      </c>
      <c r="W478" s="1" t="s">
        <v>1659</v>
      </c>
      <c r="X478" s="1" t="s">
        <v>1659</v>
      </c>
      <c r="Y478" s="1" t="s">
        <v>1659</v>
      </c>
      <c r="Z478" s="24" t="s">
        <v>1659</v>
      </c>
      <c r="AA478" s="24" t="s">
        <v>1659</v>
      </c>
      <c r="AB478" s="2" t="s">
        <v>1659</v>
      </c>
      <c r="AC478" s="2" t="s">
        <v>1659</v>
      </c>
      <c r="AD478" s="25" t="s">
        <v>1659</v>
      </c>
      <c r="AE478" s="2" t="s">
        <v>1659</v>
      </c>
      <c r="AF478" s="21" t="s">
        <v>1659</v>
      </c>
      <c r="AG478" s="1" t="s">
        <v>1659</v>
      </c>
      <c r="AH478" s="1" t="s">
        <v>1659</v>
      </c>
      <c r="AI478" s="2" t="s">
        <v>1659</v>
      </c>
      <c r="AJ478" s="2" t="s">
        <v>1659</v>
      </c>
      <c r="AK478" s="24" t="s">
        <v>1659</v>
      </c>
      <c r="AL478" s="24" t="s">
        <v>1659</v>
      </c>
      <c r="AM478" s="24" t="s">
        <v>1659</v>
      </c>
      <c r="AN478" s="2" t="s">
        <v>1659</v>
      </c>
      <c r="AO478" s="26" t="s">
        <v>1659</v>
      </c>
      <c r="AP478" s="26" t="s">
        <v>1659</v>
      </c>
      <c r="AQ478" s="27" t="s">
        <v>1659</v>
      </c>
      <c r="AR478" s="2" t="s">
        <v>1659</v>
      </c>
      <c r="AS478" s="5" t="s">
        <v>1659</v>
      </c>
      <c r="AT478" s="6" t="s">
        <v>1659</v>
      </c>
      <c r="AU478" s="2" t="s">
        <v>1659</v>
      </c>
      <c r="AV478" s="28" t="s">
        <v>1659</v>
      </c>
      <c r="AW478" s="7" t="s">
        <v>1659</v>
      </c>
      <c r="AX478" s="7" t="s">
        <v>1659</v>
      </c>
      <c r="AY478" s="29" t="s">
        <v>1659</v>
      </c>
      <c r="AZ478" s="8" t="s">
        <v>1659</v>
      </c>
      <c r="BA478" s="2" t="s">
        <v>1659</v>
      </c>
      <c r="BB478" s="30" t="s">
        <v>1659</v>
      </c>
    </row>
  </sheetData>
  <autoFilter ref="A5:BB478"/>
  <mergeCells count="52">
    <mergeCell ref="H2:H4"/>
    <mergeCell ref="A2:A4"/>
    <mergeCell ref="B2:B4"/>
    <mergeCell ref="C2:E2"/>
    <mergeCell ref="F2:F4"/>
    <mergeCell ref="G2:G4"/>
    <mergeCell ref="W2:AA2"/>
    <mergeCell ref="AA3:AA4"/>
    <mergeCell ref="I2:I4"/>
    <mergeCell ref="J2:J4"/>
    <mergeCell ref="K2:K4"/>
    <mergeCell ref="L2:L4"/>
    <mergeCell ref="M2:M4"/>
    <mergeCell ref="N2:N4"/>
    <mergeCell ref="O2:O4"/>
    <mergeCell ref="P2:Q3"/>
    <mergeCell ref="R2:S3"/>
    <mergeCell ref="T2:U3"/>
    <mergeCell ref="V2:V4"/>
    <mergeCell ref="AB3:AB4"/>
    <mergeCell ref="AC3:AC4"/>
    <mergeCell ref="AD3:AD4"/>
    <mergeCell ref="AE3:AE4"/>
    <mergeCell ref="AM3:AM4"/>
    <mergeCell ref="AH3:AH4"/>
    <mergeCell ref="AI3:AJ3"/>
    <mergeCell ref="AK3:AK4"/>
    <mergeCell ref="AL3:AL4"/>
    <mergeCell ref="AR2:BA2"/>
    <mergeCell ref="BB2:BB4"/>
    <mergeCell ref="C3:C4"/>
    <mergeCell ref="D3:D4"/>
    <mergeCell ref="E3:E4"/>
    <mergeCell ref="W3:W4"/>
    <mergeCell ref="X3:X4"/>
    <mergeCell ref="Y3:Y4"/>
    <mergeCell ref="Z3:Z4"/>
    <mergeCell ref="AB2:AC2"/>
    <mergeCell ref="AD2:AM2"/>
    <mergeCell ref="AN2:AN4"/>
    <mergeCell ref="AO2:AO4"/>
    <mergeCell ref="AP2:AP4"/>
    <mergeCell ref="AF3:AG3"/>
    <mergeCell ref="AQ2:AQ4"/>
    <mergeCell ref="AX3:AZ3"/>
    <mergeCell ref="BA3:BA4"/>
    <mergeCell ref="AR3:AR4"/>
    <mergeCell ref="AS3:AS4"/>
    <mergeCell ref="AT3:AT4"/>
    <mergeCell ref="AU3:AU4"/>
    <mergeCell ref="AV3:AV4"/>
    <mergeCell ref="AW3:AW4"/>
  </mergeCells>
  <pageMargins left="0.19685039370078741" right="0.35433070866141736" top="0.35433070866141736" bottom="0.74803149606299213" header="0.19685039370078741" footer="0.31496062992125984"/>
  <pageSetup paperSize="9" scale="2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8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N102" sqref="AN102"/>
    </sheetView>
  </sheetViews>
  <sheetFormatPr defaultRowHeight="11.25"/>
  <cols>
    <col min="1" max="1" width="5.5703125" style="49" customWidth="1"/>
    <col min="2" max="2" width="10.42578125" style="49" customWidth="1"/>
    <col min="3" max="3" width="7.7109375" style="49" customWidth="1"/>
    <col min="4" max="4" width="8.28515625" style="49" customWidth="1"/>
    <col min="5" max="5" width="10.140625" style="49" customWidth="1"/>
    <col min="6" max="6" width="6.7109375" style="49" customWidth="1"/>
    <col min="7" max="8" width="9.140625" style="49"/>
    <col min="9" max="9" width="36.28515625" style="49" customWidth="1"/>
    <col min="10" max="11" width="15.28515625" style="49" customWidth="1"/>
    <col min="12" max="12" width="16" style="49" customWidth="1"/>
    <col min="13" max="13" width="15.42578125" style="49" customWidth="1"/>
    <col min="14" max="14" width="11.7109375" style="49" bestFit="1" customWidth="1"/>
    <col min="15" max="15" width="17" style="49" customWidth="1"/>
    <col min="16" max="16" width="11" style="49" customWidth="1"/>
    <col min="17" max="17" width="11.7109375" style="49" customWidth="1"/>
    <col min="18" max="18" width="12.42578125" style="49" customWidth="1"/>
    <col min="19" max="20" width="11.7109375" style="49" customWidth="1"/>
    <col min="21" max="21" width="12.42578125" style="49" customWidth="1"/>
    <col min="22" max="22" width="12.5703125" style="49" customWidth="1"/>
    <col min="23" max="23" width="13.140625" style="49" customWidth="1"/>
    <col min="24" max="24" width="12.28515625" style="49" customWidth="1"/>
    <col min="25" max="25" width="14.28515625" style="49" customWidth="1"/>
    <col min="26" max="26" width="11.5703125" style="49" customWidth="1"/>
    <col min="27" max="27" width="12.140625" style="49" customWidth="1"/>
    <col min="28" max="28" width="19.85546875" style="49" customWidth="1"/>
    <col min="29" max="29" width="9.140625" style="49" customWidth="1"/>
    <col min="30" max="30" width="22.140625" style="49" customWidth="1"/>
    <col min="31" max="31" width="14.5703125" style="49" customWidth="1"/>
    <col min="32" max="35" width="9.140625" style="49" customWidth="1"/>
    <col min="36" max="36" width="10.5703125" style="49" customWidth="1"/>
    <col min="37" max="37" width="11.7109375" style="49" customWidth="1"/>
    <col min="38" max="38" width="11" style="49" customWidth="1"/>
    <col min="39" max="39" width="10.140625" style="49" customWidth="1"/>
    <col min="40" max="40" width="10.7109375" style="49" customWidth="1"/>
    <col min="41" max="41" width="21.5703125" style="49" customWidth="1"/>
    <col min="42" max="49" width="9.140625" style="49" customWidth="1"/>
    <col min="50" max="50" width="14.28515625" style="49" customWidth="1"/>
    <col min="51" max="53" width="9.140625" style="49" customWidth="1"/>
    <col min="54" max="54" width="26" style="49" customWidth="1"/>
    <col min="55" max="55" width="30.7109375" style="49" customWidth="1"/>
    <col min="56" max="56" width="9.140625" style="49" customWidth="1"/>
    <col min="57" max="16384" width="9.140625" style="49"/>
  </cols>
  <sheetData>
    <row r="1" spans="1:56" s="73" customFormat="1" ht="18.75">
      <c r="A1" s="73" t="s">
        <v>4487</v>
      </c>
      <c r="J1" s="74"/>
      <c r="K1" s="74"/>
      <c r="Z1" s="75"/>
      <c r="AA1" s="75"/>
      <c r="AK1" s="75"/>
      <c r="AL1" s="75"/>
      <c r="AM1" s="75"/>
      <c r="AN1" s="76"/>
    </row>
    <row r="2" spans="1:56" ht="49.5" customHeight="1">
      <c r="A2" s="242" t="s">
        <v>0</v>
      </c>
      <c r="B2" s="242" t="s">
        <v>1903</v>
      </c>
      <c r="C2" s="242" t="s">
        <v>1</v>
      </c>
      <c r="D2" s="242"/>
      <c r="E2" s="242"/>
      <c r="F2" s="242" t="s">
        <v>2</v>
      </c>
      <c r="G2" s="242" t="s">
        <v>3</v>
      </c>
      <c r="H2" s="242" t="s">
        <v>4</v>
      </c>
      <c r="I2" s="242" t="s">
        <v>5</v>
      </c>
      <c r="J2" s="242" t="s">
        <v>6</v>
      </c>
      <c r="K2" s="242" t="s">
        <v>7</v>
      </c>
      <c r="L2" s="242" t="s">
        <v>8</v>
      </c>
      <c r="M2" s="244" t="s">
        <v>1904</v>
      </c>
      <c r="N2" s="242" t="s">
        <v>1905</v>
      </c>
      <c r="O2" s="242" t="s">
        <v>9</v>
      </c>
      <c r="P2" s="242" t="s">
        <v>10</v>
      </c>
      <c r="Q2" s="242"/>
      <c r="R2" s="242" t="s">
        <v>4459</v>
      </c>
      <c r="S2" s="242"/>
      <c r="T2" s="247" t="s">
        <v>11</v>
      </c>
      <c r="U2" s="247"/>
      <c r="V2" s="242" t="s">
        <v>12</v>
      </c>
      <c r="W2" s="242" t="s">
        <v>13</v>
      </c>
      <c r="X2" s="242"/>
      <c r="Y2" s="242"/>
      <c r="Z2" s="242"/>
      <c r="AA2" s="242"/>
      <c r="AB2" s="242" t="s">
        <v>14</v>
      </c>
      <c r="AC2" s="242"/>
      <c r="AD2" s="242" t="s">
        <v>15</v>
      </c>
      <c r="AE2" s="242"/>
      <c r="AF2" s="242"/>
      <c r="AG2" s="242"/>
      <c r="AH2" s="242"/>
      <c r="AI2" s="242"/>
      <c r="AJ2" s="242"/>
      <c r="AK2" s="242"/>
      <c r="AL2" s="242"/>
      <c r="AM2" s="242"/>
      <c r="AN2" s="242" t="s">
        <v>16</v>
      </c>
      <c r="AO2" s="242" t="s">
        <v>17</v>
      </c>
      <c r="AP2" s="242" t="s">
        <v>18</v>
      </c>
      <c r="AQ2" s="242" t="s">
        <v>4455</v>
      </c>
      <c r="AR2" s="249" t="s">
        <v>19</v>
      </c>
      <c r="AS2" s="250"/>
      <c r="AT2" s="250"/>
      <c r="AU2" s="250"/>
      <c r="AV2" s="250"/>
      <c r="AW2" s="250"/>
      <c r="AX2" s="250"/>
      <c r="AY2" s="250"/>
      <c r="AZ2" s="250"/>
      <c r="BA2" s="251"/>
      <c r="BB2" s="244" t="s">
        <v>20</v>
      </c>
      <c r="BC2" s="244" t="s">
        <v>1941</v>
      </c>
    </row>
    <row r="3" spans="1:56" ht="11.25" customHeight="1">
      <c r="A3" s="242"/>
      <c r="B3" s="242"/>
      <c r="C3" s="242" t="s">
        <v>21</v>
      </c>
      <c r="D3" s="242" t="s">
        <v>22</v>
      </c>
      <c r="E3" s="242" t="s">
        <v>23</v>
      </c>
      <c r="F3" s="242"/>
      <c r="G3" s="242"/>
      <c r="H3" s="242"/>
      <c r="I3" s="242"/>
      <c r="J3" s="242"/>
      <c r="K3" s="242"/>
      <c r="L3" s="242"/>
      <c r="M3" s="245"/>
      <c r="N3" s="242"/>
      <c r="O3" s="242"/>
      <c r="P3" s="242"/>
      <c r="Q3" s="242"/>
      <c r="R3" s="242"/>
      <c r="S3" s="242"/>
      <c r="T3" s="247"/>
      <c r="U3" s="247"/>
      <c r="V3" s="242"/>
      <c r="W3" s="242" t="s">
        <v>24</v>
      </c>
      <c r="X3" s="242" t="s">
        <v>25</v>
      </c>
      <c r="Y3" s="242" t="s">
        <v>26</v>
      </c>
      <c r="Z3" s="243" t="s">
        <v>27</v>
      </c>
      <c r="AA3" s="243" t="s">
        <v>28</v>
      </c>
      <c r="AB3" s="242" t="s">
        <v>29</v>
      </c>
      <c r="AC3" s="242" t="s">
        <v>30</v>
      </c>
      <c r="AD3" s="242" t="s">
        <v>31</v>
      </c>
      <c r="AE3" s="242" t="s">
        <v>32</v>
      </c>
      <c r="AF3" s="242" t="s">
        <v>33</v>
      </c>
      <c r="AG3" s="242"/>
      <c r="AH3" s="242" t="s">
        <v>34</v>
      </c>
      <c r="AI3" s="242" t="s">
        <v>35</v>
      </c>
      <c r="AJ3" s="242"/>
      <c r="AK3" s="247" t="s">
        <v>36</v>
      </c>
      <c r="AL3" s="242" t="s">
        <v>37</v>
      </c>
      <c r="AM3" s="248" t="s">
        <v>38</v>
      </c>
      <c r="AN3" s="242"/>
      <c r="AO3" s="242"/>
      <c r="AP3" s="242"/>
      <c r="AQ3" s="242"/>
      <c r="AR3" s="255" t="s">
        <v>39</v>
      </c>
      <c r="AS3" s="255" t="s">
        <v>40</v>
      </c>
      <c r="AT3" s="255" t="s">
        <v>41</v>
      </c>
      <c r="AU3" s="257" t="s">
        <v>42</v>
      </c>
      <c r="AV3" s="257" t="s">
        <v>43</v>
      </c>
      <c r="AW3" s="259" t="s">
        <v>44</v>
      </c>
      <c r="AX3" s="252" t="s">
        <v>45</v>
      </c>
      <c r="AY3" s="253"/>
      <c r="AZ3" s="254"/>
      <c r="BA3" s="255" t="s">
        <v>53</v>
      </c>
      <c r="BB3" s="245"/>
      <c r="BC3" s="245"/>
    </row>
    <row r="4" spans="1:56" ht="56.2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6"/>
      <c r="N4" s="242"/>
      <c r="O4" s="242"/>
      <c r="P4" s="77" t="s">
        <v>46</v>
      </c>
      <c r="Q4" s="77" t="s">
        <v>47</v>
      </c>
      <c r="R4" s="77" t="s">
        <v>46</v>
      </c>
      <c r="S4" s="77" t="s">
        <v>47</v>
      </c>
      <c r="T4" s="77" t="s">
        <v>46</v>
      </c>
      <c r="U4" s="77" t="s">
        <v>47</v>
      </c>
      <c r="V4" s="242"/>
      <c r="W4" s="242"/>
      <c r="X4" s="242"/>
      <c r="Y4" s="242"/>
      <c r="Z4" s="243"/>
      <c r="AA4" s="243"/>
      <c r="AB4" s="242"/>
      <c r="AC4" s="242"/>
      <c r="AD4" s="242"/>
      <c r="AE4" s="242"/>
      <c r="AF4" s="77" t="s">
        <v>48</v>
      </c>
      <c r="AG4" s="77" t="s">
        <v>49</v>
      </c>
      <c r="AH4" s="242"/>
      <c r="AI4" s="77" t="s">
        <v>1906</v>
      </c>
      <c r="AJ4" s="77" t="s">
        <v>49</v>
      </c>
      <c r="AK4" s="247"/>
      <c r="AL4" s="242"/>
      <c r="AM4" s="248"/>
      <c r="AN4" s="242"/>
      <c r="AO4" s="242"/>
      <c r="AP4" s="242"/>
      <c r="AQ4" s="242"/>
      <c r="AR4" s="256"/>
      <c r="AS4" s="256"/>
      <c r="AT4" s="256"/>
      <c r="AU4" s="258"/>
      <c r="AV4" s="258"/>
      <c r="AW4" s="260"/>
      <c r="AX4" s="78" t="s">
        <v>4456</v>
      </c>
      <c r="AY4" s="79" t="s">
        <v>50</v>
      </c>
      <c r="AZ4" s="79" t="s">
        <v>51</v>
      </c>
      <c r="BA4" s="256"/>
      <c r="BB4" s="246"/>
      <c r="BC4" s="246"/>
    </row>
    <row r="5" spans="1:56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  <c r="I5" s="80">
        <v>9</v>
      </c>
      <c r="J5" s="80">
        <v>10</v>
      </c>
      <c r="K5" s="80">
        <v>11</v>
      </c>
      <c r="L5" s="80">
        <v>12</v>
      </c>
      <c r="M5" s="80">
        <v>13</v>
      </c>
      <c r="N5" s="80">
        <v>14</v>
      </c>
      <c r="O5" s="80">
        <v>15</v>
      </c>
      <c r="P5" s="80">
        <v>16</v>
      </c>
      <c r="Q5" s="80">
        <v>17</v>
      </c>
      <c r="R5" s="80">
        <v>18</v>
      </c>
      <c r="S5" s="80">
        <v>19</v>
      </c>
      <c r="T5" s="80">
        <v>20</v>
      </c>
      <c r="U5" s="80">
        <v>21</v>
      </c>
      <c r="V5" s="80">
        <v>22</v>
      </c>
      <c r="W5" s="80">
        <v>23</v>
      </c>
      <c r="X5" s="80">
        <v>24</v>
      </c>
      <c r="Y5" s="80">
        <v>25</v>
      </c>
      <c r="Z5" s="80">
        <v>26</v>
      </c>
      <c r="AA5" s="80">
        <v>27</v>
      </c>
      <c r="AB5" s="80">
        <v>28</v>
      </c>
      <c r="AC5" s="80">
        <v>29</v>
      </c>
      <c r="AD5" s="80">
        <v>30</v>
      </c>
      <c r="AE5" s="80">
        <v>31</v>
      </c>
      <c r="AF5" s="80">
        <v>32</v>
      </c>
      <c r="AG5" s="80">
        <v>33</v>
      </c>
      <c r="AH5" s="80">
        <v>34</v>
      </c>
      <c r="AI5" s="80">
        <v>35</v>
      </c>
      <c r="AJ5" s="80">
        <v>36</v>
      </c>
      <c r="AK5" s="80">
        <v>37</v>
      </c>
      <c r="AL5" s="80">
        <v>38</v>
      </c>
      <c r="AM5" s="80">
        <v>39</v>
      </c>
      <c r="AN5" s="80">
        <v>40</v>
      </c>
      <c r="AO5" s="80">
        <v>41</v>
      </c>
      <c r="AP5" s="80">
        <v>42</v>
      </c>
      <c r="AQ5" s="80">
        <v>43</v>
      </c>
      <c r="AR5" s="80">
        <v>44</v>
      </c>
      <c r="AS5" s="80">
        <v>45</v>
      </c>
      <c r="AT5" s="80">
        <v>46</v>
      </c>
      <c r="AU5" s="80">
        <v>47</v>
      </c>
      <c r="AV5" s="80">
        <v>48</v>
      </c>
      <c r="AW5" s="80">
        <v>49</v>
      </c>
      <c r="AX5" s="80">
        <v>50</v>
      </c>
      <c r="AY5" s="80">
        <v>51</v>
      </c>
      <c r="AZ5" s="80">
        <v>52</v>
      </c>
      <c r="BA5" s="80">
        <v>53</v>
      </c>
      <c r="BB5" s="80">
        <v>54</v>
      </c>
      <c r="BC5" s="80">
        <v>55</v>
      </c>
    </row>
    <row r="6" spans="1:56" s="89" customFormat="1" ht="15.75">
      <c r="A6" s="58" t="s">
        <v>1659</v>
      </c>
      <c r="B6" s="58" t="s">
        <v>1659</v>
      </c>
      <c r="C6" s="58" t="s">
        <v>1659</v>
      </c>
      <c r="D6" s="58" t="s">
        <v>1659</v>
      </c>
      <c r="E6" s="58" t="s">
        <v>1659</v>
      </c>
      <c r="F6" s="58" t="s">
        <v>1659</v>
      </c>
      <c r="G6" s="58" t="s">
        <v>1659</v>
      </c>
      <c r="H6" s="58" t="s">
        <v>1659</v>
      </c>
      <c r="I6" s="91" t="s">
        <v>4502</v>
      </c>
      <c r="J6" s="58" t="s">
        <v>1659</v>
      </c>
      <c r="K6" s="58" t="s">
        <v>1659</v>
      </c>
      <c r="L6" s="58" t="s">
        <v>1659</v>
      </c>
      <c r="M6" s="58" t="s">
        <v>1659</v>
      </c>
      <c r="N6" s="58" t="s">
        <v>1659</v>
      </c>
      <c r="O6" s="58" t="s">
        <v>1659</v>
      </c>
      <c r="P6" s="87">
        <f t="shared" ref="P6:U6" si="0">SUM(P7:P33,P36,P39:P207,P210:P234,P237:P583)</f>
        <v>13567024.173331542</v>
      </c>
      <c r="Q6" s="87">
        <f t="shared" si="0"/>
        <v>15401298.133759221</v>
      </c>
      <c r="R6" s="87">
        <f t="shared" si="0"/>
        <v>4867362.6033724109</v>
      </c>
      <c r="S6" s="87">
        <f t="shared" si="0"/>
        <v>5575621.2439362444</v>
      </c>
      <c r="T6" s="87">
        <f t="shared" si="0"/>
        <v>13566001.983962538</v>
      </c>
      <c r="U6" s="87">
        <f t="shared" si="0"/>
        <v>15400091.937563803</v>
      </c>
      <c r="V6" s="58" t="s">
        <v>1659</v>
      </c>
      <c r="W6" s="58" t="s">
        <v>1659</v>
      </c>
      <c r="X6" s="58" t="s">
        <v>1659</v>
      </c>
      <c r="Y6" s="58" t="s">
        <v>1659</v>
      </c>
      <c r="Z6" s="58" t="s">
        <v>1659</v>
      </c>
      <c r="AA6" s="58" t="s">
        <v>1659</v>
      </c>
      <c r="AB6" s="58" t="s">
        <v>1659</v>
      </c>
      <c r="AC6" s="58" t="s">
        <v>1659</v>
      </c>
      <c r="AD6" s="58" t="s">
        <v>1659</v>
      </c>
      <c r="AE6" s="58" t="s">
        <v>1659</v>
      </c>
      <c r="AF6" s="58" t="s">
        <v>1659</v>
      </c>
      <c r="AG6" s="58" t="s">
        <v>1659</v>
      </c>
      <c r="AH6" s="58" t="s">
        <v>1659</v>
      </c>
      <c r="AI6" s="58" t="s">
        <v>1659</v>
      </c>
      <c r="AJ6" s="58" t="s">
        <v>1659</v>
      </c>
      <c r="AK6" s="58" t="s">
        <v>1659</v>
      </c>
      <c r="AL6" s="58" t="s">
        <v>1659</v>
      </c>
      <c r="AM6" s="58" t="s">
        <v>1659</v>
      </c>
      <c r="AN6" s="58" t="s">
        <v>1659</v>
      </c>
      <c r="AO6" s="58" t="s">
        <v>1659</v>
      </c>
      <c r="AP6" s="58" t="s">
        <v>1659</v>
      </c>
      <c r="AQ6" s="58" t="s">
        <v>1659</v>
      </c>
      <c r="AR6" s="58" t="s">
        <v>1659</v>
      </c>
      <c r="AS6" s="58" t="s">
        <v>1659</v>
      </c>
      <c r="AT6" s="58" t="s">
        <v>1659</v>
      </c>
      <c r="AU6" s="58" t="s">
        <v>1659</v>
      </c>
      <c r="AV6" s="58" t="s">
        <v>1659</v>
      </c>
      <c r="AW6" s="58" t="s">
        <v>1659</v>
      </c>
      <c r="AX6" s="58" t="s">
        <v>1659</v>
      </c>
      <c r="AY6" s="58" t="s">
        <v>1659</v>
      </c>
      <c r="AZ6" s="58" t="s">
        <v>1659</v>
      </c>
      <c r="BA6" s="58" t="s">
        <v>1659</v>
      </c>
      <c r="BB6" s="58" t="s">
        <v>1659</v>
      </c>
      <c r="BC6" s="58" t="s">
        <v>1659</v>
      </c>
    </row>
    <row r="7" spans="1:56" ht="67.5" customHeight="1">
      <c r="A7" s="58">
        <v>5</v>
      </c>
      <c r="B7" s="50" t="s">
        <v>2633</v>
      </c>
      <c r="C7" s="31" t="s">
        <v>54</v>
      </c>
      <c r="D7" s="31" t="s">
        <v>2634</v>
      </c>
      <c r="E7" s="59" t="s">
        <v>2635</v>
      </c>
      <c r="F7" s="50" t="s">
        <v>2636</v>
      </c>
      <c r="G7" s="50">
        <v>731</v>
      </c>
      <c r="H7" s="50">
        <v>627468</v>
      </c>
      <c r="I7" s="59" t="s">
        <v>2637</v>
      </c>
      <c r="J7" s="31" t="s">
        <v>2638</v>
      </c>
      <c r="K7" s="31" t="s">
        <v>2638</v>
      </c>
      <c r="L7" s="31" t="s">
        <v>2639</v>
      </c>
      <c r="M7" s="50">
        <v>201051406</v>
      </c>
      <c r="N7" s="31" t="s">
        <v>2640</v>
      </c>
      <c r="O7" s="59" t="s">
        <v>2641</v>
      </c>
      <c r="P7" s="51">
        <v>12711.864406779661</v>
      </c>
      <c r="Q7" s="51">
        <f t="shared" ref="Q7:Q38" si="1">P7*1.18</f>
        <v>15000</v>
      </c>
      <c r="R7" s="51">
        <v>0</v>
      </c>
      <c r="S7" s="51">
        <v>0</v>
      </c>
      <c r="T7" s="51">
        <v>12711.864406779661</v>
      </c>
      <c r="U7" s="51">
        <f>T7*1.18</f>
        <v>15000</v>
      </c>
      <c r="V7" s="31" t="s">
        <v>66</v>
      </c>
      <c r="W7" s="31" t="s">
        <v>54</v>
      </c>
      <c r="X7" s="31" t="s">
        <v>2642</v>
      </c>
      <c r="Y7" s="50" t="s">
        <v>1922</v>
      </c>
      <c r="Z7" s="60">
        <v>42109</v>
      </c>
      <c r="AA7" s="60">
        <v>42156</v>
      </c>
      <c r="AB7" s="50"/>
      <c r="AC7" s="50" t="s">
        <v>1659</v>
      </c>
      <c r="AD7" s="59" t="s">
        <v>2643</v>
      </c>
      <c r="AE7" s="59" t="s">
        <v>1952</v>
      </c>
      <c r="AF7" s="50">
        <v>796</v>
      </c>
      <c r="AG7" s="31" t="s">
        <v>1926</v>
      </c>
      <c r="AH7" s="50">
        <v>1</v>
      </c>
      <c r="AI7" s="50" t="s">
        <v>2644</v>
      </c>
      <c r="AJ7" s="31" t="s">
        <v>2645</v>
      </c>
      <c r="AK7" s="60">
        <v>42186</v>
      </c>
      <c r="AL7" s="60">
        <v>42186</v>
      </c>
      <c r="AM7" s="60">
        <v>42643</v>
      </c>
      <c r="AN7" s="50" t="s">
        <v>56</v>
      </c>
      <c r="AO7" s="50" t="s">
        <v>1659</v>
      </c>
      <c r="AP7" s="51"/>
      <c r="AQ7" s="50" t="s">
        <v>1659</v>
      </c>
      <c r="AR7" s="50" t="s">
        <v>1659</v>
      </c>
      <c r="AS7" s="50" t="s">
        <v>1659</v>
      </c>
      <c r="AT7" s="50" t="s">
        <v>1659</v>
      </c>
      <c r="AU7" s="50" t="s">
        <v>1659</v>
      </c>
      <c r="AV7" s="50" t="s">
        <v>1659</v>
      </c>
      <c r="AW7" s="50" t="s">
        <v>1659</v>
      </c>
      <c r="AX7" s="50" t="s">
        <v>1659</v>
      </c>
      <c r="AY7" s="50" t="s">
        <v>1659</v>
      </c>
      <c r="AZ7" s="50" t="s">
        <v>1659</v>
      </c>
      <c r="BA7" s="50" t="s">
        <v>1659</v>
      </c>
      <c r="BB7" s="50" t="s">
        <v>1659</v>
      </c>
      <c r="BC7" s="31" t="s">
        <v>2646</v>
      </c>
    </row>
    <row r="8" spans="1:56" ht="60" customHeight="1">
      <c r="A8" s="58">
        <v>5</v>
      </c>
      <c r="B8" s="50" t="s">
        <v>2647</v>
      </c>
      <c r="C8" s="31" t="s">
        <v>54</v>
      </c>
      <c r="D8" s="31" t="s">
        <v>2634</v>
      </c>
      <c r="E8" s="59" t="s">
        <v>2635</v>
      </c>
      <c r="F8" s="50" t="s">
        <v>2636</v>
      </c>
      <c r="G8" s="50">
        <v>731</v>
      </c>
      <c r="H8" s="50">
        <v>627469</v>
      </c>
      <c r="I8" s="59" t="s">
        <v>2648</v>
      </c>
      <c r="J8" s="31" t="s">
        <v>2638</v>
      </c>
      <c r="K8" s="31" t="s">
        <v>2638</v>
      </c>
      <c r="L8" s="31" t="s">
        <v>2639</v>
      </c>
      <c r="M8" s="50">
        <v>201051406</v>
      </c>
      <c r="N8" s="31" t="s">
        <v>2640</v>
      </c>
      <c r="O8" s="59" t="s">
        <v>2641</v>
      </c>
      <c r="P8" s="51">
        <v>2966.1016949152545</v>
      </c>
      <c r="Q8" s="51">
        <f t="shared" si="1"/>
        <v>3500</v>
      </c>
      <c r="R8" s="51">
        <v>0</v>
      </c>
      <c r="S8" s="51">
        <v>0</v>
      </c>
      <c r="T8" s="51">
        <v>2966.1016949152545</v>
      </c>
      <c r="U8" s="51">
        <f>T8*1.18</f>
        <v>3500</v>
      </c>
      <c r="V8" s="31" t="s">
        <v>66</v>
      </c>
      <c r="W8" s="31" t="s">
        <v>54</v>
      </c>
      <c r="X8" s="31" t="s">
        <v>2642</v>
      </c>
      <c r="Y8" s="50" t="s">
        <v>1922</v>
      </c>
      <c r="Z8" s="60">
        <v>42292</v>
      </c>
      <c r="AA8" s="60">
        <v>42338</v>
      </c>
      <c r="AB8" s="50"/>
      <c r="AC8" s="50" t="s">
        <v>1659</v>
      </c>
      <c r="AD8" s="59" t="s">
        <v>2649</v>
      </c>
      <c r="AE8" s="59" t="s">
        <v>1952</v>
      </c>
      <c r="AF8" s="50">
        <v>796</v>
      </c>
      <c r="AG8" s="31" t="s">
        <v>1926</v>
      </c>
      <c r="AH8" s="50">
        <v>1</v>
      </c>
      <c r="AI8" s="50" t="s">
        <v>2644</v>
      </c>
      <c r="AJ8" s="31" t="s">
        <v>2645</v>
      </c>
      <c r="AK8" s="60">
        <v>42358</v>
      </c>
      <c r="AL8" s="60">
        <v>42358</v>
      </c>
      <c r="AM8" s="60">
        <v>42643</v>
      </c>
      <c r="AN8" s="50" t="s">
        <v>56</v>
      </c>
      <c r="AO8" s="50" t="s">
        <v>1659</v>
      </c>
      <c r="AP8" s="51"/>
      <c r="AQ8" s="50" t="s">
        <v>1659</v>
      </c>
      <c r="AR8" s="50" t="s">
        <v>1659</v>
      </c>
      <c r="AS8" s="50" t="s">
        <v>1659</v>
      </c>
      <c r="AT8" s="50" t="s">
        <v>1659</v>
      </c>
      <c r="AU8" s="50" t="s">
        <v>1659</v>
      </c>
      <c r="AV8" s="50" t="s">
        <v>1659</v>
      </c>
      <c r="AW8" s="50" t="s">
        <v>1659</v>
      </c>
      <c r="AX8" s="50" t="s">
        <v>1659</v>
      </c>
      <c r="AY8" s="50" t="s">
        <v>1659</v>
      </c>
      <c r="AZ8" s="50" t="s">
        <v>1659</v>
      </c>
      <c r="BA8" s="50" t="s">
        <v>1659</v>
      </c>
      <c r="BB8" s="50" t="s">
        <v>1659</v>
      </c>
      <c r="BC8" s="31" t="s">
        <v>2646</v>
      </c>
    </row>
    <row r="9" spans="1:56" ht="45">
      <c r="A9" s="58">
        <v>6</v>
      </c>
      <c r="B9" s="50" t="s">
        <v>2650</v>
      </c>
      <c r="C9" s="31" t="s">
        <v>54</v>
      </c>
      <c r="D9" s="31" t="s">
        <v>2634</v>
      </c>
      <c r="E9" s="59" t="s">
        <v>2635</v>
      </c>
      <c r="F9" s="50" t="s">
        <v>2651</v>
      </c>
      <c r="G9" s="50">
        <v>7423</v>
      </c>
      <c r="H9" s="50">
        <v>627467</v>
      </c>
      <c r="I9" s="59" t="s">
        <v>2652</v>
      </c>
      <c r="J9" s="31" t="s">
        <v>2653</v>
      </c>
      <c r="K9" s="31" t="s">
        <v>2653</v>
      </c>
      <c r="L9" s="31" t="s">
        <v>2639</v>
      </c>
      <c r="M9" s="50" t="s">
        <v>2654</v>
      </c>
      <c r="N9" s="31" t="s">
        <v>2655</v>
      </c>
      <c r="O9" s="59" t="s">
        <v>2656</v>
      </c>
      <c r="P9" s="51">
        <v>3000</v>
      </c>
      <c r="Q9" s="51">
        <f t="shared" si="1"/>
        <v>3540</v>
      </c>
      <c r="R9" s="51">
        <v>3000</v>
      </c>
      <c r="S9" s="51">
        <v>3540</v>
      </c>
      <c r="T9" s="51">
        <v>3000</v>
      </c>
      <c r="U9" s="51">
        <f>T9*1.18</f>
        <v>3540</v>
      </c>
      <c r="V9" s="31" t="s">
        <v>64</v>
      </c>
      <c r="W9" s="31" t="s">
        <v>54</v>
      </c>
      <c r="X9" s="31" t="s">
        <v>2657</v>
      </c>
      <c r="Y9" s="50" t="s">
        <v>2658</v>
      </c>
      <c r="Z9" s="60">
        <v>42109</v>
      </c>
      <c r="AA9" s="60">
        <v>42156</v>
      </c>
      <c r="AB9" s="50"/>
      <c r="AC9" s="50" t="s">
        <v>1659</v>
      </c>
      <c r="AD9" s="59" t="s">
        <v>2659</v>
      </c>
      <c r="AE9" s="59" t="s">
        <v>1952</v>
      </c>
      <c r="AF9" s="50">
        <v>796</v>
      </c>
      <c r="AG9" s="31" t="s">
        <v>1926</v>
      </c>
      <c r="AH9" s="50">
        <v>1</v>
      </c>
      <c r="AI9" s="50" t="s">
        <v>2644</v>
      </c>
      <c r="AJ9" s="31" t="s">
        <v>2645</v>
      </c>
      <c r="AK9" s="60">
        <v>42186</v>
      </c>
      <c r="AL9" s="60">
        <v>42186</v>
      </c>
      <c r="AM9" s="60">
        <v>42363</v>
      </c>
      <c r="AN9" s="50">
        <v>2015</v>
      </c>
      <c r="AO9" s="50" t="s">
        <v>1659</v>
      </c>
      <c r="AP9" s="51"/>
      <c r="AQ9" s="50" t="s">
        <v>1659</v>
      </c>
      <c r="AR9" s="50" t="s">
        <v>1659</v>
      </c>
      <c r="AS9" s="50" t="s">
        <v>1659</v>
      </c>
      <c r="AT9" s="50" t="s">
        <v>1659</v>
      </c>
      <c r="AU9" s="50" t="s">
        <v>1659</v>
      </c>
      <c r="AV9" s="50" t="s">
        <v>1659</v>
      </c>
      <c r="AW9" s="50" t="s">
        <v>1659</v>
      </c>
      <c r="AX9" s="50" t="s">
        <v>1659</v>
      </c>
      <c r="AY9" s="50" t="s">
        <v>1659</v>
      </c>
      <c r="AZ9" s="50" t="s">
        <v>1659</v>
      </c>
      <c r="BA9" s="50" t="s">
        <v>1659</v>
      </c>
      <c r="BB9" s="50" t="s">
        <v>1659</v>
      </c>
      <c r="BC9" s="31" t="s">
        <v>2646</v>
      </c>
    </row>
    <row r="10" spans="1:56" ht="59.25" customHeight="1">
      <c r="A10" s="58">
        <v>6</v>
      </c>
      <c r="B10" s="50" t="s">
        <v>2660</v>
      </c>
      <c r="C10" s="31" t="s">
        <v>54</v>
      </c>
      <c r="D10" s="31" t="s">
        <v>2661</v>
      </c>
      <c r="E10" s="59" t="s">
        <v>2662</v>
      </c>
      <c r="F10" s="50" t="s">
        <v>2663</v>
      </c>
      <c r="G10" s="50">
        <v>7414</v>
      </c>
      <c r="H10" s="50">
        <v>627476</v>
      </c>
      <c r="I10" s="59" t="s">
        <v>4492</v>
      </c>
      <c r="J10" s="31" t="s">
        <v>2665</v>
      </c>
      <c r="K10" s="31" t="s">
        <v>2665</v>
      </c>
      <c r="L10" s="31" t="s">
        <v>2639</v>
      </c>
      <c r="M10" s="50" t="s">
        <v>2666</v>
      </c>
      <c r="N10" s="31" t="s">
        <v>2667</v>
      </c>
      <c r="O10" s="59" t="s">
        <v>2656</v>
      </c>
      <c r="P10" s="51">
        <v>12780</v>
      </c>
      <c r="Q10" s="51">
        <f t="shared" si="1"/>
        <v>15080.4</v>
      </c>
      <c r="R10" s="51">
        <v>12780</v>
      </c>
      <c r="S10" s="51">
        <f t="shared" ref="S10" si="2">R10*1.18</f>
        <v>15080.4</v>
      </c>
      <c r="T10" s="51">
        <v>12780</v>
      </c>
      <c r="U10" s="51">
        <f t="shared" ref="U10" si="3">T10*1.18</f>
        <v>15080.4</v>
      </c>
      <c r="V10" s="31" t="s">
        <v>61</v>
      </c>
      <c r="W10" s="31" t="s">
        <v>54</v>
      </c>
      <c r="X10" s="31" t="s">
        <v>54</v>
      </c>
      <c r="Y10" s="50" t="s">
        <v>55</v>
      </c>
      <c r="Z10" s="60">
        <v>41963</v>
      </c>
      <c r="AA10" s="60">
        <v>42024</v>
      </c>
      <c r="AB10" s="50" t="s">
        <v>1659</v>
      </c>
      <c r="AC10" s="50" t="s">
        <v>1659</v>
      </c>
      <c r="AD10" s="59" t="s">
        <v>2664</v>
      </c>
      <c r="AE10" s="59" t="s">
        <v>1952</v>
      </c>
      <c r="AF10" s="50">
        <v>796</v>
      </c>
      <c r="AG10" s="31" t="s">
        <v>1971</v>
      </c>
      <c r="AH10" s="50">
        <v>1</v>
      </c>
      <c r="AI10" s="50">
        <v>45.46</v>
      </c>
      <c r="AJ10" s="31" t="s">
        <v>2645</v>
      </c>
      <c r="AK10" s="60">
        <v>42036</v>
      </c>
      <c r="AL10" s="60">
        <v>42036</v>
      </c>
      <c r="AM10" s="60">
        <v>42155</v>
      </c>
      <c r="AN10" s="50">
        <v>2015</v>
      </c>
      <c r="AO10" s="50" t="s">
        <v>1659</v>
      </c>
      <c r="AP10" s="51"/>
      <c r="AQ10" s="50" t="s">
        <v>1659</v>
      </c>
      <c r="AR10" s="50" t="s">
        <v>1659</v>
      </c>
      <c r="AS10" s="50" t="s">
        <v>1659</v>
      </c>
      <c r="AT10" s="50" t="s">
        <v>1659</v>
      </c>
      <c r="AU10" s="50" t="s">
        <v>1659</v>
      </c>
      <c r="AV10" s="50" t="s">
        <v>1659</v>
      </c>
      <c r="AW10" s="50" t="s">
        <v>1659</v>
      </c>
      <c r="AX10" s="50" t="s">
        <v>1659</v>
      </c>
      <c r="AY10" s="50" t="s">
        <v>1659</v>
      </c>
      <c r="AZ10" s="50" t="s">
        <v>1659</v>
      </c>
      <c r="BA10" s="50" t="s">
        <v>1659</v>
      </c>
      <c r="BB10" s="50" t="s">
        <v>1659</v>
      </c>
      <c r="BC10" s="31" t="s">
        <v>2668</v>
      </c>
    </row>
    <row r="11" spans="1:56" ht="33.75">
      <c r="A11" s="58">
        <v>8</v>
      </c>
      <c r="B11" s="50" t="s">
        <v>2669</v>
      </c>
      <c r="C11" s="31" t="s">
        <v>54</v>
      </c>
      <c r="D11" s="31" t="s">
        <v>2670</v>
      </c>
      <c r="E11" s="59" t="s">
        <v>2671</v>
      </c>
      <c r="F11" s="50">
        <v>74</v>
      </c>
      <c r="G11" s="50" t="s">
        <v>2672</v>
      </c>
      <c r="H11" s="50">
        <v>627628</v>
      </c>
      <c r="I11" s="59" t="s">
        <v>2673</v>
      </c>
      <c r="J11" s="31" t="s">
        <v>2673</v>
      </c>
      <c r="K11" s="31" t="s">
        <v>2673</v>
      </c>
      <c r="L11" s="31" t="s">
        <v>2674</v>
      </c>
      <c r="M11" s="50">
        <v>201050701</v>
      </c>
      <c r="N11" s="31" t="s">
        <v>2675</v>
      </c>
      <c r="O11" s="59" t="s">
        <v>2676</v>
      </c>
      <c r="P11" s="51">
        <v>67359.024000000005</v>
      </c>
      <c r="Q11" s="51">
        <f t="shared" si="1"/>
        <v>79483.648320000008</v>
      </c>
      <c r="R11" s="51">
        <v>39292.764000000003</v>
      </c>
      <c r="S11" s="51">
        <v>46365.462</v>
      </c>
      <c r="T11" s="51">
        <v>67359.024000000005</v>
      </c>
      <c r="U11" s="51">
        <f t="shared" ref="U11:U42" si="4">T11*1.18</f>
        <v>79483.648320000008</v>
      </c>
      <c r="V11" s="31" t="s">
        <v>61</v>
      </c>
      <c r="W11" s="31" t="s">
        <v>54</v>
      </c>
      <c r="X11" s="31" t="s">
        <v>54</v>
      </c>
      <c r="Y11" s="50" t="s">
        <v>55</v>
      </c>
      <c r="Z11" s="60">
        <v>42051</v>
      </c>
      <c r="AA11" s="60">
        <v>42114</v>
      </c>
      <c r="AB11" s="50" t="s">
        <v>1659</v>
      </c>
      <c r="AC11" s="50" t="s">
        <v>1659</v>
      </c>
      <c r="AD11" s="59" t="s">
        <v>2675</v>
      </c>
      <c r="AE11" s="59" t="s">
        <v>1952</v>
      </c>
      <c r="AF11" s="50">
        <v>796</v>
      </c>
      <c r="AG11" s="31" t="s">
        <v>2677</v>
      </c>
      <c r="AH11" s="50">
        <v>63</v>
      </c>
      <c r="AI11" s="50" t="s">
        <v>2678</v>
      </c>
      <c r="AJ11" s="31" t="s">
        <v>2679</v>
      </c>
      <c r="AK11" s="60">
        <v>42139</v>
      </c>
      <c r="AL11" s="60">
        <v>42156</v>
      </c>
      <c r="AM11" s="60">
        <v>42521</v>
      </c>
      <c r="AN11" s="50" t="s">
        <v>56</v>
      </c>
      <c r="AO11" s="50" t="s">
        <v>1659</v>
      </c>
      <c r="AP11" s="51"/>
      <c r="AQ11" s="50" t="s">
        <v>1659</v>
      </c>
      <c r="AR11" s="50" t="s">
        <v>1659</v>
      </c>
      <c r="AS11" s="50" t="s">
        <v>1659</v>
      </c>
      <c r="AT11" s="50" t="s">
        <v>1659</v>
      </c>
      <c r="AU11" s="50" t="s">
        <v>1659</v>
      </c>
      <c r="AV11" s="50" t="s">
        <v>1659</v>
      </c>
      <c r="AW11" s="50" t="s">
        <v>1659</v>
      </c>
      <c r="AX11" s="50" t="s">
        <v>1659</v>
      </c>
      <c r="AY11" s="50" t="s">
        <v>1659</v>
      </c>
      <c r="AZ11" s="50" t="s">
        <v>1659</v>
      </c>
      <c r="BA11" s="50" t="s">
        <v>1659</v>
      </c>
      <c r="BB11" s="50" t="s">
        <v>1659</v>
      </c>
      <c r="BC11" s="31" t="s">
        <v>2680</v>
      </c>
      <c r="BD11" s="49" t="s">
        <v>4506</v>
      </c>
    </row>
    <row r="12" spans="1:56" ht="33.75">
      <c r="A12" s="58">
        <v>8</v>
      </c>
      <c r="B12" s="50" t="s">
        <v>2681</v>
      </c>
      <c r="C12" s="31" t="s">
        <v>54</v>
      </c>
      <c r="D12" s="31" t="s">
        <v>2682</v>
      </c>
      <c r="E12" s="59" t="s">
        <v>2671</v>
      </c>
      <c r="F12" s="50">
        <v>74</v>
      </c>
      <c r="G12" s="50" t="s">
        <v>2672</v>
      </c>
      <c r="H12" s="50">
        <v>627629</v>
      </c>
      <c r="I12" s="59" t="s">
        <v>2683</v>
      </c>
      <c r="J12" s="31" t="s">
        <v>2683</v>
      </c>
      <c r="K12" s="31" t="s">
        <v>2683</v>
      </c>
      <c r="L12" s="31" t="s">
        <v>2674</v>
      </c>
      <c r="M12" s="50">
        <v>201050701</v>
      </c>
      <c r="N12" s="31" t="s">
        <v>2675</v>
      </c>
      <c r="O12" s="59" t="s">
        <v>2676</v>
      </c>
      <c r="P12" s="51">
        <v>71943.888959999997</v>
      </c>
      <c r="Q12" s="51">
        <f t="shared" si="1"/>
        <v>84893.788972799986</v>
      </c>
      <c r="R12" s="51">
        <v>41967.269</v>
      </c>
      <c r="S12" s="51">
        <v>49521.375999999997</v>
      </c>
      <c r="T12" s="51">
        <v>71943.888959999997</v>
      </c>
      <c r="U12" s="51">
        <f t="shared" si="4"/>
        <v>84893.788972799986</v>
      </c>
      <c r="V12" s="31" t="s">
        <v>61</v>
      </c>
      <c r="W12" s="31" t="s">
        <v>54</v>
      </c>
      <c r="X12" s="31" t="s">
        <v>54</v>
      </c>
      <c r="Y12" s="50" t="s">
        <v>55</v>
      </c>
      <c r="Z12" s="60">
        <v>42051</v>
      </c>
      <c r="AA12" s="60">
        <v>42114</v>
      </c>
      <c r="AB12" s="50" t="s">
        <v>1659</v>
      </c>
      <c r="AC12" s="50" t="s">
        <v>1659</v>
      </c>
      <c r="AD12" s="59" t="s">
        <v>2675</v>
      </c>
      <c r="AE12" s="59" t="s">
        <v>1952</v>
      </c>
      <c r="AF12" s="50">
        <v>796</v>
      </c>
      <c r="AG12" s="31" t="s">
        <v>2677</v>
      </c>
      <c r="AH12" s="50">
        <v>75</v>
      </c>
      <c r="AI12" s="50" t="s">
        <v>2678</v>
      </c>
      <c r="AJ12" s="31" t="s">
        <v>2684</v>
      </c>
      <c r="AK12" s="60">
        <v>42139</v>
      </c>
      <c r="AL12" s="60">
        <v>42156</v>
      </c>
      <c r="AM12" s="60">
        <v>42521</v>
      </c>
      <c r="AN12" s="50" t="s">
        <v>57</v>
      </c>
      <c r="AO12" s="50" t="s">
        <v>1659</v>
      </c>
      <c r="AP12" s="51"/>
      <c r="AQ12" s="50" t="s">
        <v>1659</v>
      </c>
      <c r="AR12" s="50" t="s">
        <v>1659</v>
      </c>
      <c r="AS12" s="50" t="s">
        <v>1659</v>
      </c>
      <c r="AT12" s="50" t="s">
        <v>1659</v>
      </c>
      <c r="AU12" s="50" t="s">
        <v>1659</v>
      </c>
      <c r="AV12" s="50" t="s">
        <v>1659</v>
      </c>
      <c r="AW12" s="50" t="s">
        <v>1659</v>
      </c>
      <c r="AX12" s="50" t="s">
        <v>1659</v>
      </c>
      <c r="AY12" s="50" t="s">
        <v>1659</v>
      </c>
      <c r="AZ12" s="50" t="s">
        <v>1659</v>
      </c>
      <c r="BA12" s="50" t="s">
        <v>1659</v>
      </c>
      <c r="BB12" s="50" t="s">
        <v>1659</v>
      </c>
      <c r="BC12" s="31" t="s">
        <v>2680</v>
      </c>
      <c r="BD12" s="49" t="s">
        <v>4506</v>
      </c>
    </row>
    <row r="13" spans="1:56" ht="33.75">
      <c r="A13" s="58">
        <v>8</v>
      </c>
      <c r="B13" s="50" t="s">
        <v>2685</v>
      </c>
      <c r="C13" s="31" t="s">
        <v>54</v>
      </c>
      <c r="D13" s="31" t="s">
        <v>2686</v>
      </c>
      <c r="E13" s="59" t="s">
        <v>2671</v>
      </c>
      <c r="F13" s="50">
        <v>74</v>
      </c>
      <c r="G13" s="50" t="s">
        <v>2672</v>
      </c>
      <c r="H13" s="50">
        <v>627630</v>
      </c>
      <c r="I13" s="59" t="s">
        <v>2687</v>
      </c>
      <c r="J13" s="31" t="s">
        <v>2687</v>
      </c>
      <c r="K13" s="31" t="s">
        <v>2687</v>
      </c>
      <c r="L13" s="31" t="s">
        <v>2674</v>
      </c>
      <c r="M13" s="50">
        <v>201050701</v>
      </c>
      <c r="N13" s="31" t="s">
        <v>2675</v>
      </c>
      <c r="O13" s="59" t="s">
        <v>2676</v>
      </c>
      <c r="P13" s="51">
        <v>61883.351999999999</v>
      </c>
      <c r="Q13" s="51">
        <f t="shared" si="1"/>
        <v>73022.355360000001</v>
      </c>
      <c r="R13" s="51">
        <v>36098.622000000003</v>
      </c>
      <c r="S13" s="51">
        <v>42596.374000000003</v>
      </c>
      <c r="T13" s="51">
        <v>61883.351999999999</v>
      </c>
      <c r="U13" s="51">
        <f t="shared" si="4"/>
        <v>73022.355360000001</v>
      </c>
      <c r="V13" s="31" t="s">
        <v>61</v>
      </c>
      <c r="W13" s="31" t="s">
        <v>54</v>
      </c>
      <c r="X13" s="31" t="s">
        <v>54</v>
      </c>
      <c r="Y13" s="50" t="s">
        <v>55</v>
      </c>
      <c r="Z13" s="60">
        <v>42051</v>
      </c>
      <c r="AA13" s="60">
        <v>42114</v>
      </c>
      <c r="AB13" s="50" t="s">
        <v>1659</v>
      </c>
      <c r="AC13" s="50" t="s">
        <v>1659</v>
      </c>
      <c r="AD13" s="59" t="s">
        <v>2675</v>
      </c>
      <c r="AE13" s="59" t="s">
        <v>1952</v>
      </c>
      <c r="AF13" s="50">
        <v>796</v>
      </c>
      <c r="AG13" s="31" t="s">
        <v>2677</v>
      </c>
      <c r="AH13" s="50">
        <v>53</v>
      </c>
      <c r="AI13" s="50" t="s">
        <v>2688</v>
      </c>
      <c r="AJ13" s="31" t="s">
        <v>2679</v>
      </c>
      <c r="AK13" s="60">
        <v>42139</v>
      </c>
      <c r="AL13" s="60">
        <v>42156</v>
      </c>
      <c r="AM13" s="60">
        <v>42521</v>
      </c>
      <c r="AN13" s="50" t="s">
        <v>58</v>
      </c>
      <c r="AO13" s="50" t="s">
        <v>1659</v>
      </c>
      <c r="AP13" s="51"/>
      <c r="AQ13" s="50" t="s">
        <v>1659</v>
      </c>
      <c r="AR13" s="50" t="s">
        <v>1659</v>
      </c>
      <c r="AS13" s="50" t="s">
        <v>1659</v>
      </c>
      <c r="AT13" s="50" t="s">
        <v>1659</v>
      </c>
      <c r="AU13" s="50" t="s">
        <v>1659</v>
      </c>
      <c r="AV13" s="50" t="s">
        <v>1659</v>
      </c>
      <c r="AW13" s="50" t="s">
        <v>1659</v>
      </c>
      <c r="AX13" s="50" t="s">
        <v>1659</v>
      </c>
      <c r="AY13" s="50" t="s">
        <v>1659</v>
      </c>
      <c r="AZ13" s="50" t="s">
        <v>1659</v>
      </c>
      <c r="BA13" s="50" t="s">
        <v>1659</v>
      </c>
      <c r="BB13" s="50" t="s">
        <v>1659</v>
      </c>
      <c r="BC13" s="31" t="s">
        <v>2680</v>
      </c>
      <c r="BD13" s="49" t="s">
        <v>4506</v>
      </c>
    </row>
    <row r="14" spans="1:56" ht="33.75">
      <c r="A14" s="58">
        <v>8</v>
      </c>
      <c r="B14" s="50" t="s">
        <v>2689</v>
      </c>
      <c r="C14" s="31" t="s">
        <v>54</v>
      </c>
      <c r="D14" s="31" t="s">
        <v>2690</v>
      </c>
      <c r="E14" s="59" t="s">
        <v>2671</v>
      </c>
      <c r="F14" s="50">
        <v>74</v>
      </c>
      <c r="G14" s="50" t="s">
        <v>2672</v>
      </c>
      <c r="H14" s="50">
        <v>627631</v>
      </c>
      <c r="I14" s="59" t="s">
        <v>2691</v>
      </c>
      <c r="J14" s="31" t="s">
        <v>2691</v>
      </c>
      <c r="K14" s="31" t="s">
        <v>2691</v>
      </c>
      <c r="L14" s="31" t="s">
        <v>2674</v>
      </c>
      <c r="M14" s="50">
        <v>201050701</v>
      </c>
      <c r="N14" s="31" t="s">
        <v>2675</v>
      </c>
      <c r="O14" s="59" t="s">
        <v>2676</v>
      </c>
      <c r="P14" s="51">
        <v>72773.484479999999</v>
      </c>
      <c r="Q14" s="51">
        <f t="shared" si="1"/>
        <v>85872.711686399998</v>
      </c>
      <c r="R14" s="51">
        <v>42451.199999999997</v>
      </c>
      <c r="S14" s="51">
        <v>50092.415000000001</v>
      </c>
      <c r="T14" s="51">
        <v>72773.484479999999</v>
      </c>
      <c r="U14" s="51">
        <f t="shared" si="4"/>
        <v>85872.711686399998</v>
      </c>
      <c r="V14" s="31" t="s">
        <v>61</v>
      </c>
      <c r="W14" s="31" t="s">
        <v>54</v>
      </c>
      <c r="X14" s="31" t="s">
        <v>54</v>
      </c>
      <c r="Y14" s="50" t="s">
        <v>55</v>
      </c>
      <c r="Z14" s="60">
        <v>42051</v>
      </c>
      <c r="AA14" s="60">
        <v>42114</v>
      </c>
      <c r="AB14" s="50" t="s">
        <v>1659</v>
      </c>
      <c r="AC14" s="50" t="s">
        <v>1659</v>
      </c>
      <c r="AD14" s="59" t="s">
        <v>2675</v>
      </c>
      <c r="AE14" s="59" t="s">
        <v>1952</v>
      </c>
      <c r="AF14" s="50">
        <v>796</v>
      </c>
      <c r="AG14" s="31" t="s">
        <v>2677</v>
      </c>
      <c r="AH14" s="50">
        <v>88</v>
      </c>
      <c r="AI14" s="50" t="s">
        <v>2678</v>
      </c>
      <c r="AJ14" s="31" t="s">
        <v>2679</v>
      </c>
      <c r="AK14" s="60">
        <v>42139</v>
      </c>
      <c r="AL14" s="60">
        <v>42156</v>
      </c>
      <c r="AM14" s="60">
        <v>42521</v>
      </c>
      <c r="AN14" s="50" t="s">
        <v>59</v>
      </c>
      <c r="AO14" s="50" t="s">
        <v>1659</v>
      </c>
      <c r="AP14" s="51"/>
      <c r="AQ14" s="50" t="s">
        <v>1659</v>
      </c>
      <c r="AR14" s="50" t="s">
        <v>1659</v>
      </c>
      <c r="AS14" s="50" t="s">
        <v>1659</v>
      </c>
      <c r="AT14" s="50" t="s">
        <v>1659</v>
      </c>
      <c r="AU14" s="50" t="s">
        <v>1659</v>
      </c>
      <c r="AV14" s="50" t="s">
        <v>1659</v>
      </c>
      <c r="AW14" s="50" t="s">
        <v>1659</v>
      </c>
      <c r="AX14" s="50" t="s">
        <v>1659</v>
      </c>
      <c r="AY14" s="50" t="s">
        <v>1659</v>
      </c>
      <c r="AZ14" s="50" t="s">
        <v>1659</v>
      </c>
      <c r="BA14" s="50" t="s">
        <v>1659</v>
      </c>
      <c r="BB14" s="50" t="s">
        <v>1659</v>
      </c>
      <c r="BC14" s="31" t="s">
        <v>2680</v>
      </c>
      <c r="BD14" s="49" t="s">
        <v>4506</v>
      </c>
    </row>
    <row r="15" spans="1:56" ht="33.75">
      <c r="A15" s="58">
        <v>8</v>
      </c>
      <c r="B15" s="50" t="s">
        <v>2692</v>
      </c>
      <c r="C15" s="31" t="s">
        <v>54</v>
      </c>
      <c r="D15" s="31" t="s">
        <v>2693</v>
      </c>
      <c r="E15" s="59" t="s">
        <v>2671</v>
      </c>
      <c r="F15" s="50">
        <v>74</v>
      </c>
      <c r="G15" s="50" t="s">
        <v>2672</v>
      </c>
      <c r="H15" s="50">
        <v>627632</v>
      </c>
      <c r="I15" s="59" t="s">
        <v>2694</v>
      </c>
      <c r="J15" s="31" t="s">
        <v>2694</v>
      </c>
      <c r="K15" s="31" t="s">
        <v>2694</v>
      </c>
      <c r="L15" s="31" t="s">
        <v>2674</v>
      </c>
      <c r="M15" s="50">
        <v>201050701</v>
      </c>
      <c r="N15" s="31" t="s">
        <v>2675</v>
      </c>
      <c r="O15" s="59" t="s">
        <v>2676</v>
      </c>
      <c r="P15" s="51">
        <v>119714.76</v>
      </c>
      <c r="Q15" s="51">
        <f t="shared" si="1"/>
        <v>141263.41679999998</v>
      </c>
      <c r="R15" s="51">
        <v>69833.61</v>
      </c>
      <c r="S15" s="51">
        <f>R15*1.18</f>
        <v>82403.659799999994</v>
      </c>
      <c r="T15" s="51">
        <v>119714.76</v>
      </c>
      <c r="U15" s="51">
        <f t="shared" si="4"/>
        <v>141263.41679999998</v>
      </c>
      <c r="V15" s="31" t="s">
        <v>61</v>
      </c>
      <c r="W15" s="31" t="s">
        <v>54</v>
      </c>
      <c r="X15" s="31" t="s">
        <v>54</v>
      </c>
      <c r="Y15" s="50" t="s">
        <v>55</v>
      </c>
      <c r="Z15" s="60">
        <v>42051</v>
      </c>
      <c r="AA15" s="60">
        <v>42114</v>
      </c>
      <c r="AB15" s="50" t="s">
        <v>1659</v>
      </c>
      <c r="AC15" s="50" t="s">
        <v>1659</v>
      </c>
      <c r="AD15" s="59" t="s">
        <v>2675</v>
      </c>
      <c r="AE15" s="59" t="s">
        <v>1952</v>
      </c>
      <c r="AF15" s="50">
        <v>796</v>
      </c>
      <c r="AG15" s="31" t="s">
        <v>2677</v>
      </c>
      <c r="AH15" s="50">
        <v>105</v>
      </c>
      <c r="AI15" s="50" t="s">
        <v>2688</v>
      </c>
      <c r="AJ15" s="31" t="s">
        <v>2695</v>
      </c>
      <c r="AK15" s="60">
        <v>42139</v>
      </c>
      <c r="AL15" s="60">
        <v>42156</v>
      </c>
      <c r="AM15" s="60">
        <v>42521</v>
      </c>
      <c r="AN15" s="50" t="s">
        <v>60</v>
      </c>
      <c r="AO15" s="50" t="s">
        <v>1659</v>
      </c>
      <c r="AP15" s="51"/>
      <c r="AQ15" s="50" t="s">
        <v>1659</v>
      </c>
      <c r="AR15" s="50" t="s">
        <v>1659</v>
      </c>
      <c r="AS15" s="50" t="s">
        <v>1659</v>
      </c>
      <c r="AT15" s="50" t="s">
        <v>1659</v>
      </c>
      <c r="AU15" s="50" t="s">
        <v>1659</v>
      </c>
      <c r="AV15" s="50" t="s">
        <v>1659</v>
      </c>
      <c r="AW15" s="50" t="s">
        <v>1659</v>
      </c>
      <c r="AX15" s="50" t="s">
        <v>1659</v>
      </c>
      <c r="AY15" s="50" t="s">
        <v>1659</v>
      </c>
      <c r="AZ15" s="50" t="s">
        <v>1659</v>
      </c>
      <c r="BA15" s="50" t="s">
        <v>1659</v>
      </c>
      <c r="BB15" s="50" t="s">
        <v>1659</v>
      </c>
      <c r="BC15" s="31" t="s">
        <v>2680</v>
      </c>
      <c r="BD15" s="49" t="s">
        <v>4506</v>
      </c>
    </row>
    <row r="16" spans="1:56" ht="33.75">
      <c r="A16" s="58">
        <v>8</v>
      </c>
      <c r="B16" s="50" t="s">
        <v>2696</v>
      </c>
      <c r="C16" s="31" t="s">
        <v>54</v>
      </c>
      <c r="D16" s="31" t="s">
        <v>2697</v>
      </c>
      <c r="E16" s="59" t="s">
        <v>2671</v>
      </c>
      <c r="F16" s="50">
        <v>74</v>
      </c>
      <c r="G16" s="50" t="s">
        <v>2672</v>
      </c>
      <c r="H16" s="50">
        <v>627633</v>
      </c>
      <c r="I16" s="59" t="s">
        <v>2698</v>
      </c>
      <c r="J16" s="31" t="s">
        <v>2698</v>
      </c>
      <c r="K16" s="31" t="s">
        <v>2698</v>
      </c>
      <c r="L16" s="31" t="s">
        <v>2674</v>
      </c>
      <c r="M16" s="50">
        <v>201050701</v>
      </c>
      <c r="N16" s="31" t="s">
        <v>2675</v>
      </c>
      <c r="O16" s="59" t="s">
        <v>2676</v>
      </c>
      <c r="P16" s="51">
        <v>74152.851840000003</v>
      </c>
      <c r="Q16" s="51">
        <f t="shared" si="1"/>
        <v>87500.365171199999</v>
      </c>
      <c r="R16" s="51">
        <v>43255.83</v>
      </c>
      <c r="S16" s="51">
        <f>R16*1.18</f>
        <v>51041.879399999998</v>
      </c>
      <c r="T16" s="51">
        <v>74152.851840000003</v>
      </c>
      <c r="U16" s="51">
        <f t="shared" si="4"/>
        <v>87500.365171199999</v>
      </c>
      <c r="V16" s="31" t="s">
        <v>61</v>
      </c>
      <c r="W16" s="31" t="s">
        <v>54</v>
      </c>
      <c r="X16" s="31" t="s">
        <v>54</v>
      </c>
      <c r="Y16" s="50" t="s">
        <v>55</v>
      </c>
      <c r="Z16" s="60">
        <v>42051</v>
      </c>
      <c r="AA16" s="60">
        <v>42114</v>
      </c>
      <c r="AB16" s="50" t="s">
        <v>1659</v>
      </c>
      <c r="AC16" s="50" t="s">
        <v>1659</v>
      </c>
      <c r="AD16" s="59" t="s">
        <v>2675</v>
      </c>
      <c r="AE16" s="59" t="s">
        <v>1952</v>
      </c>
      <c r="AF16" s="50">
        <v>796</v>
      </c>
      <c r="AG16" s="31" t="s">
        <v>2677</v>
      </c>
      <c r="AH16" s="50">
        <v>42</v>
      </c>
      <c r="AI16" s="50" t="s">
        <v>2678</v>
      </c>
      <c r="AJ16" s="31" t="s">
        <v>2695</v>
      </c>
      <c r="AK16" s="60">
        <v>42139</v>
      </c>
      <c r="AL16" s="60">
        <v>42156</v>
      </c>
      <c r="AM16" s="60">
        <v>42521</v>
      </c>
      <c r="AN16" s="50" t="s">
        <v>2699</v>
      </c>
      <c r="AO16" s="50" t="s">
        <v>1659</v>
      </c>
      <c r="AP16" s="51"/>
      <c r="AQ16" s="50" t="s">
        <v>1659</v>
      </c>
      <c r="AR16" s="50" t="s">
        <v>1659</v>
      </c>
      <c r="AS16" s="50" t="s">
        <v>1659</v>
      </c>
      <c r="AT16" s="50" t="s">
        <v>1659</v>
      </c>
      <c r="AU16" s="50" t="s">
        <v>1659</v>
      </c>
      <c r="AV16" s="50" t="s">
        <v>1659</v>
      </c>
      <c r="AW16" s="50" t="s">
        <v>1659</v>
      </c>
      <c r="AX16" s="50" t="s">
        <v>1659</v>
      </c>
      <c r="AY16" s="50" t="s">
        <v>1659</v>
      </c>
      <c r="AZ16" s="50" t="s">
        <v>1659</v>
      </c>
      <c r="BA16" s="50" t="s">
        <v>1659</v>
      </c>
      <c r="BB16" s="50" t="s">
        <v>1659</v>
      </c>
      <c r="BC16" s="31" t="s">
        <v>2680</v>
      </c>
      <c r="BD16" s="49" t="s">
        <v>4506</v>
      </c>
    </row>
    <row r="17" spans="1:56" ht="33.75">
      <c r="A17" s="58">
        <v>8</v>
      </c>
      <c r="B17" s="50" t="s">
        <v>2700</v>
      </c>
      <c r="C17" s="31" t="s">
        <v>54</v>
      </c>
      <c r="D17" s="31" t="s">
        <v>2701</v>
      </c>
      <c r="E17" s="59" t="s">
        <v>2671</v>
      </c>
      <c r="F17" s="50">
        <v>74</v>
      </c>
      <c r="G17" s="50" t="s">
        <v>2672</v>
      </c>
      <c r="H17" s="50">
        <v>627634</v>
      </c>
      <c r="I17" s="59" t="s">
        <v>2702</v>
      </c>
      <c r="J17" s="31" t="s">
        <v>2702</v>
      </c>
      <c r="K17" s="31" t="s">
        <v>2702</v>
      </c>
      <c r="L17" s="31" t="s">
        <v>2674</v>
      </c>
      <c r="M17" s="50">
        <v>201050701</v>
      </c>
      <c r="N17" s="31" t="s">
        <v>2675</v>
      </c>
      <c r="O17" s="59" t="s">
        <v>2676</v>
      </c>
      <c r="P17" s="51">
        <v>16435.893599999999</v>
      </c>
      <c r="Q17" s="51">
        <f t="shared" si="1"/>
        <v>19394.354447999998</v>
      </c>
      <c r="R17" s="51">
        <v>9587.6049999999996</v>
      </c>
      <c r="S17" s="51">
        <v>11313.373</v>
      </c>
      <c r="T17" s="51">
        <v>16435.893599999999</v>
      </c>
      <c r="U17" s="51">
        <f t="shared" si="4"/>
        <v>19394.354447999998</v>
      </c>
      <c r="V17" s="31" t="s">
        <v>61</v>
      </c>
      <c r="W17" s="31" t="s">
        <v>54</v>
      </c>
      <c r="X17" s="31" t="s">
        <v>54</v>
      </c>
      <c r="Y17" s="50" t="s">
        <v>55</v>
      </c>
      <c r="Z17" s="60">
        <v>42051</v>
      </c>
      <c r="AA17" s="60">
        <v>42114</v>
      </c>
      <c r="AB17" s="50" t="s">
        <v>1659</v>
      </c>
      <c r="AC17" s="50" t="s">
        <v>1659</v>
      </c>
      <c r="AD17" s="59" t="s">
        <v>2675</v>
      </c>
      <c r="AE17" s="59" t="s">
        <v>1952</v>
      </c>
      <c r="AF17" s="50">
        <v>796</v>
      </c>
      <c r="AG17" s="31" t="s">
        <v>2677</v>
      </c>
      <c r="AH17" s="50">
        <v>8</v>
      </c>
      <c r="AI17" s="50" t="s">
        <v>2688</v>
      </c>
      <c r="AJ17" s="31" t="s">
        <v>2695</v>
      </c>
      <c r="AK17" s="60">
        <v>42139</v>
      </c>
      <c r="AL17" s="60">
        <v>42156</v>
      </c>
      <c r="AM17" s="60">
        <v>42521</v>
      </c>
      <c r="AN17" s="50" t="s">
        <v>2703</v>
      </c>
      <c r="AO17" s="50" t="s">
        <v>1659</v>
      </c>
      <c r="AP17" s="51"/>
      <c r="AQ17" s="50" t="s">
        <v>1659</v>
      </c>
      <c r="AR17" s="50" t="s">
        <v>1659</v>
      </c>
      <c r="AS17" s="50" t="s">
        <v>1659</v>
      </c>
      <c r="AT17" s="50" t="s">
        <v>1659</v>
      </c>
      <c r="AU17" s="50" t="s">
        <v>1659</v>
      </c>
      <c r="AV17" s="50" t="s">
        <v>1659</v>
      </c>
      <c r="AW17" s="50" t="s">
        <v>1659</v>
      </c>
      <c r="AX17" s="50" t="s">
        <v>1659</v>
      </c>
      <c r="AY17" s="50" t="s">
        <v>1659</v>
      </c>
      <c r="AZ17" s="50" t="s">
        <v>1659</v>
      </c>
      <c r="BA17" s="50" t="s">
        <v>1659</v>
      </c>
      <c r="BB17" s="50" t="s">
        <v>1659</v>
      </c>
      <c r="BC17" s="31" t="s">
        <v>2680</v>
      </c>
      <c r="BD17" s="49" t="s">
        <v>4506</v>
      </c>
    </row>
    <row r="18" spans="1:56" ht="33.75">
      <c r="A18" s="58">
        <v>8</v>
      </c>
      <c r="B18" s="50" t="s">
        <v>2704</v>
      </c>
      <c r="C18" s="31" t="s">
        <v>54</v>
      </c>
      <c r="D18" s="31" t="s">
        <v>2705</v>
      </c>
      <c r="E18" s="59" t="s">
        <v>2671</v>
      </c>
      <c r="F18" s="50">
        <v>74</v>
      </c>
      <c r="G18" s="50" t="s">
        <v>2672</v>
      </c>
      <c r="H18" s="50">
        <v>627635</v>
      </c>
      <c r="I18" s="59" t="s">
        <v>2706</v>
      </c>
      <c r="J18" s="31" t="s">
        <v>2706</v>
      </c>
      <c r="K18" s="31" t="s">
        <v>2706</v>
      </c>
      <c r="L18" s="31" t="s">
        <v>2674</v>
      </c>
      <c r="M18" s="50">
        <v>201050701</v>
      </c>
      <c r="N18" s="31" t="s">
        <v>2675</v>
      </c>
      <c r="O18" s="59" t="s">
        <v>2676</v>
      </c>
      <c r="P18" s="51">
        <v>15185.923199999999</v>
      </c>
      <c r="Q18" s="51">
        <f t="shared" si="1"/>
        <v>17919.389375999999</v>
      </c>
      <c r="R18" s="51">
        <v>8859.4549999999999</v>
      </c>
      <c r="S18" s="51">
        <v>10452.977000000001</v>
      </c>
      <c r="T18" s="51">
        <v>15185.923199999999</v>
      </c>
      <c r="U18" s="51">
        <f t="shared" si="4"/>
        <v>17919.389375999999</v>
      </c>
      <c r="V18" s="31" t="s">
        <v>61</v>
      </c>
      <c r="W18" s="31" t="s">
        <v>54</v>
      </c>
      <c r="X18" s="31" t="s">
        <v>54</v>
      </c>
      <c r="Y18" s="50" t="s">
        <v>55</v>
      </c>
      <c r="Z18" s="60">
        <v>42051</v>
      </c>
      <c r="AA18" s="60">
        <v>42114</v>
      </c>
      <c r="AB18" s="50" t="s">
        <v>1659</v>
      </c>
      <c r="AC18" s="50" t="s">
        <v>1659</v>
      </c>
      <c r="AD18" s="59" t="s">
        <v>2675</v>
      </c>
      <c r="AE18" s="59" t="s">
        <v>1952</v>
      </c>
      <c r="AF18" s="50">
        <v>796</v>
      </c>
      <c r="AG18" s="31" t="s">
        <v>2677</v>
      </c>
      <c r="AH18" s="50">
        <v>13</v>
      </c>
      <c r="AI18" s="50" t="s">
        <v>2688</v>
      </c>
      <c r="AJ18" s="31" t="s">
        <v>2695</v>
      </c>
      <c r="AK18" s="60">
        <v>42139</v>
      </c>
      <c r="AL18" s="60">
        <v>42156</v>
      </c>
      <c r="AM18" s="60">
        <v>42521</v>
      </c>
      <c r="AN18" s="50" t="s">
        <v>2707</v>
      </c>
      <c r="AO18" s="50" t="s">
        <v>1659</v>
      </c>
      <c r="AP18" s="51"/>
      <c r="AQ18" s="50" t="s">
        <v>1659</v>
      </c>
      <c r="AR18" s="50" t="s">
        <v>1659</v>
      </c>
      <c r="AS18" s="50" t="s">
        <v>1659</v>
      </c>
      <c r="AT18" s="50" t="s">
        <v>1659</v>
      </c>
      <c r="AU18" s="50" t="s">
        <v>1659</v>
      </c>
      <c r="AV18" s="50" t="s">
        <v>1659</v>
      </c>
      <c r="AW18" s="50" t="s">
        <v>1659</v>
      </c>
      <c r="AX18" s="50" t="s">
        <v>1659</v>
      </c>
      <c r="AY18" s="50" t="s">
        <v>1659</v>
      </c>
      <c r="AZ18" s="50" t="s">
        <v>1659</v>
      </c>
      <c r="BA18" s="50" t="s">
        <v>1659</v>
      </c>
      <c r="BB18" s="50" t="s">
        <v>1659</v>
      </c>
      <c r="BC18" s="31" t="s">
        <v>2680</v>
      </c>
      <c r="BD18" s="49" t="s">
        <v>4506</v>
      </c>
    </row>
    <row r="19" spans="1:56" ht="33.75">
      <c r="A19" s="58">
        <v>8</v>
      </c>
      <c r="B19" s="50" t="s">
        <v>2708</v>
      </c>
      <c r="C19" s="31" t="s">
        <v>54</v>
      </c>
      <c r="D19" s="31" t="s">
        <v>2709</v>
      </c>
      <c r="E19" s="59" t="s">
        <v>2671</v>
      </c>
      <c r="F19" s="50">
        <v>74</v>
      </c>
      <c r="G19" s="50" t="s">
        <v>2672</v>
      </c>
      <c r="H19" s="50">
        <v>627636</v>
      </c>
      <c r="I19" s="59" t="s">
        <v>2710</v>
      </c>
      <c r="J19" s="31" t="s">
        <v>2710</v>
      </c>
      <c r="K19" s="31" t="s">
        <v>2710</v>
      </c>
      <c r="L19" s="31" t="s">
        <v>2674</v>
      </c>
      <c r="M19" s="50">
        <v>201050701</v>
      </c>
      <c r="N19" s="31" t="s">
        <v>2675</v>
      </c>
      <c r="O19" s="59" t="s">
        <v>2676</v>
      </c>
      <c r="P19" s="51">
        <v>4260.384</v>
      </c>
      <c r="Q19" s="51">
        <f t="shared" si="1"/>
        <v>5027.2531199999994</v>
      </c>
      <c r="R19" s="51">
        <v>2485.2239999999997</v>
      </c>
      <c r="S19" s="51">
        <v>2932.56432</v>
      </c>
      <c r="T19" s="51">
        <v>4260.384</v>
      </c>
      <c r="U19" s="51">
        <f t="shared" si="4"/>
        <v>5027.2531199999994</v>
      </c>
      <c r="V19" s="31" t="s">
        <v>61</v>
      </c>
      <c r="W19" s="31" t="s">
        <v>54</v>
      </c>
      <c r="X19" s="31" t="s">
        <v>54</v>
      </c>
      <c r="Y19" s="50" t="s">
        <v>55</v>
      </c>
      <c r="Z19" s="60">
        <v>42051</v>
      </c>
      <c r="AA19" s="60">
        <v>42114</v>
      </c>
      <c r="AB19" s="50" t="s">
        <v>1659</v>
      </c>
      <c r="AC19" s="50" t="s">
        <v>1659</v>
      </c>
      <c r="AD19" s="59" t="s">
        <v>2675</v>
      </c>
      <c r="AE19" s="59" t="s">
        <v>1952</v>
      </c>
      <c r="AF19" s="50">
        <v>796</v>
      </c>
      <c r="AG19" s="31" t="s">
        <v>2677</v>
      </c>
      <c r="AH19" s="50">
        <v>6</v>
      </c>
      <c r="AI19" s="50" t="s">
        <v>2688</v>
      </c>
      <c r="AJ19" s="31" t="s">
        <v>2695</v>
      </c>
      <c r="AK19" s="60">
        <v>42139</v>
      </c>
      <c r="AL19" s="60">
        <v>42156</v>
      </c>
      <c r="AM19" s="60">
        <v>42521</v>
      </c>
      <c r="AN19" s="50" t="s">
        <v>2711</v>
      </c>
      <c r="AO19" s="50" t="s">
        <v>1659</v>
      </c>
      <c r="AP19" s="51"/>
      <c r="AQ19" s="50" t="s">
        <v>1659</v>
      </c>
      <c r="AR19" s="50" t="s">
        <v>1659</v>
      </c>
      <c r="AS19" s="50" t="s">
        <v>1659</v>
      </c>
      <c r="AT19" s="50" t="s">
        <v>1659</v>
      </c>
      <c r="AU19" s="50" t="s">
        <v>1659</v>
      </c>
      <c r="AV19" s="50" t="s">
        <v>1659</v>
      </c>
      <c r="AW19" s="50" t="s">
        <v>1659</v>
      </c>
      <c r="AX19" s="50" t="s">
        <v>1659</v>
      </c>
      <c r="AY19" s="50" t="s">
        <v>1659</v>
      </c>
      <c r="AZ19" s="50" t="s">
        <v>1659</v>
      </c>
      <c r="BA19" s="50" t="s">
        <v>1659</v>
      </c>
      <c r="BB19" s="50" t="s">
        <v>1659</v>
      </c>
      <c r="BC19" s="31" t="s">
        <v>2680</v>
      </c>
      <c r="BD19" s="49" t="s">
        <v>4506</v>
      </c>
    </row>
    <row r="20" spans="1:56" ht="33.75">
      <c r="A20" s="58">
        <v>8</v>
      </c>
      <c r="B20" s="50" t="s">
        <v>2712</v>
      </c>
      <c r="C20" s="31" t="s">
        <v>54</v>
      </c>
      <c r="D20" s="31" t="s">
        <v>2713</v>
      </c>
      <c r="E20" s="59" t="s">
        <v>2671</v>
      </c>
      <c r="F20" s="50">
        <v>74</v>
      </c>
      <c r="G20" s="50" t="s">
        <v>2672</v>
      </c>
      <c r="H20" s="50">
        <v>627637</v>
      </c>
      <c r="I20" s="59" t="s">
        <v>2714</v>
      </c>
      <c r="J20" s="31" t="s">
        <v>2714</v>
      </c>
      <c r="K20" s="31" t="s">
        <v>2714</v>
      </c>
      <c r="L20" s="31" t="s">
        <v>2674</v>
      </c>
      <c r="M20" s="50">
        <v>201050701</v>
      </c>
      <c r="N20" s="31" t="s">
        <v>2675</v>
      </c>
      <c r="O20" s="59" t="s">
        <v>2676</v>
      </c>
      <c r="P20" s="51">
        <v>10309.548000000001</v>
      </c>
      <c r="Q20" s="51">
        <f t="shared" si="1"/>
        <v>12165.26664</v>
      </c>
      <c r="R20" s="51">
        <v>6013.9030000000002</v>
      </c>
      <c r="S20" s="51">
        <v>7096.4059999999999</v>
      </c>
      <c r="T20" s="51">
        <v>10309.548000000001</v>
      </c>
      <c r="U20" s="51">
        <f t="shared" si="4"/>
        <v>12165.26664</v>
      </c>
      <c r="V20" s="31" t="s">
        <v>61</v>
      </c>
      <c r="W20" s="31" t="s">
        <v>54</v>
      </c>
      <c r="X20" s="31" t="s">
        <v>54</v>
      </c>
      <c r="Y20" s="50" t="s">
        <v>55</v>
      </c>
      <c r="Z20" s="60">
        <v>42051</v>
      </c>
      <c r="AA20" s="60">
        <v>42114</v>
      </c>
      <c r="AB20" s="50" t="s">
        <v>1659</v>
      </c>
      <c r="AC20" s="50" t="s">
        <v>1659</v>
      </c>
      <c r="AD20" s="59" t="s">
        <v>2675</v>
      </c>
      <c r="AE20" s="59" t="s">
        <v>1952</v>
      </c>
      <c r="AF20" s="50">
        <v>796</v>
      </c>
      <c r="AG20" s="31" t="s">
        <v>2677</v>
      </c>
      <c r="AH20" s="50">
        <v>5</v>
      </c>
      <c r="AI20" s="50" t="s">
        <v>2688</v>
      </c>
      <c r="AJ20" s="31" t="s">
        <v>2695</v>
      </c>
      <c r="AK20" s="60">
        <v>42139</v>
      </c>
      <c r="AL20" s="60">
        <v>42156</v>
      </c>
      <c r="AM20" s="60">
        <v>42521</v>
      </c>
      <c r="AN20" s="50" t="s">
        <v>2715</v>
      </c>
      <c r="AO20" s="50" t="s">
        <v>1659</v>
      </c>
      <c r="AP20" s="51"/>
      <c r="AQ20" s="50" t="s">
        <v>1659</v>
      </c>
      <c r="AR20" s="50" t="s">
        <v>1659</v>
      </c>
      <c r="AS20" s="50" t="s">
        <v>1659</v>
      </c>
      <c r="AT20" s="50" t="s">
        <v>1659</v>
      </c>
      <c r="AU20" s="50" t="s">
        <v>1659</v>
      </c>
      <c r="AV20" s="50" t="s">
        <v>1659</v>
      </c>
      <c r="AW20" s="50" t="s">
        <v>1659</v>
      </c>
      <c r="AX20" s="50" t="s">
        <v>1659</v>
      </c>
      <c r="AY20" s="50" t="s">
        <v>1659</v>
      </c>
      <c r="AZ20" s="50" t="s">
        <v>1659</v>
      </c>
      <c r="BA20" s="50" t="s">
        <v>1659</v>
      </c>
      <c r="BB20" s="50" t="s">
        <v>1659</v>
      </c>
      <c r="BC20" s="31" t="s">
        <v>2680</v>
      </c>
      <c r="BD20" s="49" t="s">
        <v>4506</v>
      </c>
    </row>
    <row r="21" spans="1:56" ht="33.75">
      <c r="A21" s="58">
        <v>3</v>
      </c>
      <c r="B21" s="50" t="s">
        <v>2716</v>
      </c>
      <c r="C21" s="31" t="s">
        <v>54</v>
      </c>
      <c r="D21" s="31" t="s">
        <v>2717</v>
      </c>
      <c r="E21" s="59" t="s">
        <v>2718</v>
      </c>
      <c r="F21" s="50" t="s">
        <v>2719</v>
      </c>
      <c r="G21" s="50" t="s">
        <v>2720</v>
      </c>
      <c r="H21" s="50">
        <v>38592</v>
      </c>
      <c r="I21" s="59" t="s">
        <v>2721</v>
      </c>
      <c r="J21" s="31" t="s">
        <v>2722</v>
      </c>
      <c r="K21" s="31" t="s">
        <v>2723</v>
      </c>
      <c r="L21" s="31" t="s">
        <v>2639</v>
      </c>
      <c r="M21" s="50" t="s">
        <v>2724</v>
      </c>
      <c r="N21" s="31" t="s">
        <v>2725</v>
      </c>
      <c r="O21" s="59" t="s">
        <v>2726</v>
      </c>
      <c r="P21" s="51">
        <v>44057.027770000001</v>
      </c>
      <c r="Q21" s="51">
        <f t="shared" si="1"/>
        <v>51987.292768599997</v>
      </c>
      <c r="R21" s="51">
        <v>25208.66</v>
      </c>
      <c r="S21" s="51">
        <f>R21*1.18</f>
        <v>29746.218799999999</v>
      </c>
      <c r="T21" s="51">
        <v>44057.027770000001</v>
      </c>
      <c r="U21" s="51">
        <f t="shared" si="4"/>
        <v>51987.292768599997</v>
      </c>
      <c r="V21" s="31" t="s">
        <v>61</v>
      </c>
      <c r="W21" s="31" t="s">
        <v>54</v>
      </c>
      <c r="X21" s="31" t="s">
        <v>54</v>
      </c>
      <c r="Y21" s="50" t="s">
        <v>2658</v>
      </c>
      <c r="Z21" s="60">
        <v>41974</v>
      </c>
      <c r="AA21" s="60">
        <v>42064</v>
      </c>
      <c r="AB21" s="50"/>
      <c r="AC21" s="50"/>
      <c r="AD21" s="59" t="s">
        <v>2721</v>
      </c>
      <c r="AE21" s="59" t="s">
        <v>1952</v>
      </c>
      <c r="AF21" s="50">
        <v>796</v>
      </c>
      <c r="AG21" s="31" t="s">
        <v>1971</v>
      </c>
      <c r="AH21" s="50">
        <v>1</v>
      </c>
      <c r="AI21" s="50">
        <v>45</v>
      </c>
      <c r="AJ21" s="31" t="s">
        <v>62</v>
      </c>
      <c r="AK21" s="60">
        <v>42125</v>
      </c>
      <c r="AL21" s="60">
        <v>42125</v>
      </c>
      <c r="AM21" s="60">
        <v>42491</v>
      </c>
      <c r="AN21" s="50" t="s">
        <v>56</v>
      </c>
      <c r="AO21" s="50"/>
      <c r="AP21" s="51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31" t="s">
        <v>1955</v>
      </c>
    </row>
    <row r="22" spans="1:56" ht="45">
      <c r="A22" s="58">
        <v>3</v>
      </c>
      <c r="B22" s="50" t="s">
        <v>2727</v>
      </c>
      <c r="C22" s="31" t="s">
        <v>54</v>
      </c>
      <c r="D22" s="31" t="s">
        <v>2717</v>
      </c>
      <c r="E22" s="59" t="s">
        <v>2718</v>
      </c>
      <c r="F22" s="50" t="s">
        <v>2728</v>
      </c>
      <c r="G22" s="50">
        <v>4530657</v>
      </c>
      <c r="H22" s="50">
        <v>38594</v>
      </c>
      <c r="I22" s="59" t="s">
        <v>2729</v>
      </c>
      <c r="J22" s="31" t="s">
        <v>2730</v>
      </c>
      <c r="K22" s="31" t="s">
        <v>2723</v>
      </c>
      <c r="L22" s="31" t="s">
        <v>2639</v>
      </c>
      <c r="M22" s="50" t="s">
        <v>2724</v>
      </c>
      <c r="N22" s="31" t="s">
        <v>2725</v>
      </c>
      <c r="O22" s="59" t="s">
        <v>2726</v>
      </c>
      <c r="P22" s="51">
        <v>19019</v>
      </c>
      <c r="Q22" s="51">
        <f t="shared" si="1"/>
        <v>22442.42</v>
      </c>
      <c r="R22" s="51">
        <v>19019</v>
      </c>
      <c r="S22" s="51">
        <v>22442.42</v>
      </c>
      <c r="T22" s="51">
        <v>19019</v>
      </c>
      <c r="U22" s="51">
        <f t="shared" si="4"/>
        <v>22442.42</v>
      </c>
      <c r="V22" s="31" t="s">
        <v>61</v>
      </c>
      <c r="W22" s="31" t="s">
        <v>54</v>
      </c>
      <c r="X22" s="31" t="s">
        <v>54</v>
      </c>
      <c r="Y22" s="50" t="s">
        <v>2658</v>
      </c>
      <c r="Z22" s="60">
        <v>41944</v>
      </c>
      <c r="AA22" s="60">
        <v>42036</v>
      </c>
      <c r="AB22" s="50"/>
      <c r="AC22" s="50"/>
      <c r="AD22" s="59" t="s">
        <v>2731</v>
      </c>
      <c r="AE22" s="59" t="s">
        <v>1952</v>
      </c>
      <c r="AF22" s="50">
        <v>796</v>
      </c>
      <c r="AG22" s="31" t="s">
        <v>1971</v>
      </c>
      <c r="AH22" s="50">
        <v>1</v>
      </c>
      <c r="AI22" s="50">
        <v>45</v>
      </c>
      <c r="AJ22" s="31" t="s">
        <v>62</v>
      </c>
      <c r="AK22" s="60">
        <v>42064</v>
      </c>
      <c r="AL22" s="60">
        <v>42064</v>
      </c>
      <c r="AM22" s="60">
        <v>42369</v>
      </c>
      <c r="AN22" s="50">
        <v>2015</v>
      </c>
      <c r="AO22" s="50"/>
      <c r="AP22" s="51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31" t="s">
        <v>1955</v>
      </c>
    </row>
    <row r="23" spans="1:56" ht="33.75">
      <c r="A23" s="58">
        <v>3</v>
      </c>
      <c r="B23" s="50" t="s">
        <v>2732</v>
      </c>
      <c r="C23" s="31" t="s">
        <v>54</v>
      </c>
      <c r="D23" s="31" t="s">
        <v>2717</v>
      </c>
      <c r="E23" s="59" t="s">
        <v>2718</v>
      </c>
      <c r="F23" s="50" t="s">
        <v>2733</v>
      </c>
      <c r="G23" s="50">
        <v>3222162</v>
      </c>
      <c r="H23" s="50">
        <v>38595</v>
      </c>
      <c r="I23" s="59" t="s">
        <v>2734</v>
      </c>
      <c r="J23" s="31" t="s">
        <v>2735</v>
      </c>
      <c r="K23" s="31" t="s">
        <v>2723</v>
      </c>
      <c r="L23" s="31" t="s">
        <v>2639</v>
      </c>
      <c r="M23" s="50" t="s">
        <v>2724</v>
      </c>
      <c r="N23" s="31" t="s">
        <v>2725</v>
      </c>
      <c r="O23" s="59" t="s">
        <v>2726</v>
      </c>
      <c r="P23" s="51">
        <v>21631.5</v>
      </c>
      <c r="Q23" s="51">
        <f t="shared" si="1"/>
        <v>25525.17</v>
      </c>
      <c r="R23" s="51">
        <v>21631.5</v>
      </c>
      <c r="S23" s="51">
        <v>25525.17</v>
      </c>
      <c r="T23" s="51">
        <v>21631.5</v>
      </c>
      <c r="U23" s="51">
        <f t="shared" si="4"/>
        <v>25525.17</v>
      </c>
      <c r="V23" s="31" t="s">
        <v>61</v>
      </c>
      <c r="W23" s="31" t="s">
        <v>54</v>
      </c>
      <c r="X23" s="31" t="s">
        <v>54</v>
      </c>
      <c r="Y23" s="50" t="s">
        <v>2658</v>
      </c>
      <c r="Z23" s="60">
        <v>41913</v>
      </c>
      <c r="AA23" s="60">
        <v>41974</v>
      </c>
      <c r="AB23" s="50"/>
      <c r="AC23" s="50"/>
      <c r="AD23" s="59" t="s">
        <v>2736</v>
      </c>
      <c r="AE23" s="59" t="s">
        <v>1952</v>
      </c>
      <c r="AF23" s="50">
        <v>796</v>
      </c>
      <c r="AG23" s="31" t="s">
        <v>1971</v>
      </c>
      <c r="AH23" s="50">
        <v>1</v>
      </c>
      <c r="AI23" s="50">
        <v>45</v>
      </c>
      <c r="AJ23" s="31" t="s">
        <v>62</v>
      </c>
      <c r="AK23" s="60">
        <v>42005</v>
      </c>
      <c r="AL23" s="60">
        <v>42005</v>
      </c>
      <c r="AM23" s="60">
        <v>42369</v>
      </c>
      <c r="AN23" s="50">
        <v>2015</v>
      </c>
      <c r="AO23" s="50"/>
      <c r="AP23" s="51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31" t="s">
        <v>1955</v>
      </c>
    </row>
    <row r="24" spans="1:56" ht="33.75">
      <c r="A24" s="58">
        <v>3</v>
      </c>
      <c r="B24" s="50" t="s">
        <v>2737</v>
      </c>
      <c r="C24" s="31" t="s">
        <v>54</v>
      </c>
      <c r="D24" s="31" t="s">
        <v>2717</v>
      </c>
      <c r="E24" s="59" t="s">
        <v>2718</v>
      </c>
      <c r="F24" s="50" t="s">
        <v>2738</v>
      </c>
      <c r="G24" s="50" t="s">
        <v>2739</v>
      </c>
      <c r="H24" s="50">
        <v>38593</v>
      </c>
      <c r="I24" s="59" t="s">
        <v>2740</v>
      </c>
      <c r="J24" s="31" t="s">
        <v>2730</v>
      </c>
      <c r="K24" s="31" t="s">
        <v>2723</v>
      </c>
      <c r="L24" s="31" t="s">
        <v>2639</v>
      </c>
      <c r="M24" s="50" t="s">
        <v>2724</v>
      </c>
      <c r="N24" s="31" t="s">
        <v>2725</v>
      </c>
      <c r="O24" s="59" t="s">
        <v>2726</v>
      </c>
      <c r="P24" s="51">
        <v>7693.4862499999999</v>
      </c>
      <c r="Q24" s="51">
        <f t="shared" si="1"/>
        <v>9078.3137749999987</v>
      </c>
      <c r="R24" s="51">
        <v>7693.4862499999999</v>
      </c>
      <c r="S24" s="51">
        <v>9078.3137749999987</v>
      </c>
      <c r="T24" s="51">
        <v>7693.4862499999999</v>
      </c>
      <c r="U24" s="51">
        <f t="shared" si="4"/>
        <v>9078.3137749999987</v>
      </c>
      <c r="V24" s="31" t="s">
        <v>64</v>
      </c>
      <c r="W24" s="31" t="s">
        <v>54</v>
      </c>
      <c r="X24" s="31" t="s">
        <v>54</v>
      </c>
      <c r="Y24" s="50" t="s">
        <v>2658</v>
      </c>
      <c r="Z24" s="60">
        <v>41944</v>
      </c>
      <c r="AA24" s="60">
        <v>42036</v>
      </c>
      <c r="AB24" s="50"/>
      <c r="AC24" s="50"/>
      <c r="AD24" s="59" t="s">
        <v>2741</v>
      </c>
      <c r="AE24" s="59" t="s">
        <v>1952</v>
      </c>
      <c r="AF24" s="50">
        <v>796</v>
      </c>
      <c r="AG24" s="31" t="s">
        <v>1971</v>
      </c>
      <c r="AH24" s="50">
        <v>1</v>
      </c>
      <c r="AI24" s="50">
        <v>45</v>
      </c>
      <c r="AJ24" s="31" t="s">
        <v>62</v>
      </c>
      <c r="AK24" s="60">
        <v>42064</v>
      </c>
      <c r="AL24" s="60">
        <v>42064</v>
      </c>
      <c r="AM24" s="60">
        <v>42369</v>
      </c>
      <c r="AN24" s="50">
        <v>2015</v>
      </c>
      <c r="AO24" s="50"/>
      <c r="AP24" s="51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31" t="s">
        <v>1955</v>
      </c>
    </row>
    <row r="25" spans="1:56" ht="33.75">
      <c r="A25" s="58">
        <v>3</v>
      </c>
      <c r="B25" s="50" t="s">
        <v>2742</v>
      </c>
      <c r="C25" s="31" t="s">
        <v>54</v>
      </c>
      <c r="D25" s="31" t="s">
        <v>2717</v>
      </c>
      <c r="E25" s="59" t="s">
        <v>2718</v>
      </c>
      <c r="F25" s="50" t="s">
        <v>2738</v>
      </c>
      <c r="G25" s="50">
        <v>7422090</v>
      </c>
      <c r="H25" s="50">
        <v>38562</v>
      </c>
      <c r="I25" s="59" t="s">
        <v>2743</v>
      </c>
      <c r="J25" s="31" t="s">
        <v>2744</v>
      </c>
      <c r="K25" s="31" t="s">
        <v>2745</v>
      </c>
      <c r="L25" s="31" t="s">
        <v>2639</v>
      </c>
      <c r="M25" s="50" t="s">
        <v>1968</v>
      </c>
      <c r="N25" s="31" t="s">
        <v>2746</v>
      </c>
      <c r="O25" s="59" t="s">
        <v>2726</v>
      </c>
      <c r="P25" s="51">
        <v>1357.9154699999999</v>
      </c>
      <c r="Q25" s="51">
        <f t="shared" si="1"/>
        <v>1602.3402545999998</v>
      </c>
      <c r="R25" s="51">
        <v>1357.9154699999999</v>
      </c>
      <c r="S25" s="51">
        <v>1602.3402545999998</v>
      </c>
      <c r="T25" s="51">
        <v>1357.9154699999999</v>
      </c>
      <c r="U25" s="51">
        <f t="shared" si="4"/>
        <v>1602.3402545999998</v>
      </c>
      <c r="V25" s="31" t="s">
        <v>64</v>
      </c>
      <c r="W25" s="31" t="s">
        <v>54</v>
      </c>
      <c r="X25" s="31" t="s">
        <v>54</v>
      </c>
      <c r="Y25" s="50" t="s">
        <v>2658</v>
      </c>
      <c r="Z25" s="60">
        <v>41974</v>
      </c>
      <c r="AA25" s="60">
        <v>42020</v>
      </c>
      <c r="AB25" s="50"/>
      <c r="AC25" s="50"/>
      <c r="AD25" s="59" t="s">
        <v>2747</v>
      </c>
      <c r="AE25" s="59" t="s">
        <v>1952</v>
      </c>
      <c r="AF25" s="50">
        <v>796</v>
      </c>
      <c r="AG25" s="31" t="s">
        <v>1971</v>
      </c>
      <c r="AH25" s="50">
        <v>1</v>
      </c>
      <c r="AI25" s="50">
        <v>45</v>
      </c>
      <c r="AJ25" s="31" t="s">
        <v>62</v>
      </c>
      <c r="AK25" s="60">
        <v>42036</v>
      </c>
      <c r="AL25" s="60">
        <v>42095</v>
      </c>
      <c r="AM25" s="60">
        <v>42308</v>
      </c>
      <c r="AN25" s="50">
        <v>2015</v>
      </c>
      <c r="AO25" s="50"/>
      <c r="AP25" s="51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31" t="s">
        <v>1955</v>
      </c>
    </row>
    <row r="26" spans="1:56" ht="33.75">
      <c r="A26" s="58">
        <v>3</v>
      </c>
      <c r="B26" s="50" t="s">
        <v>2748</v>
      </c>
      <c r="C26" s="31" t="s">
        <v>54</v>
      </c>
      <c r="D26" s="31" t="s">
        <v>2717</v>
      </c>
      <c r="E26" s="59" t="s">
        <v>2718</v>
      </c>
      <c r="F26" s="50" t="s">
        <v>2749</v>
      </c>
      <c r="G26" s="50">
        <v>502</v>
      </c>
      <c r="H26" s="50">
        <v>38607</v>
      </c>
      <c r="I26" s="59" t="s">
        <v>2750</v>
      </c>
      <c r="J26" s="31" t="s">
        <v>2751</v>
      </c>
      <c r="K26" s="31" t="s">
        <v>2723</v>
      </c>
      <c r="L26" s="31" t="s">
        <v>2639</v>
      </c>
      <c r="M26" s="50" t="s">
        <v>2724</v>
      </c>
      <c r="N26" s="31" t="s">
        <v>2725</v>
      </c>
      <c r="O26" s="59" t="s">
        <v>2726</v>
      </c>
      <c r="P26" s="51">
        <v>950</v>
      </c>
      <c r="Q26" s="51">
        <f t="shared" si="1"/>
        <v>1121</v>
      </c>
      <c r="R26" s="51">
        <v>550</v>
      </c>
      <c r="S26" s="51">
        <f>R26*1.18</f>
        <v>649</v>
      </c>
      <c r="T26" s="51">
        <v>950</v>
      </c>
      <c r="U26" s="51">
        <f t="shared" si="4"/>
        <v>1121</v>
      </c>
      <c r="V26" s="31" t="s">
        <v>64</v>
      </c>
      <c r="W26" s="31" t="s">
        <v>54</v>
      </c>
      <c r="X26" s="31" t="s">
        <v>54</v>
      </c>
      <c r="Y26" s="50" t="s">
        <v>2658</v>
      </c>
      <c r="Z26" s="60">
        <v>42005</v>
      </c>
      <c r="AA26" s="60">
        <v>42036</v>
      </c>
      <c r="AB26" s="50"/>
      <c r="AC26" s="50"/>
      <c r="AD26" s="59" t="s">
        <v>2752</v>
      </c>
      <c r="AE26" s="59" t="s">
        <v>1952</v>
      </c>
      <c r="AF26" s="50">
        <v>796</v>
      </c>
      <c r="AG26" s="31" t="s">
        <v>1971</v>
      </c>
      <c r="AH26" s="50">
        <v>1</v>
      </c>
      <c r="AI26" s="50">
        <v>45</v>
      </c>
      <c r="AJ26" s="31" t="s">
        <v>62</v>
      </c>
      <c r="AK26" s="60">
        <v>42095</v>
      </c>
      <c r="AL26" s="60">
        <v>42095</v>
      </c>
      <c r="AM26" s="60">
        <v>42460</v>
      </c>
      <c r="AN26" s="50" t="s">
        <v>56</v>
      </c>
      <c r="AO26" s="50"/>
      <c r="AP26" s="51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31" t="s">
        <v>2753</v>
      </c>
      <c r="BC26" s="31" t="s">
        <v>1955</v>
      </c>
    </row>
    <row r="27" spans="1:56" ht="33.75">
      <c r="A27" s="58">
        <v>3</v>
      </c>
      <c r="B27" s="50" t="s">
        <v>2754</v>
      </c>
      <c r="C27" s="31" t="s">
        <v>54</v>
      </c>
      <c r="D27" s="31" t="s">
        <v>2717</v>
      </c>
      <c r="E27" s="59" t="s">
        <v>2718</v>
      </c>
      <c r="F27" s="50" t="s">
        <v>2749</v>
      </c>
      <c r="G27" s="50">
        <v>502</v>
      </c>
      <c r="H27" s="50">
        <v>38608</v>
      </c>
      <c r="I27" s="59" t="s">
        <v>2755</v>
      </c>
      <c r="J27" s="31" t="s">
        <v>2751</v>
      </c>
      <c r="K27" s="31" t="s">
        <v>2723</v>
      </c>
      <c r="L27" s="31" t="s">
        <v>2639</v>
      </c>
      <c r="M27" s="50" t="s">
        <v>2724</v>
      </c>
      <c r="N27" s="31" t="s">
        <v>2725</v>
      </c>
      <c r="O27" s="59" t="s">
        <v>2726</v>
      </c>
      <c r="P27" s="51">
        <v>1045</v>
      </c>
      <c r="Q27" s="51">
        <f t="shared" si="1"/>
        <v>1233.0999999999999</v>
      </c>
      <c r="R27" s="51">
        <v>1045</v>
      </c>
      <c r="S27" s="51">
        <v>1233.0999999999999</v>
      </c>
      <c r="T27" s="51">
        <v>1045</v>
      </c>
      <c r="U27" s="51">
        <f t="shared" si="4"/>
        <v>1233.0999999999999</v>
      </c>
      <c r="V27" s="31" t="s">
        <v>64</v>
      </c>
      <c r="W27" s="31" t="s">
        <v>54</v>
      </c>
      <c r="X27" s="31" t="s">
        <v>54</v>
      </c>
      <c r="Y27" s="50" t="s">
        <v>2658</v>
      </c>
      <c r="Z27" s="60">
        <v>41944</v>
      </c>
      <c r="AA27" s="60">
        <v>41974</v>
      </c>
      <c r="AB27" s="50"/>
      <c r="AC27" s="50"/>
      <c r="AD27" s="59" t="s">
        <v>2752</v>
      </c>
      <c r="AE27" s="59" t="s">
        <v>1952</v>
      </c>
      <c r="AF27" s="50">
        <v>796</v>
      </c>
      <c r="AG27" s="31" t="s">
        <v>1971</v>
      </c>
      <c r="AH27" s="50">
        <v>1</v>
      </c>
      <c r="AI27" s="50">
        <v>45</v>
      </c>
      <c r="AJ27" s="31" t="s">
        <v>62</v>
      </c>
      <c r="AK27" s="60">
        <v>42005</v>
      </c>
      <c r="AL27" s="60">
        <v>42005</v>
      </c>
      <c r="AM27" s="60">
        <v>42369</v>
      </c>
      <c r="AN27" s="50">
        <v>2015</v>
      </c>
      <c r="AO27" s="50"/>
      <c r="AP27" s="51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31" t="s">
        <v>2753</v>
      </c>
      <c r="BC27" s="31" t="s">
        <v>1955</v>
      </c>
    </row>
    <row r="28" spans="1:56" ht="67.5">
      <c r="A28" s="58">
        <v>3</v>
      </c>
      <c r="B28" s="50" t="s">
        <v>2756</v>
      </c>
      <c r="C28" s="31" t="s">
        <v>54</v>
      </c>
      <c r="D28" s="31" t="s">
        <v>2757</v>
      </c>
      <c r="E28" s="59" t="s">
        <v>2758</v>
      </c>
      <c r="F28" s="50" t="s">
        <v>2759</v>
      </c>
      <c r="G28" s="50">
        <v>5020000</v>
      </c>
      <c r="H28" s="50">
        <v>38558</v>
      </c>
      <c r="I28" s="59" t="s">
        <v>2760</v>
      </c>
      <c r="J28" s="31" t="s">
        <v>2761</v>
      </c>
      <c r="K28" s="31" t="s">
        <v>2745</v>
      </c>
      <c r="L28" s="31" t="s">
        <v>2639</v>
      </c>
      <c r="M28" s="50" t="s">
        <v>1968</v>
      </c>
      <c r="N28" s="31" t="s">
        <v>2762</v>
      </c>
      <c r="O28" s="59" t="s">
        <v>2726</v>
      </c>
      <c r="P28" s="51">
        <v>1381.68</v>
      </c>
      <c r="Q28" s="51">
        <f t="shared" si="1"/>
        <v>1630.3824</v>
      </c>
      <c r="R28" s="51">
        <v>1081.7</v>
      </c>
      <c r="S28" s="51">
        <f>R28*1.18</f>
        <v>1276.4059999999999</v>
      </c>
      <c r="T28" s="51">
        <v>1381.68</v>
      </c>
      <c r="U28" s="51">
        <f t="shared" si="4"/>
        <v>1630.3824</v>
      </c>
      <c r="V28" s="31" t="s">
        <v>64</v>
      </c>
      <c r="W28" s="31" t="s">
        <v>54</v>
      </c>
      <c r="X28" s="31" t="s">
        <v>54</v>
      </c>
      <c r="Y28" s="50" t="s">
        <v>2658</v>
      </c>
      <c r="Z28" s="60">
        <v>42005</v>
      </c>
      <c r="AA28" s="60">
        <v>42036</v>
      </c>
      <c r="AB28" s="50"/>
      <c r="AC28" s="50"/>
      <c r="AD28" s="59" t="s">
        <v>2763</v>
      </c>
      <c r="AE28" s="59" t="s">
        <v>1952</v>
      </c>
      <c r="AF28" s="50">
        <v>796</v>
      </c>
      <c r="AG28" s="31" t="s">
        <v>1971</v>
      </c>
      <c r="AH28" s="50">
        <v>14</v>
      </c>
      <c r="AI28" s="50">
        <v>45</v>
      </c>
      <c r="AJ28" s="31" t="s">
        <v>62</v>
      </c>
      <c r="AK28" s="60">
        <v>42095</v>
      </c>
      <c r="AL28" s="60">
        <v>42095</v>
      </c>
      <c r="AM28" s="60">
        <v>42460</v>
      </c>
      <c r="AN28" s="50" t="s">
        <v>56</v>
      </c>
      <c r="AO28" s="50"/>
      <c r="AP28" s="51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31" t="s">
        <v>2753</v>
      </c>
      <c r="BC28" s="31" t="s">
        <v>1955</v>
      </c>
    </row>
    <row r="29" spans="1:56" ht="67.5">
      <c r="A29" s="58">
        <v>3</v>
      </c>
      <c r="B29" s="50" t="s">
        <v>2764</v>
      </c>
      <c r="C29" s="31" t="s">
        <v>54</v>
      </c>
      <c r="D29" s="31" t="s">
        <v>2757</v>
      </c>
      <c r="E29" s="59" t="s">
        <v>2758</v>
      </c>
      <c r="F29" s="50" t="s">
        <v>2759</v>
      </c>
      <c r="G29" s="50">
        <v>5020000</v>
      </c>
      <c r="H29" s="50">
        <v>38559</v>
      </c>
      <c r="I29" s="59" t="s">
        <v>2765</v>
      </c>
      <c r="J29" s="31" t="s">
        <v>2766</v>
      </c>
      <c r="K29" s="31" t="s">
        <v>2745</v>
      </c>
      <c r="L29" s="31" t="s">
        <v>2639</v>
      </c>
      <c r="M29" s="50" t="s">
        <v>1968</v>
      </c>
      <c r="N29" s="31" t="s">
        <v>2762</v>
      </c>
      <c r="O29" s="59" t="s">
        <v>2726</v>
      </c>
      <c r="P29" s="51">
        <v>502.54</v>
      </c>
      <c r="Q29" s="51">
        <f t="shared" si="1"/>
        <v>592.99720000000002</v>
      </c>
      <c r="R29" s="51">
        <v>415</v>
      </c>
      <c r="S29" s="51">
        <f>R29*1.18</f>
        <v>489.7</v>
      </c>
      <c r="T29" s="51">
        <v>502.54</v>
      </c>
      <c r="U29" s="51">
        <f t="shared" si="4"/>
        <v>592.99720000000002</v>
      </c>
      <c r="V29" s="31" t="s">
        <v>64</v>
      </c>
      <c r="W29" s="31" t="s">
        <v>54</v>
      </c>
      <c r="X29" s="31" t="s">
        <v>54</v>
      </c>
      <c r="Y29" s="50" t="s">
        <v>2658</v>
      </c>
      <c r="Z29" s="60">
        <v>42005</v>
      </c>
      <c r="AA29" s="60">
        <v>42036</v>
      </c>
      <c r="AB29" s="50"/>
      <c r="AC29" s="50"/>
      <c r="AD29" s="59" t="s">
        <v>2767</v>
      </c>
      <c r="AE29" s="59" t="s">
        <v>1952</v>
      </c>
      <c r="AF29" s="50">
        <v>796</v>
      </c>
      <c r="AG29" s="31" t="s">
        <v>1971</v>
      </c>
      <c r="AH29" s="50">
        <v>7</v>
      </c>
      <c r="AI29" s="50">
        <v>45</v>
      </c>
      <c r="AJ29" s="31" t="s">
        <v>62</v>
      </c>
      <c r="AK29" s="60">
        <v>42095</v>
      </c>
      <c r="AL29" s="60">
        <v>42095</v>
      </c>
      <c r="AM29" s="60">
        <v>42460</v>
      </c>
      <c r="AN29" s="50" t="s">
        <v>56</v>
      </c>
      <c r="AO29" s="50"/>
      <c r="AP29" s="51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31" t="s">
        <v>2753</v>
      </c>
      <c r="BC29" s="31" t="s">
        <v>1955</v>
      </c>
    </row>
    <row r="30" spans="1:56" ht="67.5">
      <c r="A30" s="58">
        <v>3</v>
      </c>
      <c r="B30" s="50" t="s">
        <v>2768</v>
      </c>
      <c r="C30" s="31" t="s">
        <v>54</v>
      </c>
      <c r="D30" s="31" t="s">
        <v>2757</v>
      </c>
      <c r="E30" s="59" t="s">
        <v>2758</v>
      </c>
      <c r="F30" s="50" t="s">
        <v>2759</v>
      </c>
      <c r="G30" s="50">
        <v>5020000</v>
      </c>
      <c r="H30" s="50">
        <v>38560</v>
      </c>
      <c r="I30" s="59" t="s">
        <v>2769</v>
      </c>
      <c r="J30" s="31" t="s">
        <v>2761</v>
      </c>
      <c r="K30" s="31" t="s">
        <v>2745</v>
      </c>
      <c r="L30" s="31" t="s">
        <v>2639</v>
      </c>
      <c r="M30" s="50" t="s">
        <v>1968</v>
      </c>
      <c r="N30" s="31" t="s">
        <v>2762</v>
      </c>
      <c r="O30" s="59" t="s">
        <v>2726</v>
      </c>
      <c r="P30" s="51">
        <v>2887.05</v>
      </c>
      <c r="Q30" s="51">
        <f t="shared" si="1"/>
        <v>3406.7190000000001</v>
      </c>
      <c r="R30" s="51">
        <v>2137.1</v>
      </c>
      <c r="S30" s="51">
        <f>R30*1.18</f>
        <v>2521.7779999999998</v>
      </c>
      <c r="T30" s="51">
        <v>2887.05</v>
      </c>
      <c r="U30" s="51">
        <f t="shared" si="4"/>
        <v>3406.7190000000001</v>
      </c>
      <c r="V30" s="31" t="s">
        <v>64</v>
      </c>
      <c r="W30" s="31" t="s">
        <v>54</v>
      </c>
      <c r="X30" s="31" t="s">
        <v>54</v>
      </c>
      <c r="Y30" s="50" t="s">
        <v>2658</v>
      </c>
      <c r="Z30" s="60">
        <v>42005</v>
      </c>
      <c r="AA30" s="60">
        <v>42036</v>
      </c>
      <c r="AB30" s="50"/>
      <c r="AC30" s="50"/>
      <c r="AD30" s="59" t="s">
        <v>2770</v>
      </c>
      <c r="AE30" s="59" t="s">
        <v>1952</v>
      </c>
      <c r="AF30" s="50">
        <v>796</v>
      </c>
      <c r="AG30" s="31" t="s">
        <v>1971</v>
      </c>
      <c r="AH30" s="50">
        <v>31</v>
      </c>
      <c r="AI30" s="50">
        <v>45</v>
      </c>
      <c r="AJ30" s="31" t="s">
        <v>62</v>
      </c>
      <c r="AK30" s="60">
        <v>42095</v>
      </c>
      <c r="AL30" s="60">
        <v>42095</v>
      </c>
      <c r="AM30" s="60">
        <v>42460</v>
      </c>
      <c r="AN30" s="50" t="s">
        <v>56</v>
      </c>
      <c r="AO30" s="50"/>
      <c r="AP30" s="51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31" t="s">
        <v>2753</v>
      </c>
      <c r="BC30" s="31" t="s">
        <v>1955</v>
      </c>
    </row>
    <row r="31" spans="1:56" ht="33.75">
      <c r="A31" s="58">
        <v>8</v>
      </c>
      <c r="B31" s="50" t="s">
        <v>2771</v>
      </c>
      <c r="C31" s="31" t="s">
        <v>54</v>
      </c>
      <c r="D31" s="31" t="s">
        <v>1957</v>
      </c>
      <c r="E31" s="59" t="s">
        <v>2772</v>
      </c>
      <c r="F31" s="50" t="s">
        <v>2773</v>
      </c>
      <c r="G31" s="50">
        <v>6022020</v>
      </c>
      <c r="H31" s="50">
        <v>38569</v>
      </c>
      <c r="I31" s="59" t="s">
        <v>2774</v>
      </c>
      <c r="J31" s="31" t="s">
        <v>2775</v>
      </c>
      <c r="K31" s="31" t="s">
        <v>2776</v>
      </c>
      <c r="L31" s="31" t="s">
        <v>2639</v>
      </c>
      <c r="M31" s="50" t="s">
        <v>2777</v>
      </c>
      <c r="N31" s="31" t="s">
        <v>2778</v>
      </c>
      <c r="O31" s="59" t="s">
        <v>2726</v>
      </c>
      <c r="P31" s="51">
        <v>8366.4</v>
      </c>
      <c r="Q31" s="51">
        <f t="shared" si="1"/>
        <v>9872.351999999999</v>
      </c>
      <c r="R31" s="51">
        <v>5140.8</v>
      </c>
      <c r="S31" s="51">
        <f>R31*1.18</f>
        <v>6066.1440000000002</v>
      </c>
      <c r="T31" s="51">
        <v>8366.4</v>
      </c>
      <c r="U31" s="51">
        <f t="shared" si="4"/>
        <v>9872.351999999999</v>
      </c>
      <c r="V31" s="31" t="s">
        <v>64</v>
      </c>
      <c r="W31" s="31" t="s">
        <v>54</v>
      </c>
      <c r="X31" s="31" t="s">
        <v>54</v>
      </c>
      <c r="Y31" s="50" t="s">
        <v>2658</v>
      </c>
      <c r="Z31" s="60">
        <v>42064</v>
      </c>
      <c r="AA31" s="60">
        <v>42095</v>
      </c>
      <c r="AB31" s="50"/>
      <c r="AC31" s="50"/>
      <c r="AD31" s="59" t="s">
        <v>2775</v>
      </c>
      <c r="AE31" s="59" t="s">
        <v>1952</v>
      </c>
      <c r="AF31" s="50">
        <v>642</v>
      </c>
      <c r="AG31" s="31" t="s">
        <v>2779</v>
      </c>
      <c r="AH31" s="50">
        <v>9</v>
      </c>
      <c r="AI31" s="50">
        <v>45</v>
      </c>
      <c r="AJ31" s="31" t="s">
        <v>62</v>
      </c>
      <c r="AK31" s="60">
        <v>42156</v>
      </c>
      <c r="AL31" s="60">
        <v>42156</v>
      </c>
      <c r="AM31" s="60">
        <v>42521</v>
      </c>
      <c r="AN31" s="50" t="s">
        <v>56</v>
      </c>
      <c r="AO31" s="50"/>
      <c r="AP31" s="51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31" t="s">
        <v>2753</v>
      </c>
      <c r="BC31" s="31" t="s">
        <v>1955</v>
      </c>
      <c r="BD31" s="49" t="s">
        <v>4507</v>
      </c>
    </row>
    <row r="32" spans="1:56" ht="33.75">
      <c r="A32" s="58">
        <v>8</v>
      </c>
      <c r="B32" s="50" t="s">
        <v>2780</v>
      </c>
      <c r="C32" s="31" t="s">
        <v>54</v>
      </c>
      <c r="D32" s="31" t="s">
        <v>1957</v>
      </c>
      <c r="E32" s="59" t="s">
        <v>2718</v>
      </c>
      <c r="F32" s="50" t="s">
        <v>2781</v>
      </c>
      <c r="G32" s="50">
        <v>2519137</v>
      </c>
      <c r="H32" s="50">
        <v>38566</v>
      </c>
      <c r="I32" s="59" t="s">
        <v>2782</v>
      </c>
      <c r="J32" s="31" t="s">
        <v>2783</v>
      </c>
      <c r="K32" s="31" t="s">
        <v>2776</v>
      </c>
      <c r="L32" s="31" t="s">
        <v>2639</v>
      </c>
      <c r="M32" s="50" t="s">
        <v>2784</v>
      </c>
      <c r="N32" s="31" t="s">
        <v>2785</v>
      </c>
      <c r="O32" s="59" t="s">
        <v>2726</v>
      </c>
      <c r="P32" s="51">
        <v>824.10599999999999</v>
      </c>
      <c r="Q32" s="51">
        <f t="shared" si="1"/>
        <v>972.44507999999996</v>
      </c>
      <c r="R32" s="51">
        <v>730.90300000000002</v>
      </c>
      <c r="S32" s="51">
        <f>R32*1.18</f>
        <v>862.46554000000003</v>
      </c>
      <c r="T32" s="51">
        <v>824.10599999999999</v>
      </c>
      <c r="U32" s="51">
        <f t="shared" si="4"/>
        <v>972.44507999999996</v>
      </c>
      <c r="V32" s="31" t="s">
        <v>64</v>
      </c>
      <c r="W32" s="31" t="s">
        <v>54</v>
      </c>
      <c r="X32" s="31" t="s">
        <v>54</v>
      </c>
      <c r="Y32" s="50" t="s">
        <v>2658</v>
      </c>
      <c r="Z32" s="60">
        <v>41944</v>
      </c>
      <c r="AA32" s="60">
        <v>41974</v>
      </c>
      <c r="AB32" s="50"/>
      <c r="AC32" s="50"/>
      <c r="AD32" s="59" t="s">
        <v>2783</v>
      </c>
      <c r="AE32" s="59" t="s">
        <v>1952</v>
      </c>
      <c r="AF32" s="50">
        <v>796</v>
      </c>
      <c r="AG32" s="31" t="s">
        <v>1971</v>
      </c>
      <c r="AH32" s="50">
        <v>1</v>
      </c>
      <c r="AI32" s="50">
        <v>45</v>
      </c>
      <c r="AJ32" s="31" t="s">
        <v>62</v>
      </c>
      <c r="AK32" s="60">
        <v>42019</v>
      </c>
      <c r="AL32" s="60">
        <v>42064</v>
      </c>
      <c r="AM32" s="60">
        <v>42429</v>
      </c>
      <c r="AN32" s="50" t="s">
        <v>56</v>
      </c>
      <c r="AO32" s="50"/>
      <c r="AP32" s="51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31" t="s">
        <v>2786</v>
      </c>
      <c r="BC32" s="31" t="s">
        <v>1955</v>
      </c>
      <c r="BD32" s="49" t="s">
        <v>4515</v>
      </c>
    </row>
    <row r="33" spans="1:56" ht="78.75">
      <c r="A33" s="58">
        <v>8</v>
      </c>
      <c r="B33" s="50" t="s">
        <v>2787</v>
      </c>
      <c r="C33" s="31" t="s">
        <v>54</v>
      </c>
      <c r="D33" s="31" t="s">
        <v>1957</v>
      </c>
      <c r="E33" s="59" t="s">
        <v>2772</v>
      </c>
      <c r="F33" s="50" t="s">
        <v>2788</v>
      </c>
      <c r="G33" s="50">
        <v>7493000</v>
      </c>
      <c r="H33" s="50">
        <v>38570</v>
      </c>
      <c r="I33" s="59" t="s">
        <v>2789</v>
      </c>
      <c r="J33" s="31" t="s">
        <v>2790</v>
      </c>
      <c r="K33" s="31" t="s">
        <v>2776</v>
      </c>
      <c r="L33" s="31" t="s">
        <v>2639</v>
      </c>
      <c r="M33" s="50" t="s">
        <v>2791</v>
      </c>
      <c r="N33" s="31" t="s">
        <v>2792</v>
      </c>
      <c r="O33" s="59" t="s">
        <v>2726</v>
      </c>
      <c r="P33" s="51">
        <v>14141.413</v>
      </c>
      <c r="Q33" s="51">
        <f t="shared" si="1"/>
        <v>16686.867340000001</v>
      </c>
      <c r="R33" s="31" t="s">
        <v>2792</v>
      </c>
      <c r="S33" s="31" t="s">
        <v>2792</v>
      </c>
      <c r="T33" s="51">
        <v>14141.413</v>
      </c>
      <c r="U33" s="51">
        <f t="shared" si="4"/>
        <v>16686.867340000001</v>
      </c>
      <c r="V33" s="31" t="s">
        <v>61</v>
      </c>
      <c r="W33" s="31" t="s">
        <v>54</v>
      </c>
      <c r="X33" s="31" t="s">
        <v>54</v>
      </c>
      <c r="Y33" s="50" t="s">
        <v>2658</v>
      </c>
      <c r="Z33" s="60">
        <v>42248</v>
      </c>
      <c r="AA33" s="60">
        <v>42287</v>
      </c>
      <c r="AB33" s="50"/>
      <c r="AC33" s="50"/>
      <c r="AD33" s="59" t="s">
        <v>2793</v>
      </c>
      <c r="AE33" s="59" t="s">
        <v>1952</v>
      </c>
      <c r="AF33" s="50">
        <v>796</v>
      </c>
      <c r="AG33" s="31" t="s">
        <v>1971</v>
      </c>
      <c r="AH33" s="50">
        <v>1</v>
      </c>
      <c r="AI33" s="50">
        <v>45</v>
      </c>
      <c r="AJ33" s="31" t="s">
        <v>62</v>
      </c>
      <c r="AK33" s="60">
        <v>42339</v>
      </c>
      <c r="AL33" s="60">
        <v>42339</v>
      </c>
      <c r="AM33" s="60">
        <v>42704</v>
      </c>
      <c r="AN33" s="50" t="s">
        <v>56</v>
      </c>
      <c r="AO33" s="50"/>
      <c r="AP33" s="51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31" t="s">
        <v>1955</v>
      </c>
      <c r="BD33" s="49" t="s">
        <v>4514</v>
      </c>
    </row>
    <row r="34" spans="1:56" ht="78.75">
      <c r="A34" s="52">
        <v>8</v>
      </c>
      <c r="B34" s="53" t="s">
        <v>2794</v>
      </c>
      <c r="C34" s="53" t="s">
        <v>2794</v>
      </c>
      <c r="D34" s="53" t="s">
        <v>1957</v>
      </c>
      <c r="E34" s="54" t="s">
        <v>2772</v>
      </c>
      <c r="F34" s="55" t="s">
        <v>2788</v>
      </c>
      <c r="G34" s="55">
        <v>7493000</v>
      </c>
      <c r="H34" s="53" t="s">
        <v>2795</v>
      </c>
      <c r="I34" s="54" t="s">
        <v>2789</v>
      </c>
      <c r="J34" s="53" t="s">
        <v>2796</v>
      </c>
      <c r="K34" s="53" t="s">
        <v>2776</v>
      </c>
      <c r="L34" s="53" t="s">
        <v>2639</v>
      </c>
      <c r="M34" s="55" t="s">
        <v>2791</v>
      </c>
      <c r="N34" s="53" t="s">
        <v>2797</v>
      </c>
      <c r="O34" s="54" t="s">
        <v>2726</v>
      </c>
      <c r="P34" s="56">
        <v>7658.6629999999996</v>
      </c>
      <c r="Q34" s="56">
        <f t="shared" si="1"/>
        <v>9037.2223399999984</v>
      </c>
      <c r="R34" s="56">
        <v>650</v>
      </c>
      <c r="S34" s="56">
        <f>R34*1.18</f>
        <v>767</v>
      </c>
      <c r="T34" s="56">
        <v>7658.6629999999996</v>
      </c>
      <c r="U34" s="56">
        <f t="shared" si="4"/>
        <v>9037.2223399999984</v>
      </c>
      <c r="V34" s="53" t="s">
        <v>61</v>
      </c>
      <c r="W34" s="53" t="s">
        <v>54</v>
      </c>
      <c r="X34" s="53" t="s">
        <v>54</v>
      </c>
      <c r="Y34" s="55" t="s">
        <v>2658</v>
      </c>
      <c r="Z34" s="57">
        <v>42248</v>
      </c>
      <c r="AA34" s="57">
        <v>42287</v>
      </c>
      <c r="AB34" s="55"/>
      <c r="AC34" s="55"/>
      <c r="AD34" s="54" t="s">
        <v>2793</v>
      </c>
      <c r="AE34" s="54" t="s">
        <v>1952</v>
      </c>
      <c r="AF34" s="55">
        <v>796</v>
      </c>
      <c r="AG34" s="53" t="s">
        <v>1971</v>
      </c>
      <c r="AH34" s="55">
        <v>1</v>
      </c>
      <c r="AI34" s="55">
        <v>45</v>
      </c>
      <c r="AJ34" s="53" t="s">
        <v>62</v>
      </c>
      <c r="AK34" s="57">
        <v>42339</v>
      </c>
      <c r="AL34" s="57">
        <v>42339</v>
      </c>
      <c r="AM34" s="57">
        <v>42704</v>
      </c>
      <c r="AN34" s="55" t="s">
        <v>56</v>
      </c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3" t="s">
        <v>1955</v>
      </c>
    </row>
    <row r="35" spans="1:56" ht="78.75">
      <c r="A35" s="52">
        <v>8</v>
      </c>
      <c r="B35" s="53" t="s">
        <v>2794</v>
      </c>
      <c r="C35" s="53" t="s">
        <v>2794</v>
      </c>
      <c r="D35" s="53" t="s">
        <v>1957</v>
      </c>
      <c r="E35" s="54" t="s">
        <v>2772</v>
      </c>
      <c r="F35" s="55" t="s">
        <v>2788</v>
      </c>
      <c r="G35" s="55">
        <v>7493000</v>
      </c>
      <c r="H35" s="53" t="s">
        <v>2795</v>
      </c>
      <c r="I35" s="54" t="s">
        <v>2789</v>
      </c>
      <c r="J35" s="53" t="s">
        <v>2790</v>
      </c>
      <c r="K35" s="53" t="s">
        <v>2776</v>
      </c>
      <c r="L35" s="53" t="s">
        <v>2639</v>
      </c>
      <c r="M35" s="55" t="s">
        <v>2791</v>
      </c>
      <c r="N35" s="53" t="s">
        <v>2798</v>
      </c>
      <c r="O35" s="54" t="s">
        <v>2726</v>
      </c>
      <c r="P35" s="56">
        <v>6482.7479999999996</v>
      </c>
      <c r="Q35" s="56">
        <f t="shared" si="1"/>
        <v>7649.6426399999991</v>
      </c>
      <c r="R35" s="56">
        <v>530</v>
      </c>
      <c r="S35" s="56">
        <f>R35*1.18</f>
        <v>625.4</v>
      </c>
      <c r="T35" s="56">
        <v>6482.7479999999996</v>
      </c>
      <c r="U35" s="56">
        <f t="shared" si="4"/>
        <v>7649.6426399999991</v>
      </c>
      <c r="V35" s="53" t="s">
        <v>61</v>
      </c>
      <c r="W35" s="53" t="s">
        <v>54</v>
      </c>
      <c r="X35" s="53" t="s">
        <v>54</v>
      </c>
      <c r="Y35" s="55" t="s">
        <v>2658</v>
      </c>
      <c r="Z35" s="57">
        <v>42248</v>
      </c>
      <c r="AA35" s="57">
        <v>42287</v>
      </c>
      <c r="AB35" s="55"/>
      <c r="AC35" s="55"/>
      <c r="AD35" s="54" t="s">
        <v>2793</v>
      </c>
      <c r="AE35" s="54" t="s">
        <v>1952</v>
      </c>
      <c r="AF35" s="55">
        <v>796</v>
      </c>
      <c r="AG35" s="53" t="s">
        <v>1971</v>
      </c>
      <c r="AH35" s="55">
        <v>1</v>
      </c>
      <c r="AI35" s="55">
        <v>45</v>
      </c>
      <c r="AJ35" s="53" t="s">
        <v>62</v>
      </c>
      <c r="AK35" s="57">
        <v>42339</v>
      </c>
      <c r="AL35" s="57">
        <v>42339</v>
      </c>
      <c r="AM35" s="57">
        <v>42704</v>
      </c>
      <c r="AN35" s="55" t="s">
        <v>56</v>
      </c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3" t="s">
        <v>1955</v>
      </c>
    </row>
    <row r="36" spans="1:56" ht="56.25">
      <c r="A36" s="58">
        <v>8</v>
      </c>
      <c r="B36" s="50" t="s">
        <v>2799</v>
      </c>
      <c r="C36" s="31" t="s">
        <v>54</v>
      </c>
      <c r="D36" s="31" t="s">
        <v>1957</v>
      </c>
      <c r="E36" s="59" t="s">
        <v>2772</v>
      </c>
      <c r="F36" s="50" t="s">
        <v>2788</v>
      </c>
      <c r="G36" s="50">
        <v>7493000</v>
      </c>
      <c r="H36" s="50">
        <v>38571</v>
      </c>
      <c r="I36" s="59" t="s">
        <v>2800</v>
      </c>
      <c r="J36" s="31" t="s">
        <v>2790</v>
      </c>
      <c r="K36" s="31" t="s">
        <v>2776</v>
      </c>
      <c r="L36" s="31" t="s">
        <v>2639</v>
      </c>
      <c r="M36" s="50" t="s">
        <v>2791</v>
      </c>
      <c r="N36" s="31" t="s">
        <v>2792</v>
      </c>
      <c r="O36" s="59" t="s">
        <v>2726</v>
      </c>
      <c r="P36" s="51">
        <v>15162.05</v>
      </c>
      <c r="Q36" s="51">
        <f t="shared" si="1"/>
        <v>17891.218999999997</v>
      </c>
      <c r="R36" s="31" t="s">
        <v>2792</v>
      </c>
      <c r="S36" s="31" t="s">
        <v>2792</v>
      </c>
      <c r="T36" s="51">
        <v>15162.05</v>
      </c>
      <c r="U36" s="51">
        <f t="shared" si="4"/>
        <v>17891.218999999997</v>
      </c>
      <c r="V36" s="31" t="s">
        <v>61</v>
      </c>
      <c r="W36" s="31" t="s">
        <v>54</v>
      </c>
      <c r="X36" s="31" t="s">
        <v>54</v>
      </c>
      <c r="Y36" s="50" t="s">
        <v>2658</v>
      </c>
      <c r="Z36" s="60">
        <v>42248</v>
      </c>
      <c r="AA36" s="60">
        <v>42287</v>
      </c>
      <c r="AB36" s="50"/>
      <c r="AC36" s="50"/>
      <c r="AD36" s="59" t="s">
        <v>2801</v>
      </c>
      <c r="AE36" s="59" t="s">
        <v>1952</v>
      </c>
      <c r="AF36" s="50">
        <v>796</v>
      </c>
      <c r="AG36" s="31" t="s">
        <v>1971</v>
      </c>
      <c r="AH36" s="50">
        <v>1</v>
      </c>
      <c r="AI36" s="50">
        <v>45</v>
      </c>
      <c r="AJ36" s="31" t="s">
        <v>62</v>
      </c>
      <c r="AK36" s="60">
        <v>42339</v>
      </c>
      <c r="AL36" s="60">
        <v>42339</v>
      </c>
      <c r="AM36" s="60">
        <v>42704</v>
      </c>
      <c r="AN36" s="50" t="s">
        <v>56</v>
      </c>
      <c r="AO36" s="50"/>
      <c r="AP36" s="51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31" t="s">
        <v>1955</v>
      </c>
      <c r="BD36" s="49" t="s">
        <v>4514</v>
      </c>
    </row>
    <row r="37" spans="1:56" ht="56.25">
      <c r="A37" s="52">
        <v>8</v>
      </c>
      <c r="B37" s="53" t="s">
        <v>2802</v>
      </c>
      <c r="C37" s="53" t="s">
        <v>2802</v>
      </c>
      <c r="D37" s="53" t="s">
        <v>1957</v>
      </c>
      <c r="E37" s="54" t="s">
        <v>2772</v>
      </c>
      <c r="F37" s="55" t="s">
        <v>2788</v>
      </c>
      <c r="G37" s="55">
        <v>7493000</v>
      </c>
      <c r="H37" s="53" t="s">
        <v>2803</v>
      </c>
      <c r="I37" s="54" t="s">
        <v>2800</v>
      </c>
      <c r="J37" s="53" t="s">
        <v>2796</v>
      </c>
      <c r="K37" s="53" t="s">
        <v>2776</v>
      </c>
      <c r="L37" s="53" t="s">
        <v>2639</v>
      </c>
      <c r="M37" s="55" t="s">
        <v>2791</v>
      </c>
      <c r="N37" s="53" t="s">
        <v>2797</v>
      </c>
      <c r="O37" s="54" t="s">
        <v>2726</v>
      </c>
      <c r="P37" s="56">
        <v>9219.1560000000009</v>
      </c>
      <c r="Q37" s="56">
        <f t="shared" si="1"/>
        <v>10878.604080000001</v>
      </c>
      <c r="R37" s="56">
        <v>750</v>
      </c>
      <c r="S37" s="56">
        <f>R37*1.18</f>
        <v>885</v>
      </c>
      <c r="T37" s="56">
        <v>9219.1560000000009</v>
      </c>
      <c r="U37" s="56">
        <f t="shared" si="4"/>
        <v>10878.604080000001</v>
      </c>
      <c r="V37" s="53" t="s">
        <v>61</v>
      </c>
      <c r="W37" s="53" t="s">
        <v>54</v>
      </c>
      <c r="X37" s="53" t="s">
        <v>54</v>
      </c>
      <c r="Y37" s="55" t="s">
        <v>2658</v>
      </c>
      <c r="Z37" s="57">
        <v>42248</v>
      </c>
      <c r="AA37" s="57">
        <v>42287</v>
      </c>
      <c r="AB37" s="55"/>
      <c r="AC37" s="55"/>
      <c r="AD37" s="54" t="s">
        <v>2801</v>
      </c>
      <c r="AE37" s="54" t="s">
        <v>1952</v>
      </c>
      <c r="AF37" s="55">
        <v>796</v>
      </c>
      <c r="AG37" s="53" t="s">
        <v>1971</v>
      </c>
      <c r="AH37" s="55">
        <v>1</v>
      </c>
      <c r="AI37" s="55">
        <v>45</v>
      </c>
      <c r="AJ37" s="53" t="s">
        <v>62</v>
      </c>
      <c r="AK37" s="57">
        <v>42339</v>
      </c>
      <c r="AL37" s="57">
        <v>42339</v>
      </c>
      <c r="AM37" s="57">
        <v>42704</v>
      </c>
      <c r="AN37" s="55" t="s">
        <v>56</v>
      </c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3" t="s">
        <v>1955</v>
      </c>
    </row>
    <row r="38" spans="1:56" ht="56.25">
      <c r="A38" s="52">
        <v>8</v>
      </c>
      <c r="B38" s="53" t="s">
        <v>2802</v>
      </c>
      <c r="C38" s="53" t="s">
        <v>2802</v>
      </c>
      <c r="D38" s="53" t="s">
        <v>1957</v>
      </c>
      <c r="E38" s="54" t="s">
        <v>2772</v>
      </c>
      <c r="F38" s="55" t="s">
        <v>2788</v>
      </c>
      <c r="G38" s="55">
        <v>7493000</v>
      </c>
      <c r="H38" s="53" t="s">
        <v>2803</v>
      </c>
      <c r="I38" s="54" t="s">
        <v>2800</v>
      </c>
      <c r="J38" s="53" t="s">
        <v>2790</v>
      </c>
      <c r="K38" s="53" t="s">
        <v>2776</v>
      </c>
      <c r="L38" s="53" t="s">
        <v>2639</v>
      </c>
      <c r="M38" s="55" t="s">
        <v>2791</v>
      </c>
      <c r="N38" s="53" t="s">
        <v>2798</v>
      </c>
      <c r="O38" s="54" t="s">
        <v>2726</v>
      </c>
      <c r="P38" s="56">
        <v>5942.89</v>
      </c>
      <c r="Q38" s="56">
        <f t="shared" si="1"/>
        <v>7012.6102000000001</v>
      </c>
      <c r="R38" s="56">
        <v>511</v>
      </c>
      <c r="S38" s="56">
        <f>R38*1.18</f>
        <v>602.98</v>
      </c>
      <c r="T38" s="56">
        <v>5942.89</v>
      </c>
      <c r="U38" s="56">
        <f t="shared" si="4"/>
        <v>7012.6102000000001</v>
      </c>
      <c r="V38" s="53" t="s">
        <v>61</v>
      </c>
      <c r="W38" s="53" t="s">
        <v>54</v>
      </c>
      <c r="X38" s="53" t="s">
        <v>54</v>
      </c>
      <c r="Y38" s="55" t="s">
        <v>2658</v>
      </c>
      <c r="Z38" s="57">
        <v>42248</v>
      </c>
      <c r="AA38" s="57">
        <v>42287</v>
      </c>
      <c r="AB38" s="55"/>
      <c r="AC38" s="55"/>
      <c r="AD38" s="54" t="s">
        <v>2801</v>
      </c>
      <c r="AE38" s="54" t="s">
        <v>1952</v>
      </c>
      <c r="AF38" s="55">
        <v>796</v>
      </c>
      <c r="AG38" s="53" t="s">
        <v>1971</v>
      </c>
      <c r="AH38" s="55">
        <v>1</v>
      </c>
      <c r="AI38" s="55">
        <v>45</v>
      </c>
      <c r="AJ38" s="53" t="s">
        <v>62</v>
      </c>
      <c r="AK38" s="57">
        <v>42339</v>
      </c>
      <c r="AL38" s="57">
        <v>42339</v>
      </c>
      <c r="AM38" s="57">
        <v>42704</v>
      </c>
      <c r="AN38" s="55" t="s">
        <v>56</v>
      </c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3" t="s">
        <v>1955</v>
      </c>
    </row>
    <row r="39" spans="1:56" ht="56.25">
      <c r="A39" s="58">
        <v>3</v>
      </c>
      <c r="B39" s="31" t="s">
        <v>2804</v>
      </c>
      <c r="C39" s="31" t="s">
        <v>54</v>
      </c>
      <c r="D39" s="31" t="s">
        <v>2717</v>
      </c>
      <c r="E39" s="59" t="s">
        <v>2718</v>
      </c>
      <c r="F39" s="50" t="s">
        <v>2719</v>
      </c>
      <c r="G39" s="31" t="s">
        <v>2720</v>
      </c>
      <c r="H39" s="50">
        <v>38621</v>
      </c>
      <c r="I39" s="59" t="s">
        <v>2805</v>
      </c>
      <c r="J39" s="31" t="s">
        <v>2722</v>
      </c>
      <c r="K39" s="31" t="s">
        <v>2723</v>
      </c>
      <c r="L39" s="31" t="s">
        <v>2639</v>
      </c>
      <c r="M39" s="50" t="s">
        <v>2724</v>
      </c>
      <c r="N39" s="31" t="s">
        <v>2725</v>
      </c>
      <c r="O39" s="59" t="s">
        <v>2726</v>
      </c>
      <c r="P39" s="51">
        <v>15000</v>
      </c>
      <c r="Q39" s="51">
        <f t="shared" ref="Q39:Q64" si="5">P39*1.18</f>
        <v>17700</v>
      </c>
      <c r="R39" s="51">
        <v>15000</v>
      </c>
      <c r="S39" s="51">
        <f>R39*1.18</f>
        <v>17700</v>
      </c>
      <c r="T39" s="51">
        <v>15000</v>
      </c>
      <c r="U39" s="51">
        <f t="shared" si="4"/>
        <v>17700</v>
      </c>
      <c r="V39" s="31" t="s">
        <v>61</v>
      </c>
      <c r="W39" s="31" t="s">
        <v>54</v>
      </c>
      <c r="X39" s="31" t="s">
        <v>54</v>
      </c>
      <c r="Y39" s="50" t="s">
        <v>2658</v>
      </c>
      <c r="Z39" s="60">
        <v>41955</v>
      </c>
      <c r="AA39" s="60">
        <v>42015</v>
      </c>
      <c r="AB39" s="50"/>
      <c r="AC39" s="50"/>
      <c r="AD39" s="59" t="s">
        <v>2805</v>
      </c>
      <c r="AE39" s="59" t="s">
        <v>1952</v>
      </c>
      <c r="AF39" s="50">
        <v>796</v>
      </c>
      <c r="AG39" s="31" t="s">
        <v>1971</v>
      </c>
      <c r="AH39" s="50">
        <v>1</v>
      </c>
      <c r="AI39" s="50">
        <v>45</v>
      </c>
      <c r="AJ39" s="31" t="s">
        <v>62</v>
      </c>
      <c r="AK39" s="60">
        <v>42034</v>
      </c>
      <c r="AL39" s="60">
        <v>42064</v>
      </c>
      <c r="AM39" s="60">
        <v>42277</v>
      </c>
      <c r="AN39" s="50">
        <v>2015</v>
      </c>
      <c r="AO39" s="50"/>
      <c r="AP39" s="51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31" t="s">
        <v>2806</v>
      </c>
    </row>
    <row r="40" spans="1:56" ht="39.75" customHeight="1">
      <c r="A40" s="58">
        <v>8</v>
      </c>
      <c r="B40" s="50" t="s">
        <v>2807</v>
      </c>
      <c r="C40" s="31" t="s">
        <v>54</v>
      </c>
      <c r="D40" s="31" t="s">
        <v>2092</v>
      </c>
      <c r="E40" s="59" t="s">
        <v>4373</v>
      </c>
      <c r="F40" s="50" t="s">
        <v>2093</v>
      </c>
      <c r="G40" s="50">
        <v>6420090</v>
      </c>
      <c r="H40" s="50">
        <v>627525</v>
      </c>
      <c r="I40" s="59" t="s">
        <v>2808</v>
      </c>
      <c r="J40" s="31" t="s">
        <v>2809</v>
      </c>
      <c r="K40" s="31" t="s">
        <v>2809</v>
      </c>
      <c r="L40" s="31" t="s">
        <v>2639</v>
      </c>
      <c r="M40" s="50" t="s">
        <v>2810</v>
      </c>
      <c r="N40" s="31" t="s">
        <v>2811</v>
      </c>
      <c r="O40" s="59" t="s">
        <v>2096</v>
      </c>
      <c r="P40" s="51">
        <v>13236.6</v>
      </c>
      <c r="Q40" s="51">
        <f t="shared" si="5"/>
        <v>15619.188</v>
      </c>
      <c r="R40" s="51">
        <v>13236.6</v>
      </c>
      <c r="S40" s="51">
        <v>15619.188</v>
      </c>
      <c r="T40" s="51">
        <v>13236.6</v>
      </c>
      <c r="U40" s="51">
        <f t="shared" si="4"/>
        <v>15619.188</v>
      </c>
      <c r="V40" s="31" t="s">
        <v>1937</v>
      </c>
      <c r="W40" s="31" t="s">
        <v>54</v>
      </c>
      <c r="X40" s="31" t="s">
        <v>54</v>
      </c>
      <c r="Y40" s="50" t="s">
        <v>1922</v>
      </c>
      <c r="Z40" s="60">
        <v>42005</v>
      </c>
      <c r="AA40" s="60">
        <v>42005</v>
      </c>
      <c r="AB40" s="59" t="s">
        <v>2812</v>
      </c>
      <c r="AC40" s="50" t="s">
        <v>2813</v>
      </c>
      <c r="AD40" s="59" t="s">
        <v>2808</v>
      </c>
      <c r="AE40" s="59" t="s">
        <v>2101</v>
      </c>
      <c r="AF40" s="50">
        <v>796</v>
      </c>
      <c r="AG40" s="31" t="s">
        <v>1971</v>
      </c>
      <c r="AH40" s="50">
        <v>1</v>
      </c>
      <c r="AI40" s="50">
        <v>45</v>
      </c>
      <c r="AJ40" s="31" t="s">
        <v>2814</v>
      </c>
      <c r="AK40" s="60">
        <v>42005</v>
      </c>
      <c r="AL40" s="60">
        <v>42005</v>
      </c>
      <c r="AM40" s="60">
        <v>42369</v>
      </c>
      <c r="AN40" s="50">
        <v>2015</v>
      </c>
      <c r="AO40" s="59" t="s">
        <v>2815</v>
      </c>
      <c r="AP40" s="51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 t="s">
        <v>65</v>
      </c>
      <c r="BB40" s="59" t="s">
        <v>4373</v>
      </c>
      <c r="BC40" s="31" t="s">
        <v>2097</v>
      </c>
      <c r="BD40" s="49" t="s">
        <v>4505</v>
      </c>
    </row>
    <row r="41" spans="1:56" ht="45" customHeight="1">
      <c r="A41" s="58">
        <v>8</v>
      </c>
      <c r="B41" s="50" t="s">
        <v>2816</v>
      </c>
      <c r="C41" s="31" t="s">
        <v>54</v>
      </c>
      <c r="D41" s="31" t="s">
        <v>2092</v>
      </c>
      <c r="E41" s="59" t="s">
        <v>4373</v>
      </c>
      <c r="F41" s="50" t="s">
        <v>2093</v>
      </c>
      <c r="G41" s="50">
        <v>6420090</v>
      </c>
      <c r="H41" s="50">
        <v>627526</v>
      </c>
      <c r="I41" s="59" t="s">
        <v>2808</v>
      </c>
      <c r="J41" s="31" t="s">
        <v>2809</v>
      </c>
      <c r="K41" s="31" t="s">
        <v>2809</v>
      </c>
      <c r="L41" s="31" t="s">
        <v>2639</v>
      </c>
      <c r="M41" s="50" t="s">
        <v>2810</v>
      </c>
      <c r="N41" s="31" t="s">
        <v>2811</v>
      </c>
      <c r="O41" s="59" t="s">
        <v>2096</v>
      </c>
      <c r="P41" s="51">
        <v>14040.2</v>
      </c>
      <c r="Q41" s="51">
        <f t="shared" si="5"/>
        <v>16567.436000000002</v>
      </c>
      <c r="R41" s="51">
        <v>14040.2</v>
      </c>
      <c r="S41" s="51">
        <v>16567.436000000002</v>
      </c>
      <c r="T41" s="51">
        <v>14040.2</v>
      </c>
      <c r="U41" s="51">
        <f t="shared" si="4"/>
        <v>16567.436000000002</v>
      </c>
      <c r="V41" s="31" t="s">
        <v>1937</v>
      </c>
      <c r="W41" s="31" t="s">
        <v>54</v>
      </c>
      <c r="X41" s="31" t="s">
        <v>54</v>
      </c>
      <c r="Y41" s="50" t="s">
        <v>1922</v>
      </c>
      <c r="Z41" s="60">
        <v>42005</v>
      </c>
      <c r="AA41" s="60">
        <v>42005</v>
      </c>
      <c r="AB41" s="59" t="s">
        <v>2812</v>
      </c>
      <c r="AC41" s="50" t="s">
        <v>2817</v>
      </c>
      <c r="AD41" s="59" t="s">
        <v>2808</v>
      </c>
      <c r="AE41" s="59" t="s">
        <v>2101</v>
      </c>
      <c r="AF41" s="50">
        <v>796</v>
      </c>
      <c r="AG41" s="31" t="s">
        <v>1971</v>
      </c>
      <c r="AH41" s="50">
        <v>1</v>
      </c>
      <c r="AI41" s="50">
        <v>45</v>
      </c>
      <c r="AJ41" s="31" t="s">
        <v>2814</v>
      </c>
      <c r="AK41" s="60">
        <v>42005</v>
      </c>
      <c r="AL41" s="60">
        <v>42005</v>
      </c>
      <c r="AM41" s="60">
        <v>42369</v>
      </c>
      <c r="AN41" s="50">
        <v>2015</v>
      </c>
      <c r="AO41" s="59" t="s">
        <v>2815</v>
      </c>
      <c r="AP41" s="51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 t="s">
        <v>65</v>
      </c>
      <c r="BB41" s="59" t="s">
        <v>4373</v>
      </c>
      <c r="BC41" s="31" t="s">
        <v>2097</v>
      </c>
      <c r="BD41" s="49" t="s">
        <v>4505</v>
      </c>
    </row>
    <row r="42" spans="1:56" ht="42" customHeight="1">
      <c r="A42" s="58">
        <v>8</v>
      </c>
      <c r="B42" s="50" t="s">
        <v>2818</v>
      </c>
      <c r="C42" s="31" t="s">
        <v>54</v>
      </c>
      <c r="D42" s="31" t="s">
        <v>2092</v>
      </c>
      <c r="E42" s="59" t="s">
        <v>4373</v>
      </c>
      <c r="F42" s="50" t="s">
        <v>2093</v>
      </c>
      <c r="G42" s="50">
        <v>6420090</v>
      </c>
      <c r="H42" s="50">
        <v>627534</v>
      </c>
      <c r="I42" s="59" t="s">
        <v>2819</v>
      </c>
      <c r="J42" s="31" t="s">
        <v>2809</v>
      </c>
      <c r="K42" s="31" t="s">
        <v>2809</v>
      </c>
      <c r="L42" s="31" t="s">
        <v>2639</v>
      </c>
      <c r="M42" s="50" t="s">
        <v>2810</v>
      </c>
      <c r="N42" s="31" t="s">
        <v>2811</v>
      </c>
      <c r="O42" s="59" t="s">
        <v>2096</v>
      </c>
      <c r="P42" s="51">
        <v>3030</v>
      </c>
      <c r="Q42" s="51">
        <f t="shared" si="5"/>
        <v>3575.3999999999996</v>
      </c>
      <c r="R42" s="51">
        <v>3030</v>
      </c>
      <c r="S42" s="51">
        <v>3575.3999999999996</v>
      </c>
      <c r="T42" s="51">
        <v>3030</v>
      </c>
      <c r="U42" s="51">
        <f t="shared" si="4"/>
        <v>3575.3999999999996</v>
      </c>
      <c r="V42" s="31" t="s">
        <v>1937</v>
      </c>
      <c r="W42" s="31" t="s">
        <v>54</v>
      </c>
      <c r="X42" s="31" t="s">
        <v>54</v>
      </c>
      <c r="Y42" s="50" t="s">
        <v>1922</v>
      </c>
      <c r="Z42" s="60">
        <v>42005</v>
      </c>
      <c r="AA42" s="60">
        <v>42005</v>
      </c>
      <c r="AB42" s="59" t="s">
        <v>2812</v>
      </c>
      <c r="AC42" s="50" t="s">
        <v>2820</v>
      </c>
      <c r="AD42" s="59" t="s">
        <v>2819</v>
      </c>
      <c r="AE42" s="59" t="s">
        <v>2101</v>
      </c>
      <c r="AF42" s="50">
        <v>257</v>
      </c>
      <c r="AG42" s="31" t="s">
        <v>2821</v>
      </c>
      <c r="AH42" s="50">
        <v>1</v>
      </c>
      <c r="AI42" s="50">
        <v>45</v>
      </c>
      <c r="AJ42" s="31" t="s">
        <v>62</v>
      </c>
      <c r="AK42" s="60">
        <v>42005</v>
      </c>
      <c r="AL42" s="60">
        <v>42005</v>
      </c>
      <c r="AM42" s="60">
        <v>42369</v>
      </c>
      <c r="AN42" s="50">
        <v>2015</v>
      </c>
      <c r="AO42" s="59" t="s">
        <v>2815</v>
      </c>
      <c r="AP42" s="51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 t="s">
        <v>65</v>
      </c>
      <c r="BB42" s="59" t="s">
        <v>4373</v>
      </c>
      <c r="BC42" s="31" t="s">
        <v>2097</v>
      </c>
      <c r="BD42" s="49" t="s">
        <v>4505</v>
      </c>
    </row>
    <row r="43" spans="1:56" ht="60" customHeight="1">
      <c r="A43" s="58">
        <v>8</v>
      </c>
      <c r="B43" s="50" t="s">
        <v>2822</v>
      </c>
      <c r="C43" s="31" t="s">
        <v>54</v>
      </c>
      <c r="D43" s="31" t="s">
        <v>2092</v>
      </c>
      <c r="E43" s="59" t="s">
        <v>4373</v>
      </c>
      <c r="F43" s="50" t="s">
        <v>2093</v>
      </c>
      <c r="G43" s="50">
        <v>6420090</v>
      </c>
      <c r="H43" s="50">
        <v>627539</v>
      </c>
      <c r="I43" s="59" t="s">
        <v>2823</v>
      </c>
      <c r="J43" s="31" t="s">
        <v>2809</v>
      </c>
      <c r="K43" s="31" t="s">
        <v>2809</v>
      </c>
      <c r="L43" s="31" t="s">
        <v>2639</v>
      </c>
      <c r="M43" s="50" t="s">
        <v>2810</v>
      </c>
      <c r="N43" s="31" t="s">
        <v>2811</v>
      </c>
      <c r="O43" s="59" t="s">
        <v>2096</v>
      </c>
      <c r="P43" s="51">
        <v>1680</v>
      </c>
      <c r="Q43" s="51">
        <f t="shared" si="5"/>
        <v>1982.3999999999999</v>
      </c>
      <c r="R43" s="51">
        <v>1680</v>
      </c>
      <c r="S43" s="51">
        <v>1982.3999999999999</v>
      </c>
      <c r="T43" s="51">
        <v>1680</v>
      </c>
      <c r="U43" s="51">
        <f t="shared" ref="U43:U64" si="6">T43*1.18</f>
        <v>1982.3999999999999</v>
      </c>
      <c r="V43" s="31" t="s">
        <v>1937</v>
      </c>
      <c r="W43" s="31" t="s">
        <v>54</v>
      </c>
      <c r="X43" s="31" t="s">
        <v>54</v>
      </c>
      <c r="Y43" s="50" t="s">
        <v>1922</v>
      </c>
      <c r="Z43" s="60">
        <v>42005</v>
      </c>
      <c r="AA43" s="60">
        <v>42005</v>
      </c>
      <c r="AB43" s="59" t="s">
        <v>2824</v>
      </c>
      <c r="AC43" s="50" t="s">
        <v>2817</v>
      </c>
      <c r="AD43" s="59" t="s">
        <v>2823</v>
      </c>
      <c r="AE43" s="59" t="s">
        <v>2101</v>
      </c>
      <c r="AF43" s="50">
        <v>257</v>
      </c>
      <c r="AG43" s="31" t="s">
        <v>2821</v>
      </c>
      <c r="AH43" s="50">
        <v>100</v>
      </c>
      <c r="AI43" s="50">
        <v>45</v>
      </c>
      <c r="AJ43" s="31" t="s">
        <v>62</v>
      </c>
      <c r="AK43" s="60">
        <v>42005</v>
      </c>
      <c r="AL43" s="60">
        <v>42005</v>
      </c>
      <c r="AM43" s="60">
        <v>42369</v>
      </c>
      <c r="AN43" s="50">
        <v>2015</v>
      </c>
      <c r="AO43" s="59" t="s">
        <v>2815</v>
      </c>
      <c r="AP43" s="51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 t="s">
        <v>65</v>
      </c>
      <c r="BB43" s="59" t="s">
        <v>4373</v>
      </c>
      <c r="BC43" s="31" t="s">
        <v>2097</v>
      </c>
      <c r="BD43" s="49" t="s">
        <v>4505</v>
      </c>
    </row>
    <row r="44" spans="1:56" ht="56.25">
      <c r="A44" s="58">
        <v>8</v>
      </c>
      <c r="B44" s="50" t="s">
        <v>2825</v>
      </c>
      <c r="C44" s="31" t="s">
        <v>54</v>
      </c>
      <c r="D44" s="31" t="s">
        <v>2092</v>
      </c>
      <c r="E44" s="59" t="s">
        <v>4373</v>
      </c>
      <c r="F44" s="50" t="s">
        <v>2093</v>
      </c>
      <c r="G44" s="50">
        <v>6420090</v>
      </c>
      <c r="H44" s="50">
        <v>627544</v>
      </c>
      <c r="I44" s="59" t="s">
        <v>2826</v>
      </c>
      <c r="J44" s="31" t="s">
        <v>2809</v>
      </c>
      <c r="K44" s="31" t="s">
        <v>2809</v>
      </c>
      <c r="L44" s="31" t="s">
        <v>2639</v>
      </c>
      <c r="M44" s="50" t="s">
        <v>2810</v>
      </c>
      <c r="N44" s="31" t="s">
        <v>2811</v>
      </c>
      <c r="O44" s="59" t="s">
        <v>2096</v>
      </c>
      <c r="P44" s="51">
        <v>1482.9</v>
      </c>
      <c r="Q44" s="51">
        <f t="shared" si="5"/>
        <v>1749.8220000000001</v>
      </c>
      <c r="R44" s="51">
        <v>1482.9</v>
      </c>
      <c r="S44" s="51">
        <v>1749.8220000000001</v>
      </c>
      <c r="T44" s="51">
        <v>1482.9</v>
      </c>
      <c r="U44" s="51">
        <f t="shared" si="6"/>
        <v>1749.8220000000001</v>
      </c>
      <c r="V44" s="31" t="s">
        <v>1937</v>
      </c>
      <c r="W44" s="31" t="s">
        <v>54</v>
      </c>
      <c r="X44" s="31" t="s">
        <v>54</v>
      </c>
      <c r="Y44" s="50" t="s">
        <v>1922</v>
      </c>
      <c r="Z44" s="60">
        <v>42005</v>
      </c>
      <c r="AA44" s="60">
        <v>42005</v>
      </c>
      <c r="AB44" s="59" t="s">
        <v>2824</v>
      </c>
      <c r="AC44" s="50" t="s">
        <v>1989</v>
      </c>
      <c r="AD44" s="59" t="s">
        <v>2826</v>
      </c>
      <c r="AE44" s="59" t="s">
        <v>2101</v>
      </c>
      <c r="AF44" s="50">
        <v>796</v>
      </c>
      <c r="AG44" s="31" t="s">
        <v>1971</v>
      </c>
      <c r="AH44" s="50">
        <v>156</v>
      </c>
      <c r="AI44" s="50">
        <v>45</v>
      </c>
      <c r="AJ44" s="31" t="s">
        <v>2814</v>
      </c>
      <c r="AK44" s="60">
        <v>42005</v>
      </c>
      <c r="AL44" s="60">
        <v>42005</v>
      </c>
      <c r="AM44" s="60">
        <v>42369</v>
      </c>
      <c r="AN44" s="50">
        <v>2015</v>
      </c>
      <c r="AO44" s="59" t="s">
        <v>2815</v>
      </c>
      <c r="AP44" s="51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 t="s">
        <v>65</v>
      </c>
      <c r="BB44" s="59" t="s">
        <v>4373</v>
      </c>
      <c r="BC44" s="31" t="s">
        <v>2097</v>
      </c>
      <c r="BD44" s="49" t="s">
        <v>4505</v>
      </c>
    </row>
    <row r="45" spans="1:56" ht="78.75">
      <c r="A45" s="58">
        <v>8</v>
      </c>
      <c r="B45" s="50" t="s">
        <v>2827</v>
      </c>
      <c r="C45" s="31" t="s">
        <v>54</v>
      </c>
      <c r="D45" s="31" t="s">
        <v>2092</v>
      </c>
      <c r="E45" s="59" t="s">
        <v>4373</v>
      </c>
      <c r="F45" s="50" t="s">
        <v>2093</v>
      </c>
      <c r="G45" s="50">
        <v>6420090</v>
      </c>
      <c r="H45" s="50">
        <v>627551</v>
      </c>
      <c r="I45" s="59" t="s">
        <v>2828</v>
      </c>
      <c r="J45" s="31" t="s">
        <v>2809</v>
      </c>
      <c r="K45" s="31" t="s">
        <v>2809</v>
      </c>
      <c r="L45" s="31" t="s">
        <v>2639</v>
      </c>
      <c r="M45" s="50">
        <v>20105010202</v>
      </c>
      <c r="N45" s="31" t="s">
        <v>2811</v>
      </c>
      <c r="O45" s="59" t="s">
        <v>2096</v>
      </c>
      <c r="P45" s="51">
        <v>1116</v>
      </c>
      <c r="Q45" s="51">
        <f t="shared" si="5"/>
        <v>1316.8799999999999</v>
      </c>
      <c r="R45" s="51">
        <v>1116</v>
      </c>
      <c r="S45" s="51">
        <v>1316.8799999999999</v>
      </c>
      <c r="T45" s="51">
        <v>1116</v>
      </c>
      <c r="U45" s="51">
        <f t="shared" si="6"/>
        <v>1316.8799999999999</v>
      </c>
      <c r="V45" s="31" t="s">
        <v>1937</v>
      </c>
      <c r="W45" s="31" t="s">
        <v>54</v>
      </c>
      <c r="X45" s="31" t="s">
        <v>54</v>
      </c>
      <c r="Y45" s="50" t="s">
        <v>1922</v>
      </c>
      <c r="Z45" s="60">
        <v>42005</v>
      </c>
      <c r="AA45" s="60">
        <v>42005</v>
      </c>
      <c r="AB45" s="59" t="s">
        <v>2824</v>
      </c>
      <c r="AC45" s="50" t="s">
        <v>2829</v>
      </c>
      <c r="AD45" s="59" t="s">
        <v>2828</v>
      </c>
      <c r="AE45" s="59" t="s">
        <v>2101</v>
      </c>
      <c r="AF45" s="50">
        <v>796</v>
      </c>
      <c r="AG45" s="31" t="s">
        <v>1971</v>
      </c>
      <c r="AH45" s="50">
        <v>2</v>
      </c>
      <c r="AI45" s="50">
        <v>45</v>
      </c>
      <c r="AJ45" s="31" t="s">
        <v>2814</v>
      </c>
      <c r="AK45" s="60">
        <v>42005</v>
      </c>
      <c r="AL45" s="60">
        <v>42005</v>
      </c>
      <c r="AM45" s="60">
        <v>42369</v>
      </c>
      <c r="AN45" s="50">
        <v>2015</v>
      </c>
      <c r="AO45" s="59" t="s">
        <v>2815</v>
      </c>
      <c r="AP45" s="51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 t="s">
        <v>65</v>
      </c>
      <c r="BB45" s="59" t="s">
        <v>4373</v>
      </c>
      <c r="BC45" s="31" t="s">
        <v>2097</v>
      </c>
      <c r="BD45" s="49" t="s">
        <v>4505</v>
      </c>
    </row>
    <row r="46" spans="1:56" ht="56.25">
      <c r="A46" s="58">
        <v>8</v>
      </c>
      <c r="B46" s="50" t="s">
        <v>2830</v>
      </c>
      <c r="C46" s="31" t="s">
        <v>54</v>
      </c>
      <c r="D46" s="31" t="s">
        <v>2092</v>
      </c>
      <c r="E46" s="59" t="s">
        <v>4373</v>
      </c>
      <c r="F46" s="50" t="s">
        <v>2093</v>
      </c>
      <c r="G46" s="50">
        <v>6420090</v>
      </c>
      <c r="H46" s="50">
        <v>627582</v>
      </c>
      <c r="I46" s="59" t="s">
        <v>2831</v>
      </c>
      <c r="J46" s="31" t="s">
        <v>2809</v>
      </c>
      <c r="K46" s="31" t="s">
        <v>2809</v>
      </c>
      <c r="L46" s="31" t="s">
        <v>2639</v>
      </c>
      <c r="M46" s="50">
        <v>20105010202</v>
      </c>
      <c r="N46" s="31" t="s">
        <v>2811</v>
      </c>
      <c r="O46" s="59" t="s">
        <v>2832</v>
      </c>
      <c r="P46" s="51">
        <v>2959.4560700000002</v>
      </c>
      <c r="Q46" s="51">
        <f t="shared" si="5"/>
        <v>3492.1581626000002</v>
      </c>
      <c r="R46" s="51">
        <v>2959.4560700000002</v>
      </c>
      <c r="S46" s="51">
        <v>3492.1581626000002</v>
      </c>
      <c r="T46" s="51">
        <v>2959.4560700000002</v>
      </c>
      <c r="U46" s="51">
        <f t="shared" si="6"/>
        <v>3492.1581626000002</v>
      </c>
      <c r="V46" s="31" t="s">
        <v>1937</v>
      </c>
      <c r="W46" s="31" t="s">
        <v>54</v>
      </c>
      <c r="X46" s="31" t="s">
        <v>54</v>
      </c>
      <c r="Y46" s="50" t="s">
        <v>1922</v>
      </c>
      <c r="Z46" s="60">
        <v>42005</v>
      </c>
      <c r="AA46" s="60">
        <v>42005</v>
      </c>
      <c r="AB46" s="59" t="s">
        <v>2824</v>
      </c>
      <c r="AC46" s="50" t="s">
        <v>2833</v>
      </c>
      <c r="AD46" s="59" t="s">
        <v>2831</v>
      </c>
      <c r="AE46" s="59" t="s">
        <v>1952</v>
      </c>
      <c r="AF46" s="50">
        <v>796</v>
      </c>
      <c r="AG46" s="31" t="s">
        <v>1971</v>
      </c>
      <c r="AH46" s="50">
        <v>9</v>
      </c>
      <c r="AI46" s="50">
        <v>45</v>
      </c>
      <c r="AJ46" s="31" t="s">
        <v>62</v>
      </c>
      <c r="AK46" s="60">
        <v>42005</v>
      </c>
      <c r="AL46" s="60">
        <v>42005</v>
      </c>
      <c r="AM46" s="60">
        <v>42369</v>
      </c>
      <c r="AN46" s="50">
        <v>2015</v>
      </c>
      <c r="AO46" s="59" t="s">
        <v>2815</v>
      </c>
      <c r="AP46" s="51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 t="s">
        <v>65</v>
      </c>
      <c r="BB46" s="59" t="s">
        <v>4373</v>
      </c>
      <c r="BC46" s="31" t="s">
        <v>2097</v>
      </c>
      <c r="BD46" s="49" t="s">
        <v>4505</v>
      </c>
    </row>
    <row r="47" spans="1:56" ht="71.25" customHeight="1">
      <c r="A47" s="58">
        <v>8</v>
      </c>
      <c r="B47" s="50" t="s">
        <v>2834</v>
      </c>
      <c r="C47" s="31" t="s">
        <v>54</v>
      </c>
      <c r="D47" s="31" t="s">
        <v>2092</v>
      </c>
      <c r="E47" s="59" t="s">
        <v>4373</v>
      </c>
      <c r="F47" s="50" t="s">
        <v>2093</v>
      </c>
      <c r="G47" s="50">
        <v>6420090</v>
      </c>
      <c r="H47" s="50">
        <v>627583</v>
      </c>
      <c r="I47" s="59" t="s">
        <v>2835</v>
      </c>
      <c r="J47" s="31" t="s">
        <v>2809</v>
      </c>
      <c r="K47" s="31" t="s">
        <v>2809</v>
      </c>
      <c r="L47" s="31" t="s">
        <v>2639</v>
      </c>
      <c r="M47" s="50" t="s">
        <v>2810</v>
      </c>
      <c r="N47" s="31" t="s">
        <v>2811</v>
      </c>
      <c r="O47" s="59" t="s">
        <v>2096</v>
      </c>
      <c r="P47" s="51">
        <v>1551.1</v>
      </c>
      <c r="Q47" s="51">
        <f t="shared" si="5"/>
        <v>1830.2979999999998</v>
      </c>
      <c r="R47" s="51">
        <v>1551.1</v>
      </c>
      <c r="S47" s="51">
        <v>1830.2979999999998</v>
      </c>
      <c r="T47" s="51">
        <v>1551.1</v>
      </c>
      <c r="U47" s="51">
        <f t="shared" si="6"/>
        <v>1830.2979999999998</v>
      </c>
      <c r="V47" s="31" t="s">
        <v>1937</v>
      </c>
      <c r="W47" s="31" t="s">
        <v>54</v>
      </c>
      <c r="X47" s="31" t="s">
        <v>54</v>
      </c>
      <c r="Y47" s="50" t="s">
        <v>1922</v>
      </c>
      <c r="Z47" s="60">
        <v>42005</v>
      </c>
      <c r="AA47" s="60">
        <v>42005</v>
      </c>
      <c r="AB47" s="59" t="s">
        <v>2824</v>
      </c>
      <c r="AC47" s="50" t="s">
        <v>2836</v>
      </c>
      <c r="AD47" s="59" t="s">
        <v>2835</v>
      </c>
      <c r="AE47" s="59" t="s">
        <v>2101</v>
      </c>
      <c r="AF47" s="50">
        <v>796</v>
      </c>
      <c r="AG47" s="31" t="s">
        <v>1971</v>
      </c>
      <c r="AH47" s="50">
        <v>26</v>
      </c>
      <c r="AI47" s="50">
        <v>45</v>
      </c>
      <c r="AJ47" s="31" t="s">
        <v>62</v>
      </c>
      <c r="AK47" s="60">
        <v>42005</v>
      </c>
      <c r="AL47" s="60">
        <v>42005</v>
      </c>
      <c r="AM47" s="60">
        <v>42369</v>
      </c>
      <c r="AN47" s="50">
        <v>2015</v>
      </c>
      <c r="AO47" s="59" t="s">
        <v>2815</v>
      </c>
      <c r="AP47" s="51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 t="s">
        <v>65</v>
      </c>
      <c r="BB47" s="59" t="s">
        <v>4373</v>
      </c>
      <c r="BC47" s="31" t="s">
        <v>2097</v>
      </c>
      <c r="BD47" s="49" t="s">
        <v>4505</v>
      </c>
    </row>
    <row r="48" spans="1:56" ht="67.5">
      <c r="A48" s="58">
        <v>8</v>
      </c>
      <c r="B48" s="50" t="s">
        <v>2837</v>
      </c>
      <c r="C48" s="31" t="s">
        <v>54</v>
      </c>
      <c r="D48" s="31" t="s">
        <v>2092</v>
      </c>
      <c r="E48" s="59" t="s">
        <v>4373</v>
      </c>
      <c r="F48" s="50" t="s">
        <v>2093</v>
      </c>
      <c r="G48" s="50">
        <v>6420090</v>
      </c>
      <c r="H48" s="50">
        <v>627584</v>
      </c>
      <c r="I48" s="59" t="s">
        <v>2838</v>
      </c>
      <c r="J48" s="31" t="s">
        <v>2809</v>
      </c>
      <c r="K48" s="31" t="s">
        <v>2809</v>
      </c>
      <c r="L48" s="31" t="s">
        <v>2639</v>
      </c>
      <c r="M48" s="50" t="s">
        <v>2810</v>
      </c>
      <c r="N48" s="31" t="s">
        <v>2811</v>
      </c>
      <c r="O48" s="59" t="s">
        <v>2096</v>
      </c>
      <c r="P48" s="51">
        <v>1252.8</v>
      </c>
      <c r="Q48" s="51">
        <f t="shared" si="5"/>
        <v>1478.3039999999999</v>
      </c>
      <c r="R48" s="51">
        <v>1252.8</v>
      </c>
      <c r="S48" s="51">
        <v>1478.3039999999999</v>
      </c>
      <c r="T48" s="51">
        <v>1252.8</v>
      </c>
      <c r="U48" s="51">
        <f t="shared" si="6"/>
        <v>1478.3039999999999</v>
      </c>
      <c r="V48" s="31" t="s">
        <v>1937</v>
      </c>
      <c r="W48" s="31" t="s">
        <v>54</v>
      </c>
      <c r="X48" s="31" t="s">
        <v>54</v>
      </c>
      <c r="Y48" s="50" t="s">
        <v>1922</v>
      </c>
      <c r="Z48" s="60">
        <v>42005</v>
      </c>
      <c r="AA48" s="60">
        <v>42005</v>
      </c>
      <c r="AB48" s="59" t="s">
        <v>2824</v>
      </c>
      <c r="AC48" s="50" t="s">
        <v>2836</v>
      </c>
      <c r="AD48" s="59" t="s">
        <v>2838</v>
      </c>
      <c r="AE48" s="59" t="s">
        <v>2101</v>
      </c>
      <c r="AF48" s="50">
        <v>257</v>
      </c>
      <c r="AG48" s="31" t="s">
        <v>2821</v>
      </c>
      <c r="AH48" s="50">
        <v>100</v>
      </c>
      <c r="AI48" s="50">
        <v>45</v>
      </c>
      <c r="AJ48" s="31" t="s">
        <v>62</v>
      </c>
      <c r="AK48" s="60">
        <v>42005</v>
      </c>
      <c r="AL48" s="60">
        <v>42005</v>
      </c>
      <c r="AM48" s="60">
        <v>42369</v>
      </c>
      <c r="AN48" s="50">
        <v>2015</v>
      </c>
      <c r="AO48" s="59" t="s">
        <v>2815</v>
      </c>
      <c r="AP48" s="51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 t="s">
        <v>65</v>
      </c>
      <c r="BB48" s="59" t="s">
        <v>4373</v>
      </c>
      <c r="BC48" s="31" t="s">
        <v>2097</v>
      </c>
      <c r="BD48" s="49" t="s">
        <v>4505</v>
      </c>
    </row>
    <row r="49" spans="1:56" ht="56.25">
      <c r="A49" s="58">
        <v>8</v>
      </c>
      <c r="B49" s="50" t="s">
        <v>2839</v>
      </c>
      <c r="C49" s="31" t="s">
        <v>54</v>
      </c>
      <c r="D49" s="31" t="s">
        <v>2092</v>
      </c>
      <c r="E49" s="59" t="s">
        <v>4373</v>
      </c>
      <c r="F49" s="50" t="s">
        <v>2093</v>
      </c>
      <c r="G49" s="50">
        <v>6420090</v>
      </c>
      <c r="H49" s="50">
        <v>627585</v>
      </c>
      <c r="I49" s="59" t="s">
        <v>2840</v>
      </c>
      <c r="J49" s="31" t="s">
        <v>2809</v>
      </c>
      <c r="K49" s="31" t="s">
        <v>2809</v>
      </c>
      <c r="L49" s="31" t="s">
        <v>2639</v>
      </c>
      <c r="M49" s="50" t="s">
        <v>2810</v>
      </c>
      <c r="N49" s="31" t="s">
        <v>2811</v>
      </c>
      <c r="O49" s="59" t="s">
        <v>2096</v>
      </c>
      <c r="P49" s="51">
        <v>468</v>
      </c>
      <c r="Q49" s="51">
        <f t="shared" si="5"/>
        <v>552.24</v>
      </c>
      <c r="R49" s="51">
        <v>468</v>
      </c>
      <c r="S49" s="51">
        <v>552.24</v>
      </c>
      <c r="T49" s="51">
        <v>468</v>
      </c>
      <c r="U49" s="51">
        <f t="shared" si="6"/>
        <v>552.24</v>
      </c>
      <c r="V49" s="31" t="s">
        <v>1937</v>
      </c>
      <c r="W49" s="31" t="s">
        <v>54</v>
      </c>
      <c r="X49" s="31" t="s">
        <v>54</v>
      </c>
      <c r="Y49" s="50" t="s">
        <v>1922</v>
      </c>
      <c r="Z49" s="60">
        <v>42005</v>
      </c>
      <c r="AA49" s="60">
        <v>42005</v>
      </c>
      <c r="AB49" s="59" t="s">
        <v>2824</v>
      </c>
      <c r="AC49" s="50" t="s">
        <v>2836</v>
      </c>
      <c r="AD49" s="59" t="s">
        <v>2840</v>
      </c>
      <c r="AE49" s="59" t="s">
        <v>2101</v>
      </c>
      <c r="AF49" s="50">
        <v>257</v>
      </c>
      <c r="AG49" s="31" t="s">
        <v>2821</v>
      </c>
      <c r="AH49" s="50">
        <v>10</v>
      </c>
      <c r="AI49" s="50">
        <v>45</v>
      </c>
      <c r="AJ49" s="31" t="s">
        <v>62</v>
      </c>
      <c r="AK49" s="60">
        <v>42005</v>
      </c>
      <c r="AL49" s="60">
        <v>42005</v>
      </c>
      <c r="AM49" s="60">
        <v>42369</v>
      </c>
      <c r="AN49" s="50">
        <v>2015</v>
      </c>
      <c r="AO49" s="59" t="s">
        <v>2815</v>
      </c>
      <c r="AP49" s="51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 t="s">
        <v>65</v>
      </c>
      <c r="BB49" s="59" t="s">
        <v>4373</v>
      </c>
      <c r="BC49" s="31" t="s">
        <v>2097</v>
      </c>
      <c r="BD49" s="49" t="s">
        <v>4505</v>
      </c>
    </row>
    <row r="50" spans="1:56" ht="47.25" customHeight="1">
      <c r="A50" s="58">
        <v>8</v>
      </c>
      <c r="B50" s="50" t="s">
        <v>2841</v>
      </c>
      <c r="C50" s="31" t="s">
        <v>54</v>
      </c>
      <c r="D50" s="31" t="s">
        <v>2092</v>
      </c>
      <c r="E50" s="59" t="s">
        <v>4373</v>
      </c>
      <c r="F50" s="50" t="s">
        <v>2093</v>
      </c>
      <c r="G50" s="50">
        <v>6420090</v>
      </c>
      <c r="H50" s="50">
        <v>627586</v>
      </c>
      <c r="I50" s="59" t="s">
        <v>2842</v>
      </c>
      <c r="J50" s="31" t="s">
        <v>2809</v>
      </c>
      <c r="K50" s="31" t="s">
        <v>2809</v>
      </c>
      <c r="L50" s="31" t="s">
        <v>2639</v>
      </c>
      <c r="M50" s="50" t="s">
        <v>2810</v>
      </c>
      <c r="N50" s="31" t="s">
        <v>2811</v>
      </c>
      <c r="O50" s="59" t="s">
        <v>2096</v>
      </c>
      <c r="P50" s="51">
        <v>4800</v>
      </c>
      <c r="Q50" s="51">
        <f t="shared" si="5"/>
        <v>5664</v>
      </c>
      <c r="R50" s="51">
        <v>4800</v>
      </c>
      <c r="S50" s="51">
        <v>5664</v>
      </c>
      <c r="T50" s="51">
        <v>4800</v>
      </c>
      <c r="U50" s="51">
        <f t="shared" si="6"/>
        <v>5664</v>
      </c>
      <c r="V50" s="31" t="s">
        <v>1937</v>
      </c>
      <c r="W50" s="31" t="s">
        <v>54</v>
      </c>
      <c r="X50" s="31" t="s">
        <v>54</v>
      </c>
      <c r="Y50" s="50" t="s">
        <v>1922</v>
      </c>
      <c r="Z50" s="60">
        <v>42005</v>
      </c>
      <c r="AA50" s="60">
        <v>42005</v>
      </c>
      <c r="AB50" s="59" t="s">
        <v>2843</v>
      </c>
      <c r="AC50" s="50" t="s">
        <v>2817</v>
      </c>
      <c r="AD50" s="59" t="s">
        <v>2842</v>
      </c>
      <c r="AE50" s="59" t="s">
        <v>2101</v>
      </c>
      <c r="AF50" s="50">
        <v>257</v>
      </c>
      <c r="AG50" s="31" t="s">
        <v>2821</v>
      </c>
      <c r="AH50" s="50">
        <v>100</v>
      </c>
      <c r="AI50" s="50">
        <v>45</v>
      </c>
      <c r="AJ50" s="31" t="s">
        <v>62</v>
      </c>
      <c r="AK50" s="60">
        <v>42005</v>
      </c>
      <c r="AL50" s="60">
        <v>42005</v>
      </c>
      <c r="AM50" s="60">
        <v>42369</v>
      </c>
      <c r="AN50" s="50">
        <v>2015</v>
      </c>
      <c r="AO50" s="59" t="s">
        <v>2815</v>
      </c>
      <c r="AP50" s="51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 t="s">
        <v>65</v>
      </c>
      <c r="BB50" s="59" t="s">
        <v>4373</v>
      </c>
      <c r="BC50" s="31" t="s">
        <v>2097</v>
      </c>
      <c r="BD50" s="49" t="s">
        <v>4505</v>
      </c>
    </row>
    <row r="51" spans="1:56" ht="45">
      <c r="A51" s="58">
        <v>8</v>
      </c>
      <c r="B51" s="50" t="s">
        <v>2844</v>
      </c>
      <c r="C51" s="31" t="s">
        <v>54</v>
      </c>
      <c r="D51" s="31" t="s">
        <v>2092</v>
      </c>
      <c r="E51" s="59" t="s">
        <v>4373</v>
      </c>
      <c r="F51" s="50" t="s">
        <v>2093</v>
      </c>
      <c r="G51" s="50">
        <v>6420090</v>
      </c>
      <c r="H51" s="50">
        <v>627587</v>
      </c>
      <c r="I51" s="59" t="s">
        <v>2845</v>
      </c>
      <c r="J51" s="31" t="s">
        <v>2809</v>
      </c>
      <c r="K51" s="31" t="s">
        <v>2809</v>
      </c>
      <c r="L51" s="31" t="s">
        <v>2639</v>
      </c>
      <c r="M51" s="50" t="s">
        <v>2810</v>
      </c>
      <c r="N51" s="31" t="s">
        <v>2811</v>
      </c>
      <c r="O51" s="59" t="s">
        <v>2832</v>
      </c>
      <c r="P51" s="51">
        <v>7637.3</v>
      </c>
      <c r="Q51" s="51">
        <f t="shared" si="5"/>
        <v>9012.0139999999992</v>
      </c>
      <c r="R51" s="51">
        <v>636.44159999999999</v>
      </c>
      <c r="S51" s="51">
        <f t="shared" ref="S51:S64" si="7">R51*1.18</f>
        <v>751.00108799999998</v>
      </c>
      <c r="T51" s="51">
        <v>7637.3</v>
      </c>
      <c r="U51" s="51">
        <f t="shared" si="6"/>
        <v>9012.0139999999992</v>
      </c>
      <c r="V51" s="31" t="s">
        <v>64</v>
      </c>
      <c r="W51" s="31" t="s">
        <v>54</v>
      </c>
      <c r="X51" s="31" t="s">
        <v>54</v>
      </c>
      <c r="Y51" s="50" t="s">
        <v>2658</v>
      </c>
      <c r="Z51" s="60">
        <v>42262</v>
      </c>
      <c r="AA51" s="60">
        <v>42309</v>
      </c>
      <c r="AB51" s="59"/>
      <c r="AC51" s="50"/>
      <c r="AD51" s="59" t="s">
        <v>2845</v>
      </c>
      <c r="AE51" s="59" t="s">
        <v>1952</v>
      </c>
      <c r="AF51" s="50">
        <v>796</v>
      </c>
      <c r="AG51" s="31" t="s">
        <v>1971</v>
      </c>
      <c r="AH51" s="50">
        <v>1</v>
      </c>
      <c r="AI51" s="50">
        <v>45</v>
      </c>
      <c r="AJ51" s="31" t="s">
        <v>62</v>
      </c>
      <c r="AK51" s="60">
        <v>42339</v>
      </c>
      <c r="AL51" s="60">
        <v>42339</v>
      </c>
      <c r="AM51" s="60">
        <v>42704</v>
      </c>
      <c r="AN51" s="50" t="s">
        <v>56</v>
      </c>
      <c r="AO51" s="59"/>
      <c r="AP51" s="51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 t="s">
        <v>65</v>
      </c>
      <c r="BB51" s="59" t="s">
        <v>4373</v>
      </c>
      <c r="BC51" s="31" t="s">
        <v>2097</v>
      </c>
      <c r="BD51" s="49" t="s">
        <v>4505</v>
      </c>
    </row>
    <row r="52" spans="1:56" ht="66" customHeight="1">
      <c r="A52" s="58">
        <v>8</v>
      </c>
      <c r="B52" s="50" t="s">
        <v>2846</v>
      </c>
      <c r="C52" s="31" t="s">
        <v>54</v>
      </c>
      <c r="D52" s="31" t="s">
        <v>2092</v>
      </c>
      <c r="E52" s="59" t="s">
        <v>4373</v>
      </c>
      <c r="F52" s="50" t="s">
        <v>2093</v>
      </c>
      <c r="G52" s="50">
        <v>6420090</v>
      </c>
      <c r="H52" s="50">
        <v>627588</v>
      </c>
      <c r="I52" s="59" t="s">
        <v>2847</v>
      </c>
      <c r="J52" s="31" t="s">
        <v>2809</v>
      </c>
      <c r="K52" s="31" t="s">
        <v>2809</v>
      </c>
      <c r="L52" s="31" t="s">
        <v>2639</v>
      </c>
      <c r="M52" s="50" t="s">
        <v>2810</v>
      </c>
      <c r="N52" s="31" t="s">
        <v>2811</v>
      </c>
      <c r="O52" s="59" t="s">
        <v>2832</v>
      </c>
      <c r="P52" s="51">
        <v>17532.3</v>
      </c>
      <c r="Q52" s="51">
        <f t="shared" si="5"/>
        <v>20688.113999999998</v>
      </c>
      <c r="R52" s="51">
        <v>5844.1</v>
      </c>
      <c r="S52" s="51">
        <f t="shared" si="7"/>
        <v>6896.0380000000005</v>
      </c>
      <c r="T52" s="51">
        <v>17532.3</v>
      </c>
      <c r="U52" s="51">
        <f t="shared" si="6"/>
        <v>20688.113999999998</v>
      </c>
      <c r="V52" s="31" t="s">
        <v>61</v>
      </c>
      <c r="W52" s="31" t="s">
        <v>54</v>
      </c>
      <c r="X52" s="31" t="s">
        <v>54</v>
      </c>
      <c r="Y52" s="50" t="s">
        <v>2658</v>
      </c>
      <c r="Z52" s="60">
        <v>42171</v>
      </c>
      <c r="AA52" s="60">
        <v>42232</v>
      </c>
      <c r="AB52" s="59"/>
      <c r="AC52" s="50"/>
      <c r="AD52" s="59" t="s">
        <v>2847</v>
      </c>
      <c r="AE52" s="59" t="s">
        <v>1952</v>
      </c>
      <c r="AF52" s="50">
        <v>796</v>
      </c>
      <c r="AG52" s="31" t="s">
        <v>1971</v>
      </c>
      <c r="AH52" s="50">
        <v>1</v>
      </c>
      <c r="AI52" s="50">
        <v>45</v>
      </c>
      <c r="AJ52" s="31" t="s">
        <v>2814</v>
      </c>
      <c r="AK52" s="60">
        <v>42263</v>
      </c>
      <c r="AL52" s="60">
        <v>42263</v>
      </c>
      <c r="AM52" s="60">
        <v>42628</v>
      </c>
      <c r="AN52" s="50" t="s">
        <v>56</v>
      </c>
      <c r="AO52" s="59"/>
      <c r="AP52" s="51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 t="s">
        <v>65</v>
      </c>
      <c r="BB52" s="59" t="s">
        <v>4373</v>
      </c>
      <c r="BC52" s="31" t="s">
        <v>2097</v>
      </c>
      <c r="BD52" s="49" t="s">
        <v>4505</v>
      </c>
    </row>
    <row r="53" spans="1:56" ht="65.25" customHeight="1">
      <c r="A53" s="58">
        <v>8</v>
      </c>
      <c r="B53" s="50" t="s">
        <v>2848</v>
      </c>
      <c r="C53" s="31" t="s">
        <v>54</v>
      </c>
      <c r="D53" s="31" t="s">
        <v>2092</v>
      </c>
      <c r="E53" s="59" t="s">
        <v>4373</v>
      </c>
      <c r="F53" s="50" t="s">
        <v>2093</v>
      </c>
      <c r="G53" s="50">
        <v>6420090</v>
      </c>
      <c r="H53" s="50">
        <v>627589</v>
      </c>
      <c r="I53" s="59" t="s">
        <v>2849</v>
      </c>
      <c r="J53" s="31" t="s">
        <v>2809</v>
      </c>
      <c r="K53" s="31" t="s">
        <v>2809</v>
      </c>
      <c r="L53" s="31" t="s">
        <v>2639</v>
      </c>
      <c r="M53" s="50" t="s">
        <v>2810</v>
      </c>
      <c r="N53" s="31" t="s">
        <v>2811</v>
      </c>
      <c r="O53" s="59" t="s">
        <v>2832</v>
      </c>
      <c r="P53" s="51">
        <v>8013.1</v>
      </c>
      <c r="Q53" s="51">
        <f t="shared" si="5"/>
        <v>9455.4580000000005</v>
      </c>
      <c r="R53" s="51">
        <v>2671.0329999999999</v>
      </c>
      <c r="S53" s="51">
        <f t="shared" si="7"/>
        <v>3151.8189399999997</v>
      </c>
      <c r="T53" s="51">
        <v>8013.1</v>
      </c>
      <c r="U53" s="51">
        <f t="shared" si="6"/>
        <v>9455.4580000000005</v>
      </c>
      <c r="V53" s="31" t="s">
        <v>64</v>
      </c>
      <c r="W53" s="31" t="s">
        <v>54</v>
      </c>
      <c r="X53" s="31" t="s">
        <v>54</v>
      </c>
      <c r="Y53" s="50" t="s">
        <v>2658</v>
      </c>
      <c r="Z53" s="60">
        <v>42178</v>
      </c>
      <c r="AA53" s="60">
        <v>42224</v>
      </c>
      <c r="AB53" s="59"/>
      <c r="AC53" s="50"/>
      <c r="AD53" s="59" t="s">
        <v>2850</v>
      </c>
      <c r="AE53" s="59" t="s">
        <v>1952</v>
      </c>
      <c r="AF53" s="50">
        <v>796</v>
      </c>
      <c r="AG53" s="31" t="s">
        <v>1971</v>
      </c>
      <c r="AH53" s="50">
        <v>1</v>
      </c>
      <c r="AI53" s="50">
        <v>45</v>
      </c>
      <c r="AJ53" s="31" t="s">
        <v>2814</v>
      </c>
      <c r="AK53" s="60">
        <v>42255</v>
      </c>
      <c r="AL53" s="60">
        <v>42255</v>
      </c>
      <c r="AM53" s="60">
        <v>42620</v>
      </c>
      <c r="AN53" s="50" t="s">
        <v>56</v>
      </c>
      <c r="AO53" s="59"/>
      <c r="AP53" s="51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 t="s">
        <v>65</v>
      </c>
      <c r="BB53" s="59" t="s">
        <v>4373</v>
      </c>
      <c r="BC53" s="31" t="s">
        <v>2097</v>
      </c>
      <c r="BD53" s="49" t="s">
        <v>4505</v>
      </c>
    </row>
    <row r="54" spans="1:56" ht="62.25" customHeight="1">
      <c r="A54" s="58">
        <v>8</v>
      </c>
      <c r="B54" s="50" t="s">
        <v>2851</v>
      </c>
      <c r="C54" s="31" t="s">
        <v>54</v>
      </c>
      <c r="D54" s="31" t="s">
        <v>2092</v>
      </c>
      <c r="E54" s="59" t="s">
        <v>4373</v>
      </c>
      <c r="F54" s="50" t="s">
        <v>2093</v>
      </c>
      <c r="G54" s="50">
        <v>6420090</v>
      </c>
      <c r="H54" s="50">
        <v>627590</v>
      </c>
      <c r="I54" s="59" t="s">
        <v>2852</v>
      </c>
      <c r="J54" s="31" t="s">
        <v>2809</v>
      </c>
      <c r="K54" s="31" t="s">
        <v>2809</v>
      </c>
      <c r="L54" s="31" t="s">
        <v>2639</v>
      </c>
      <c r="M54" s="50" t="s">
        <v>2810</v>
      </c>
      <c r="N54" s="31" t="s">
        <v>2811</v>
      </c>
      <c r="O54" s="59" t="s">
        <v>2832</v>
      </c>
      <c r="P54" s="51">
        <v>15912.710999999999</v>
      </c>
      <c r="Q54" s="51">
        <f t="shared" si="5"/>
        <v>18776.998979999997</v>
      </c>
      <c r="R54" s="51">
        <v>2652.1179999999999</v>
      </c>
      <c r="S54" s="51">
        <f t="shared" si="7"/>
        <v>3129.4992399999996</v>
      </c>
      <c r="T54" s="51">
        <v>15912.710999999999</v>
      </c>
      <c r="U54" s="51">
        <f t="shared" si="6"/>
        <v>18776.998979999997</v>
      </c>
      <c r="V54" s="31" t="s">
        <v>61</v>
      </c>
      <c r="W54" s="31" t="s">
        <v>54</v>
      </c>
      <c r="X54" s="31" t="s">
        <v>54</v>
      </c>
      <c r="Y54" s="50" t="s">
        <v>2658</v>
      </c>
      <c r="Z54" s="60">
        <v>42223</v>
      </c>
      <c r="AA54" s="60">
        <v>42284</v>
      </c>
      <c r="AB54" s="59"/>
      <c r="AC54" s="50"/>
      <c r="AD54" s="59" t="s">
        <v>2852</v>
      </c>
      <c r="AE54" s="59" t="s">
        <v>1952</v>
      </c>
      <c r="AF54" s="50">
        <v>796</v>
      </c>
      <c r="AG54" s="31" t="s">
        <v>1971</v>
      </c>
      <c r="AH54" s="50">
        <v>1</v>
      </c>
      <c r="AI54" s="50">
        <v>45</v>
      </c>
      <c r="AJ54" s="31" t="s">
        <v>2814</v>
      </c>
      <c r="AK54" s="60">
        <v>42315</v>
      </c>
      <c r="AL54" s="60">
        <v>42315</v>
      </c>
      <c r="AM54" s="60">
        <v>42680</v>
      </c>
      <c r="AN54" s="50" t="s">
        <v>56</v>
      </c>
      <c r="AO54" s="59"/>
      <c r="AP54" s="51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 t="s">
        <v>65</v>
      </c>
      <c r="BB54" s="59" t="s">
        <v>4373</v>
      </c>
      <c r="BC54" s="31" t="s">
        <v>2097</v>
      </c>
      <c r="BD54" s="49" t="s">
        <v>4505</v>
      </c>
    </row>
    <row r="55" spans="1:56" ht="56.25">
      <c r="A55" s="58">
        <v>8</v>
      </c>
      <c r="B55" s="50" t="s">
        <v>2853</v>
      </c>
      <c r="C55" s="31" t="s">
        <v>54</v>
      </c>
      <c r="D55" s="31" t="s">
        <v>2092</v>
      </c>
      <c r="E55" s="59" t="s">
        <v>4373</v>
      </c>
      <c r="F55" s="50" t="s">
        <v>2093</v>
      </c>
      <c r="G55" s="50">
        <v>6420090</v>
      </c>
      <c r="H55" s="50">
        <v>627591</v>
      </c>
      <c r="I55" s="59" t="s">
        <v>2854</v>
      </c>
      <c r="J55" s="31" t="s">
        <v>2809</v>
      </c>
      <c r="K55" s="31" t="s">
        <v>2809</v>
      </c>
      <c r="L55" s="31" t="s">
        <v>2639</v>
      </c>
      <c r="M55" s="50" t="s">
        <v>2810</v>
      </c>
      <c r="N55" s="31" t="s">
        <v>2811</v>
      </c>
      <c r="O55" s="59" t="s">
        <v>2832</v>
      </c>
      <c r="P55" s="51">
        <v>7450.7</v>
      </c>
      <c r="Q55" s="51">
        <f t="shared" si="5"/>
        <v>8791.8259999999991</v>
      </c>
      <c r="R55" s="51">
        <v>4346.24</v>
      </c>
      <c r="S55" s="51">
        <f t="shared" si="7"/>
        <v>5128.5631999999996</v>
      </c>
      <c r="T55" s="51">
        <v>7450.7</v>
      </c>
      <c r="U55" s="51">
        <f t="shared" si="6"/>
        <v>8791.8259999999991</v>
      </c>
      <c r="V55" s="31" t="s">
        <v>64</v>
      </c>
      <c r="W55" s="31" t="s">
        <v>54</v>
      </c>
      <c r="X55" s="31" t="s">
        <v>54</v>
      </c>
      <c r="Y55" s="50" t="s">
        <v>2658</v>
      </c>
      <c r="Z55" s="60">
        <v>42050</v>
      </c>
      <c r="AA55" s="60">
        <v>42095</v>
      </c>
      <c r="AB55" s="59"/>
      <c r="AC55" s="50"/>
      <c r="AD55" s="59" t="s">
        <v>2855</v>
      </c>
      <c r="AE55" s="59" t="s">
        <v>1952</v>
      </c>
      <c r="AF55" s="50">
        <v>796</v>
      </c>
      <c r="AG55" s="31" t="s">
        <v>1971</v>
      </c>
      <c r="AH55" s="50">
        <v>1</v>
      </c>
      <c r="AI55" s="50">
        <v>45</v>
      </c>
      <c r="AJ55" s="31" t="s">
        <v>2814</v>
      </c>
      <c r="AK55" s="60">
        <v>42125</v>
      </c>
      <c r="AL55" s="60">
        <v>42125</v>
      </c>
      <c r="AM55" s="60">
        <v>42521</v>
      </c>
      <c r="AN55" s="50" t="s">
        <v>56</v>
      </c>
      <c r="AO55" s="59"/>
      <c r="AP55" s="51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 t="s">
        <v>65</v>
      </c>
      <c r="BB55" s="59" t="s">
        <v>4373</v>
      </c>
      <c r="BC55" s="31" t="s">
        <v>2097</v>
      </c>
      <c r="BD55" s="49" t="s">
        <v>4505</v>
      </c>
    </row>
    <row r="56" spans="1:56" ht="56.25">
      <c r="A56" s="58">
        <v>8</v>
      </c>
      <c r="B56" s="50" t="s">
        <v>2856</v>
      </c>
      <c r="C56" s="31" t="s">
        <v>54</v>
      </c>
      <c r="D56" s="31" t="s">
        <v>2092</v>
      </c>
      <c r="E56" s="59" t="s">
        <v>4373</v>
      </c>
      <c r="F56" s="50" t="s">
        <v>2093</v>
      </c>
      <c r="G56" s="50">
        <v>6420090</v>
      </c>
      <c r="H56" s="50">
        <v>627592</v>
      </c>
      <c r="I56" s="59" t="s">
        <v>2857</v>
      </c>
      <c r="J56" s="31" t="s">
        <v>2809</v>
      </c>
      <c r="K56" s="31" t="s">
        <v>2809</v>
      </c>
      <c r="L56" s="31" t="s">
        <v>2639</v>
      </c>
      <c r="M56" s="50" t="s">
        <v>2810</v>
      </c>
      <c r="N56" s="31" t="s">
        <v>2811</v>
      </c>
      <c r="O56" s="59" t="s">
        <v>2832</v>
      </c>
      <c r="P56" s="51">
        <v>1910.5</v>
      </c>
      <c r="Q56" s="51">
        <f t="shared" si="5"/>
        <v>2254.39</v>
      </c>
      <c r="R56" s="51">
        <v>955.24990000000003</v>
      </c>
      <c r="S56" s="51">
        <f t="shared" si="7"/>
        <v>1127.194882</v>
      </c>
      <c r="T56" s="51">
        <v>1910.5</v>
      </c>
      <c r="U56" s="51">
        <f t="shared" si="6"/>
        <v>2254.39</v>
      </c>
      <c r="V56" s="31" t="s">
        <v>64</v>
      </c>
      <c r="W56" s="31" t="s">
        <v>54</v>
      </c>
      <c r="X56" s="31" t="s">
        <v>54</v>
      </c>
      <c r="Y56" s="50" t="s">
        <v>2658</v>
      </c>
      <c r="Z56" s="60">
        <v>42114</v>
      </c>
      <c r="AA56" s="60">
        <v>42161</v>
      </c>
      <c r="AB56" s="59"/>
      <c r="AC56" s="50"/>
      <c r="AD56" s="59" t="s">
        <v>2858</v>
      </c>
      <c r="AE56" s="59" t="s">
        <v>1952</v>
      </c>
      <c r="AF56" s="50">
        <v>796</v>
      </c>
      <c r="AG56" s="31" t="s">
        <v>1971</v>
      </c>
      <c r="AH56" s="50">
        <v>1</v>
      </c>
      <c r="AI56" s="50">
        <v>45</v>
      </c>
      <c r="AJ56" s="31" t="s">
        <v>62</v>
      </c>
      <c r="AK56" s="60">
        <v>42191</v>
      </c>
      <c r="AL56" s="60">
        <v>42191</v>
      </c>
      <c r="AM56" s="60">
        <v>42556</v>
      </c>
      <c r="AN56" s="50" t="s">
        <v>56</v>
      </c>
      <c r="AO56" s="59"/>
      <c r="AP56" s="51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 t="s">
        <v>65</v>
      </c>
      <c r="BB56" s="59" t="s">
        <v>4373</v>
      </c>
      <c r="BC56" s="31" t="s">
        <v>2097</v>
      </c>
      <c r="BD56" s="49" t="s">
        <v>4505</v>
      </c>
    </row>
    <row r="57" spans="1:56" ht="48.75" customHeight="1">
      <c r="A57" s="58">
        <v>8</v>
      </c>
      <c r="B57" s="50" t="s">
        <v>2859</v>
      </c>
      <c r="C57" s="31" t="s">
        <v>54</v>
      </c>
      <c r="D57" s="31" t="s">
        <v>2092</v>
      </c>
      <c r="E57" s="59" t="s">
        <v>4373</v>
      </c>
      <c r="F57" s="50" t="s">
        <v>2093</v>
      </c>
      <c r="G57" s="50">
        <v>6420090</v>
      </c>
      <c r="H57" s="50">
        <v>627594</v>
      </c>
      <c r="I57" s="59" t="s">
        <v>2860</v>
      </c>
      <c r="J57" s="31" t="s">
        <v>2809</v>
      </c>
      <c r="K57" s="31" t="s">
        <v>2809</v>
      </c>
      <c r="L57" s="31" t="s">
        <v>2639</v>
      </c>
      <c r="M57" s="50" t="s">
        <v>2810</v>
      </c>
      <c r="N57" s="31" t="s">
        <v>2811</v>
      </c>
      <c r="O57" s="59" t="s">
        <v>2832</v>
      </c>
      <c r="P57" s="51">
        <v>2540.6</v>
      </c>
      <c r="Q57" s="51">
        <f t="shared" si="5"/>
        <v>2997.9079999999999</v>
      </c>
      <c r="R57" s="51">
        <v>2117.1660000000002</v>
      </c>
      <c r="S57" s="51">
        <f t="shared" si="7"/>
        <v>2498.2558800000002</v>
      </c>
      <c r="T57" s="51">
        <v>2540.6</v>
      </c>
      <c r="U57" s="51">
        <f t="shared" si="6"/>
        <v>2997.9079999999999</v>
      </c>
      <c r="V57" s="31" t="s">
        <v>64</v>
      </c>
      <c r="W57" s="31" t="s">
        <v>54</v>
      </c>
      <c r="X57" s="31" t="s">
        <v>54</v>
      </c>
      <c r="Y57" s="50" t="s">
        <v>2658</v>
      </c>
      <c r="Z57" s="60">
        <v>42014</v>
      </c>
      <c r="AA57" s="60">
        <v>42050</v>
      </c>
      <c r="AB57" s="59"/>
      <c r="AC57" s="50"/>
      <c r="AD57" s="59" t="s">
        <v>2860</v>
      </c>
      <c r="AE57" s="59" t="s">
        <v>1952</v>
      </c>
      <c r="AF57" s="50">
        <v>796</v>
      </c>
      <c r="AG57" s="31" t="s">
        <v>1971</v>
      </c>
      <c r="AH57" s="50">
        <v>1</v>
      </c>
      <c r="AI57" s="50">
        <v>45</v>
      </c>
      <c r="AJ57" s="31" t="s">
        <v>62</v>
      </c>
      <c r="AK57" s="60">
        <v>42064</v>
      </c>
      <c r="AL57" s="60">
        <v>42064</v>
      </c>
      <c r="AM57" s="60">
        <v>42428</v>
      </c>
      <c r="AN57" s="50" t="s">
        <v>56</v>
      </c>
      <c r="AO57" s="59"/>
      <c r="AP57" s="51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 t="s">
        <v>65</v>
      </c>
      <c r="BB57" s="59" t="s">
        <v>4373</v>
      </c>
      <c r="BC57" s="31" t="s">
        <v>2097</v>
      </c>
      <c r="BD57" s="49" t="s">
        <v>4505</v>
      </c>
    </row>
    <row r="58" spans="1:56" ht="57.75" customHeight="1">
      <c r="A58" s="58">
        <v>8</v>
      </c>
      <c r="B58" s="50" t="s">
        <v>2861</v>
      </c>
      <c r="C58" s="31" t="s">
        <v>54</v>
      </c>
      <c r="D58" s="31" t="s">
        <v>2092</v>
      </c>
      <c r="E58" s="59" t="s">
        <v>4373</v>
      </c>
      <c r="F58" s="50" t="s">
        <v>2093</v>
      </c>
      <c r="G58" s="50">
        <v>6420090</v>
      </c>
      <c r="H58" s="50">
        <v>627595</v>
      </c>
      <c r="I58" s="59" t="s">
        <v>2862</v>
      </c>
      <c r="J58" s="31" t="s">
        <v>2809</v>
      </c>
      <c r="K58" s="31" t="s">
        <v>2809</v>
      </c>
      <c r="L58" s="31" t="s">
        <v>2639</v>
      </c>
      <c r="M58" s="50" t="s">
        <v>2810</v>
      </c>
      <c r="N58" s="31" t="s">
        <v>2811</v>
      </c>
      <c r="O58" s="59" t="s">
        <v>2832</v>
      </c>
      <c r="P58" s="51">
        <v>12809.2</v>
      </c>
      <c r="Q58" s="51">
        <f t="shared" si="5"/>
        <v>15114.856</v>
      </c>
      <c r="R58" s="51">
        <v>6404.5990000000002</v>
      </c>
      <c r="S58" s="51">
        <f t="shared" si="7"/>
        <v>7557.4268199999997</v>
      </c>
      <c r="T58" s="51">
        <v>12809.2</v>
      </c>
      <c r="U58" s="51">
        <f t="shared" si="6"/>
        <v>15114.856</v>
      </c>
      <c r="V58" s="31" t="s">
        <v>61</v>
      </c>
      <c r="W58" s="31" t="s">
        <v>54</v>
      </c>
      <c r="X58" s="31" t="s">
        <v>54</v>
      </c>
      <c r="Y58" s="50" t="s">
        <v>2658</v>
      </c>
      <c r="Z58" s="60">
        <v>42106</v>
      </c>
      <c r="AA58" s="60">
        <v>42167</v>
      </c>
      <c r="AB58" s="59"/>
      <c r="AC58" s="50"/>
      <c r="AD58" s="59" t="s">
        <v>2863</v>
      </c>
      <c r="AE58" s="59" t="s">
        <v>1952</v>
      </c>
      <c r="AF58" s="50">
        <v>796</v>
      </c>
      <c r="AG58" s="31" t="s">
        <v>1971</v>
      </c>
      <c r="AH58" s="50">
        <v>1</v>
      </c>
      <c r="AI58" s="50">
        <v>45</v>
      </c>
      <c r="AJ58" s="31" t="s">
        <v>2814</v>
      </c>
      <c r="AK58" s="60">
        <v>42197</v>
      </c>
      <c r="AL58" s="60">
        <v>42197</v>
      </c>
      <c r="AM58" s="60">
        <v>42562</v>
      </c>
      <c r="AN58" s="50" t="s">
        <v>56</v>
      </c>
      <c r="AO58" s="59"/>
      <c r="AP58" s="51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 t="s">
        <v>65</v>
      </c>
      <c r="BB58" s="59" t="s">
        <v>4373</v>
      </c>
      <c r="BC58" s="31" t="s">
        <v>2097</v>
      </c>
      <c r="BD58" s="49" t="s">
        <v>4505</v>
      </c>
    </row>
    <row r="59" spans="1:56" ht="48.75" customHeight="1">
      <c r="A59" s="58">
        <v>8</v>
      </c>
      <c r="B59" s="50" t="s">
        <v>2864</v>
      </c>
      <c r="C59" s="31" t="s">
        <v>54</v>
      </c>
      <c r="D59" s="31" t="s">
        <v>2092</v>
      </c>
      <c r="E59" s="59" t="s">
        <v>4373</v>
      </c>
      <c r="F59" s="50" t="s">
        <v>2093</v>
      </c>
      <c r="G59" s="50">
        <v>6420090</v>
      </c>
      <c r="H59" s="50">
        <v>627596</v>
      </c>
      <c r="I59" s="59" t="s">
        <v>2865</v>
      </c>
      <c r="J59" s="31" t="s">
        <v>2809</v>
      </c>
      <c r="K59" s="31" t="s">
        <v>2809</v>
      </c>
      <c r="L59" s="31" t="s">
        <v>2639</v>
      </c>
      <c r="M59" s="50" t="s">
        <v>2810</v>
      </c>
      <c r="N59" s="31" t="s">
        <v>2811</v>
      </c>
      <c r="O59" s="59" t="s">
        <v>2832</v>
      </c>
      <c r="P59" s="51">
        <v>7265.8</v>
      </c>
      <c r="Q59" s="51">
        <f t="shared" si="5"/>
        <v>8573.6440000000002</v>
      </c>
      <c r="R59" s="51">
        <v>1816.4490000000001</v>
      </c>
      <c r="S59" s="51">
        <f t="shared" si="7"/>
        <v>2143.4098199999999</v>
      </c>
      <c r="T59" s="51">
        <v>7265.8</v>
      </c>
      <c r="U59" s="51">
        <f t="shared" si="6"/>
        <v>8573.6440000000002</v>
      </c>
      <c r="V59" s="31" t="s">
        <v>64</v>
      </c>
      <c r="W59" s="31" t="s">
        <v>54</v>
      </c>
      <c r="X59" s="31" t="s">
        <v>54</v>
      </c>
      <c r="Y59" s="50" t="s">
        <v>2658</v>
      </c>
      <c r="Z59" s="60">
        <v>42200</v>
      </c>
      <c r="AA59" s="60">
        <v>42248</v>
      </c>
      <c r="AB59" s="59"/>
      <c r="AC59" s="50"/>
      <c r="AD59" s="59" t="s">
        <v>2866</v>
      </c>
      <c r="AE59" s="59" t="s">
        <v>1952</v>
      </c>
      <c r="AF59" s="50">
        <v>796</v>
      </c>
      <c r="AG59" s="31" t="s">
        <v>1971</v>
      </c>
      <c r="AH59" s="50">
        <v>1</v>
      </c>
      <c r="AI59" s="50">
        <v>45</v>
      </c>
      <c r="AJ59" s="31" t="s">
        <v>2814</v>
      </c>
      <c r="AK59" s="60">
        <v>42278</v>
      </c>
      <c r="AL59" s="60">
        <v>42278</v>
      </c>
      <c r="AM59" s="60">
        <v>42643</v>
      </c>
      <c r="AN59" s="50" t="s">
        <v>56</v>
      </c>
      <c r="AO59" s="59"/>
      <c r="AP59" s="51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 t="s">
        <v>65</v>
      </c>
      <c r="BB59" s="59" t="s">
        <v>4373</v>
      </c>
      <c r="BC59" s="31" t="s">
        <v>2097</v>
      </c>
      <c r="BD59" s="49" t="s">
        <v>4505</v>
      </c>
    </row>
    <row r="60" spans="1:56" ht="45">
      <c r="A60" s="58">
        <v>8</v>
      </c>
      <c r="B60" s="50" t="s">
        <v>2867</v>
      </c>
      <c r="C60" s="31" t="s">
        <v>54</v>
      </c>
      <c r="D60" s="31" t="s">
        <v>2092</v>
      </c>
      <c r="E60" s="59" t="s">
        <v>4373</v>
      </c>
      <c r="F60" s="50" t="s">
        <v>2093</v>
      </c>
      <c r="G60" s="50">
        <v>6420090</v>
      </c>
      <c r="H60" s="50">
        <v>627597</v>
      </c>
      <c r="I60" s="59" t="s">
        <v>2868</v>
      </c>
      <c r="J60" s="31" t="s">
        <v>2809</v>
      </c>
      <c r="K60" s="31" t="s">
        <v>2809</v>
      </c>
      <c r="L60" s="31" t="s">
        <v>2639</v>
      </c>
      <c r="M60" s="50" t="s">
        <v>2810</v>
      </c>
      <c r="N60" s="31" t="s">
        <v>2811</v>
      </c>
      <c r="O60" s="59" t="s">
        <v>2832</v>
      </c>
      <c r="P60" s="51">
        <v>2197.8000000000002</v>
      </c>
      <c r="Q60" s="51">
        <f t="shared" si="5"/>
        <v>2593.404</v>
      </c>
      <c r="R60" s="51">
        <v>549.45000000000005</v>
      </c>
      <c r="S60" s="51">
        <f t="shared" si="7"/>
        <v>648.351</v>
      </c>
      <c r="T60" s="51">
        <v>2197.8000000000002</v>
      </c>
      <c r="U60" s="51">
        <f t="shared" si="6"/>
        <v>2593.404</v>
      </c>
      <c r="V60" s="31" t="s">
        <v>64</v>
      </c>
      <c r="W60" s="31" t="s">
        <v>54</v>
      </c>
      <c r="X60" s="31" t="s">
        <v>54</v>
      </c>
      <c r="Y60" s="50" t="s">
        <v>2658</v>
      </c>
      <c r="Z60" s="60">
        <v>42200</v>
      </c>
      <c r="AA60" s="60">
        <v>42248</v>
      </c>
      <c r="AB60" s="59"/>
      <c r="AC60" s="50"/>
      <c r="AD60" s="59" t="s">
        <v>2869</v>
      </c>
      <c r="AE60" s="59" t="s">
        <v>1952</v>
      </c>
      <c r="AF60" s="50">
        <v>796</v>
      </c>
      <c r="AG60" s="31" t="s">
        <v>1971</v>
      </c>
      <c r="AH60" s="50">
        <v>1</v>
      </c>
      <c r="AI60" s="50">
        <v>45</v>
      </c>
      <c r="AJ60" s="31" t="s">
        <v>2814</v>
      </c>
      <c r="AK60" s="60">
        <v>42278</v>
      </c>
      <c r="AL60" s="60">
        <v>42278</v>
      </c>
      <c r="AM60" s="60">
        <v>42643</v>
      </c>
      <c r="AN60" s="50" t="s">
        <v>56</v>
      </c>
      <c r="AO60" s="59"/>
      <c r="AP60" s="51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 t="s">
        <v>65</v>
      </c>
      <c r="BB60" s="59" t="s">
        <v>4373</v>
      </c>
      <c r="BC60" s="31" t="s">
        <v>2097</v>
      </c>
      <c r="BD60" s="49" t="s">
        <v>4505</v>
      </c>
    </row>
    <row r="61" spans="1:56" ht="54.75" customHeight="1">
      <c r="A61" s="58">
        <v>8</v>
      </c>
      <c r="B61" s="50" t="s">
        <v>2870</v>
      </c>
      <c r="C61" s="31" t="s">
        <v>54</v>
      </c>
      <c r="D61" s="31" t="s">
        <v>2092</v>
      </c>
      <c r="E61" s="59" t="s">
        <v>4373</v>
      </c>
      <c r="F61" s="50" t="s">
        <v>2093</v>
      </c>
      <c r="G61" s="50">
        <v>6420090</v>
      </c>
      <c r="H61" s="50">
        <v>627598</v>
      </c>
      <c r="I61" s="59" t="s">
        <v>2871</v>
      </c>
      <c r="J61" s="31" t="s">
        <v>2809</v>
      </c>
      <c r="K61" s="31" t="s">
        <v>2809</v>
      </c>
      <c r="L61" s="31" t="s">
        <v>2639</v>
      </c>
      <c r="M61" s="50" t="s">
        <v>2810</v>
      </c>
      <c r="N61" s="31" t="s">
        <v>2811</v>
      </c>
      <c r="O61" s="59" t="s">
        <v>2832</v>
      </c>
      <c r="P61" s="51">
        <v>13148.6</v>
      </c>
      <c r="Q61" s="51">
        <f t="shared" si="5"/>
        <v>15515.348</v>
      </c>
      <c r="R61" s="51">
        <v>3287.1498999999999</v>
      </c>
      <c r="S61" s="51">
        <f t="shared" si="7"/>
        <v>3878.8368819999996</v>
      </c>
      <c r="T61" s="51">
        <v>13148.6</v>
      </c>
      <c r="U61" s="51">
        <f t="shared" si="6"/>
        <v>15515.348</v>
      </c>
      <c r="V61" s="31" t="s">
        <v>61</v>
      </c>
      <c r="W61" s="31" t="s">
        <v>54</v>
      </c>
      <c r="X61" s="31" t="s">
        <v>54</v>
      </c>
      <c r="Y61" s="50" t="s">
        <v>2658</v>
      </c>
      <c r="Z61" s="60">
        <v>42163</v>
      </c>
      <c r="AA61" s="60">
        <v>42255</v>
      </c>
      <c r="AB61" s="59"/>
      <c r="AC61" s="50"/>
      <c r="AD61" s="59" t="s">
        <v>2871</v>
      </c>
      <c r="AE61" s="59" t="s">
        <v>1952</v>
      </c>
      <c r="AF61" s="50">
        <v>796</v>
      </c>
      <c r="AG61" s="31" t="s">
        <v>1971</v>
      </c>
      <c r="AH61" s="50">
        <v>1</v>
      </c>
      <c r="AI61" s="50">
        <v>45</v>
      </c>
      <c r="AJ61" s="31" t="s">
        <v>2814</v>
      </c>
      <c r="AK61" s="60">
        <v>42285</v>
      </c>
      <c r="AL61" s="60">
        <v>42285</v>
      </c>
      <c r="AM61" s="60">
        <v>42650</v>
      </c>
      <c r="AN61" s="50" t="s">
        <v>56</v>
      </c>
      <c r="AO61" s="59"/>
      <c r="AP61" s="51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 t="s">
        <v>65</v>
      </c>
      <c r="BB61" s="59" t="s">
        <v>4373</v>
      </c>
      <c r="BC61" s="31" t="s">
        <v>2097</v>
      </c>
      <c r="BD61" s="49" t="s">
        <v>4505</v>
      </c>
    </row>
    <row r="62" spans="1:56" ht="33.75">
      <c r="A62" s="58">
        <v>8</v>
      </c>
      <c r="B62" s="50" t="s">
        <v>2872</v>
      </c>
      <c r="C62" s="31" t="s">
        <v>54</v>
      </c>
      <c r="D62" s="31" t="s">
        <v>2092</v>
      </c>
      <c r="E62" s="59" t="s">
        <v>4373</v>
      </c>
      <c r="F62" s="50" t="s">
        <v>2093</v>
      </c>
      <c r="G62" s="50">
        <v>6420090</v>
      </c>
      <c r="H62" s="50">
        <v>627599</v>
      </c>
      <c r="I62" s="59" t="s">
        <v>2873</v>
      </c>
      <c r="J62" s="31" t="s">
        <v>2809</v>
      </c>
      <c r="K62" s="31" t="s">
        <v>2809</v>
      </c>
      <c r="L62" s="31" t="s">
        <v>2639</v>
      </c>
      <c r="M62" s="50" t="s">
        <v>2810</v>
      </c>
      <c r="N62" s="31" t="s">
        <v>2811</v>
      </c>
      <c r="O62" s="59" t="s">
        <v>2832</v>
      </c>
      <c r="P62" s="51">
        <v>4565.8999999999996</v>
      </c>
      <c r="Q62" s="51">
        <f t="shared" si="5"/>
        <v>5387.7619999999997</v>
      </c>
      <c r="R62" s="51">
        <v>760.98329999999999</v>
      </c>
      <c r="S62" s="51">
        <f t="shared" si="7"/>
        <v>897.96029399999998</v>
      </c>
      <c r="T62" s="51">
        <v>4565.8999999999996</v>
      </c>
      <c r="U62" s="51">
        <f t="shared" si="6"/>
        <v>5387.7619999999997</v>
      </c>
      <c r="V62" s="31" t="s">
        <v>64</v>
      </c>
      <c r="W62" s="31" t="s">
        <v>54</v>
      </c>
      <c r="X62" s="31" t="s">
        <v>54</v>
      </c>
      <c r="Y62" s="50" t="s">
        <v>2658</v>
      </c>
      <c r="Z62" s="60">
        <v>42231</v>
      </c>
      <c r="AA62" s="60">
        <v>42278</v>
      </c>
      <c r="AB62" s="59"/>
      <c r="AC62" s="50"/>
      <c r="AD62" s="59" t="s">
        <v>2873</v>
      </c>
      <c r="AE62" s="59" t="s">
        <v>1952</v>
      </c>
      <c r="AF62" s="50">
        <v>257</v>
      </c>
      <c r="AG62" s="31" t="s">
        <v>2821</v>
      </c>
      <c r="AH62" s="50">
        <v>1</v>
      </c>
      <c r="AI62" s="50">
        <v>45</v>
      </c>
      <c r="AJ62" s="31" t="s">
        <v>62</v>
      </c>
      <c r="AK62" s="60">
        <v>42309</v>
      </c>
      <c r="AL62" s="60">
        <v>42309</v>
      </c>
      <c r="AM62" s="60">
        <v>42674</v>
      </c>
      <c r="AN62" s="50" t="s">
        <v>56</v>
      </c>
      <c r="AO62" s="59"/>
      <c r="AP62" s="51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 t="s">
        <v>65</v>
      </c>
      <c r="BB62" s="59" t="s">
        <v>4373</v>
      </c>
      <c r="BC62" s="31" t="s">
        <v>2097</v>
      </c>
      <c r="BD62" s="49" t="s">
        <v>4505</v>
      </c>
    </row>
    <row r="63" spans="1:56" ht="64.5" customHeight="1">
      <c r="A63" s="58">
        <v>8</v>
      </c>
      <c r="B63" s="50" t="s">
        <v>2874</v>
      </c>
      <c r="C63" s="31" t="s">
        <v>54</v>
      </c>
      <c r="D63" s="31" t="s">
        <v>2092</v>
      </c>
      <c r="E63" s="59" t="s">
        <v>4373</v>
      </c>
      <c r="F63" s="50" t="s">
        <v>2093</v>
      </c>
      <c r="G63" s="50">
        <v>6420090</v>
      </c>
      <c r="H63" s="50">
        <v>627600</v>
      </c>
      <c r="I63" s="59" t="s">
        <v>2875</v>
      </c>
      <c r="J63" s="31" t="s">
        <v>2809</v>
      </c>
      <c r="K63" s="31" t="s">
        <v>2809</v>
      </c>
      <c r="L63" s="31" t="s">
        <v>2639</v>
      </c>
      <c r="M63" s="50" t="s">
        <v>2810</v>
      </c>
      <c r="N63" s="31" t="s">
        <v>2811</v>
      </c>
      <c r="O63" s="59" t="s">
        <v>2832</v>
      </c>
      <c r="P63" s="51">
        <v>2841.5</v>
      </c>
      <c r="Q63" s="51">
        <f t="shared" si="5"/>
        <v>3352.97</v>
      </c>
      <c r="R63" s="51">
        <v>473.58330000000001</v>
      </c>
      <c r="S63" s="51">
        <f t="shared" si="7"/>
        <v>558.82829400000003</v>
      </c>
      <c r="T63" s="51">
        <v>2841.5</v>
      </c>
      <c r="U63" s="51">
        <f t="shared" si="6"/>
        <v>3352.97</v>
      </c>
      <c r="V63" s="31" t="s">
        <v>64</v>
      </c>
      <c r="W63" s="31" t="s">
        <v>54</v>
      </c>
      <c r="X63" s="31" t="s">
        <v>54</v>
      </c>
      <c r="Y63" s="50" t="s">
        <v>2658</v>
      </c>
      <c r="Z63" s="60">
        <v>42231</v>
      </c>
      <c r="AA63" s="60">
        <v>42278</v>
      </c>
      <c r="AB63" s="59"/>
      <c r="AC63" s="50"/>
      <c r="AD63" s="59" t="s">
        <v>2875</v>
      </c>
      <c r="AE63" s="59" t="s">
        <v>1952</v>
      </c>
      <c r="AF63" s="50">
        <v>796</v>
      </c>
      <c r="AG63" s="31" t="s">
        <v>2876</v>
      </c>
      <c r="AH63" s="50">
        <v>52</v>
      </c>
      <c r="AI63" s="50">
        <v>45</v>
      </c>
      <c r="AJ63" s="31" t="s">
        <v>62</v>
      </c>
      <c r="AK63" s="60">
        <v>42309</v>
      </c>
      <c r="AL63" s="60">
        <v>42309</v>
      </c>
      <c r="AM63" s="60">
        <v>42674</v>
      </c>
      <c r="AN63" s="50" t="s">
        <v>56</v>
      </c>
      <c r="AO63" s="59"/>
      <c r="AP63" s="51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 t="s">
        <v>65</v>
      </c>
      <c r="BB63" s="59" t="s">
        <v>4373</v>
      </c>
      <c r="BC63" s="31" t="s">
        <v>2097</v>
      </c>
      <c r="BD63" s="49" t="s">
        <v>4505</v>
      </c>
    </row>
    <row r="64" spans="1:56" ht="67.5" customHeight="1">
      <c r="A64" s="58">
        <v>8</v>
      </c>
      <c r="B64" s="50" t="s">
        <v>2877</v>
      </c>
      <c r="C64" s="31" t="s">
        <v>54</v>
      </c>
      <c r="D64" s="31" t="s">
        <v>2878</v>
      </c>
      <c r="E64" s="59" t="s">
        <v>2879</v>
      </c>
      <c r="F64" s="50" t="s">
        <v>2880</v>
      </c>
      <c r="G64" s="50">
        <v>9221000</v>
      </c>
      <c r="H64" s="50">
        <v>627616</v>
      </c>
      <c r="I64" s="59" t="s">
        <v>2881</v>
      </c>
      <c r="J64" s="31" t="s">
        <v>2882</v>
      </c>
      <c r="K64" s="31" t="s">
        <v>2882</v>
      </c>
      <c r="L64" s="31" t="s">
        <v>2639</v>
      </c>
      <c r="M64" s="50" t="s">
        <v>2150</v>
      </c>
      <c r="N64" s="31" t="s">
        <v>2883</v>
      </c>
      <c r="O64" s="59" t="s">
        <v>2884</v>
      </c>
      <c r="P64" s="51">
        <v>9523</v>
      </c>
      <c r="Q64" s="51">
        <f t="shared" si="5"/>
        <v>11237.14</v>
      </c>
      <c r="R64" s="51">
        <v>9523</v>
      </c>
      <c r="S64" s="51">
        <f t="shared" si="7"/>
        <v>11237.14</v>
      </c>
      <c r="T64" s="51">
        <v>9523</v>
      </c>
      <c r="U64" s="51">
        <f t="shared" si="6"/>
        <v>11237.14</v>
      </c>
      <c r="V64" s="31" t="s">
        <v>61</v>
      </c>
      <c r="W64" s="31" t="s">
        <v>54</v>
      </c>
      <c r="X64" s="31" t="s">
        <v>54</v>
      </c>
      <c r="Y64" s="50" t="s">
        <v>2658</v>
      </c>
      <c r="Z64" s="60">
        <v>41991</v>
      </c>
      <c r="AA64" s="60">
        <v>42051</v>
      </c>
      <c r="AB64" s="59"/>
      <c r="AC64" s="50"/>
      <c r="AD64" s="59" t="s">
        <v>2881</v>
      </c>
      <c r="AE64" s="59" t="s">
        <v>2885</v>
      </c>
      <c r="AF64" s="50">
        <v>796</v>
      </c>
      <c r="AG64" s="31" t="s">
        <v>1926</v>
      </c>
      <c r="AH64" s="50">
        <v>1</v>
      </c>
      <c r="AI64" s="50">
        <v>45</v>
      </c>
      <c r="AJ64" s="31" t="s">
        <v>2153</v>
      </c>
      <c r="AK64" s="60">
        <v>42064</v>
      </c>
      <c r="AL64" s="60">
        <v>42064</v>
      </c>
      <c r="AM64" s="60">
        <v>42186</v>
      </c>
      <c r="AN64" s="50">
        <v>2015</v>
      </c>
      <c r="AO64" s="59"/>
      <c r="AP64" s="51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31"/>
      <c r="BC64" s="31" t="s">
        <v>2155</v>
      </c>
    </row>
    <row r="65" spans="1:56" ht="51" customHeight="1">
      <c r="A65" s="58">
        <v>8</v>
      </c>
      <c r="B65" s="50" t="s">
        <v>2886</v>
      </c>
      <c r="C65" s="31" t="s">
        <v>54</v>
      </c>
      <c r="D65" s="31" t="s">
        <v>2887</v>
      </c>
      <c r="E65" s="59" t="s">
        <v>2888</v>
      </c>
      <c r="F65" s="50">
        <v>74</v>
      </c>
      <c r="G65" s="50" t="s">
        <v>2889</v>
      </c>
      <c r="H65" s="50">
        <v>627621</v>
      </c>
      <c r="I65" s="59" t="s">
        <v>2890</v>
      </c>
      <c r="J65" s="31" t="s">
        <v>2776</v>
      </c>
      <c r="K65" s="31" t="s">
        <v>2776</v>
      </c>
      <c r="L65" s="31" t="s">
        <v>2639</v>
      </c>
      <c r="M65" s="50">
        <v>20105140301</v>
      </c>
      <c r="N65" s="31" t="s">
        <v>2891</v>
      </c>
      <c r="O65" s="59" t="s">
        <v>2892</v>
      </c>
      <c r="P65" s="51">
        <v>11315.2</v>
      </c>
      <c r="Q65" s="51">
        <v>13351.936</v>
      </c>
      <c r="R65" s="51">
        <v>11315.2</v>
      </c>
      <c r="S65" s="51">
        <v>13351.936</v>
      </c>
      <c r="T65" s="51">
        <v>11315.2</v>
      </c>
      <c r="U65" s="51">
        <v>13351.936</v>
      </c>
      <c r="V65" s="31" t="s">
        <v>61</v>
      </c>
      <c r="W65" s="31" t="s">
        <v>54</v>
      </c>
      <c r="X65" s="31" t="s">
        <v>54</v>
      </c>
      <c r="Y65" s="50" t="s">
        <v>55</v>
      </c>
      <c r="Z65" s="60">
        <v>42074</v>
      </c>
      <c r="AA65" s="60">
        <v>42134</v>
      </c>
      <c r="AB65" s="59" t="s">
        <v>1659</v>
      </c>
      <c r="AC65" s="50" t="s">
        <v>1659</v>
      </c>
      <c r="AD65" s="59" t="s">
        <v>2890</v>
      </c>
      <c r="AE65" s="59" t="s">
        <v>2378</v>
      </c>
      <c r="AF65" s="50">
        <v>796</v>
      </c>
      <c r="AG65" s="31" t="s">
        <v>1971</v>
      </c>
      <c r="AH65" s="50">
        <v>1</v>
      </c>
      <c r="AI65" s="50">
        <v>45</v>
      </c>
      <c r="AJ65" s="31" t="s">
        <v>2153</v>
      </c>
      <c r="AK65" s="60">
        <v>42156</v>
      </c>
      <c r="AL65" s="60">
        <v>42156</v>
      </c>
      <c r="AM65" s="60">
        <v>42369</v>
      </c>
      <c r="AN65" s="50">
        <v>2015</v>
      </c>
      <c r="AO65" s="59"/>
      <c r="AP65" s="51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31"/>
      <c r="BC65" s="31" t="s">
        <v>2893</v>
      </c>
      <c r="BD65" s="49" t="s">
        <v>4509</v>
      </c>
    </row>
    <row r="66" spans="1:56" ht="50.25" customHeight="1">
      <c r="A66" s="58">
        <v>8</v>
      </c>
      <c r="B66" s="50" t="s">
        <v>2894</v>
      </c>
      <c r="C66" s="31" t="s">
        <v>54</v>
      </c>
      <c r="D66" s="31" t="s">
        <v>2887</v>
      </c>
      <c r="E66" s="59" t="s">
        <v>2888</v>
      </c>
      <c r="F66" s="50">
        <v>74</v>
      </c>
      <c r="G66" s="50" t="s">
        <v>2889</v>
      </c>
      <c r="H66" s="50">
        <v>627623</v>
      </c>
      <c r="I66" s="59" t="s">
        <v>2895</v>
      </c>
      <c r="J66" s="31" t="s">
        <v>2776</v>
      </c>
      <c r="K66" s="31" t="s">
        <v>2776</v>
      </c>
      <c r="L66" s="31" t="s">
        <v>2639</v>
      </c>
      <c r="M66" s="50">
        <v>20105140301</v>
      </c>
      <c r="N66" s="31" t="s">
        <v>2891</v>
      </c>
      <c r="O66" s="59" t="s">
        <v>2892</v>
      </c>
      <c r="P66" s="51">
        <v>8770.7999999999993</v>
      </c>
      <c r="Q66" s="51">
        <v>10349.544</v>
      </c>
      <c r="R66" s="51">
        <v>8770.7999999999993</v>
      </c>
      <c r="S66" s="51">
        <v>10349.544</v>
      </c>
      <c r="T66" s="51">
        <v>8770.7999999999993</v>
      </c>
      <c r="U66" s="51">
        <v>10349.544</v>
      </c>
      <c r="V66" s="31" t="s">
        <v>61</v>
      </c>
      <c r="W66" s="31" t="s">
        <v>54</v>
      </c>
      <c r="X66" s="31" t="s">
        <v>54</v>
      </c>
      <c r="Y66" s="50" t="s">
        <v>55</v>
      </c>
      <c r="Z66" s="60">
        <v>42115</v>
      </c>
      <c r="AA66" s="60">
        <v>42175</v>
      </c>
      <c r="AB66" s="59" t="s">
        <v>1659</v>
      </c>
      <c r="AC66" s="50" t="s">
        <v>1659</v>
      </c>
      <c r="AD66" s="59" t="s">
        <v>2895</v>
      </c>
      <c r="AE66" s="59" t="s">
        <v>2378</v>
      </c>
      <c r="AF66" s="50">
        <v>904</v>
      </c>
      <c r="AG66" s="31" t="s">
        <v>2896</v>
      </c>
      <c r="AH66" s="50">
        <v>4236</v>
      </c>
      <c r="AI66" s="50">
        <v>45</v>
      </c>
      <c r="AJ66" s="31" t="s">
        <v>2153</v>
      </c>
      <c r="AK66" s="60">
        <v>42186</v>
      </c>
      <c r="AL66" s="60">
        <v>42186</v>
      </c>
      <c r="AM66" s="60">
        <v>42369</v>
      </c>
      <c r="AN66" s="50">
        <v>2015</v>
      </c>
      <c r="AO66" s="59"/>
      <c r="AP66" s="51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31"/>
      <c r="BC66" s="31" t="s">
        <v>2893</v>
      </c>
      <c r="BD66" s="49" t="s">
        <v>4509</v>
      </c>
    </row>
    <row r="67" spans="1:56" ht="33.75">
      <c r="A67" s="58">
        <v>3</v>
      </c>
      <c r="B67" s="50" t="s">
        <v>2897</v>
      </c>
      <c r="C67" s="31" t="s">
        <v>54</v>
      </c>
      <c r="D67" s="31" t="s">
        <v>2898</v>
      </c>
      <c r="E67" s="59" t="s">
        <v>2718</v>
      </c>
      <c r="F67" s="50" t="s">
        <v>2733</v>
      </c>
      <c r="G67" s="50">
        <v>7422090</v>
      </c>
      <c r="H67" s="50">
        <v>828016</v>
      </c>
      <c r="I67" s="59" t="s">
        <v>2899</v>
      </c>
      <c r="J67" s="31" t="s">
        <v>2900</v>
      </c>
      <c r="K67" s="31" t="s">
        <v>2900</v>
      </c>
      <c r="L67" s="31" t="s">
        <v>2639</v>
      </c>
      <c r="M67" s="50">
        <v>201020204</v>
      </c>
      <c r="N67" s="31" t="s">
        <v>2798</v>
      </c>
      <c r="O67" s="59" t="s">
        <v>2901</v>
      </c>
      <c r="P67" s="51">
        <v>1600</v>
      </c>
      <c r="Q67" s="51">
        <f t="shared" ref="Q67:Q75" si="8">P67*1.18</f>
        <v>1888</v>
      </c>
      <c r="R67" s="51">
        <v>1600</v>
      </c>
      <c r="S67" s="51">
        <v>1888</v>
      </c>
      <c r="T67" s="51">
        <v>1600</v>
      </c>
      <c r="U67" s="51">
        <f t="shared" ref="U67:U75" si="9">T67*1.18</f>
        <v>1888</v>
      </c>
      <c r="V67" s="31" t="s">
        <v>64</v>
      </c>
      <c r="W67" s="31" t="s">
        <v>54</v>
      </c>
      <c r="X67" s="31" t="s">
        <v>54</v>
      </c>
      <c r="Y67" s="50" t="s">
        <v>2658</v>
      </c>
      <c r="Z67" s="60">
        <v>42050</v>
      </c>
      <c r="AA67" s="60">
        <v>42095</v>
      </c>
      <c r="AB67" s="50"/>
      <c r="AC67" s="50"/>
      <c r="AD67" s="59" t="s">
        <v>2899</v>
      </c>
      <c r="AE67" s="59" t="s">
        <v>1952</v>
      </c>
      <c r="AF67" s="50">
        <v>796</v>
      </c>
      <c r="AG67" s="31" t="s">
        <v>2141</v>
      </c>
      <c r="AH67" s="50">
        <v>1</v>
      </c>
      <c r="AI67" s="50">
        <v>46460</v>
      </c>
      <c r="AJ67" s="31" t="s">
        <v>2116</v>
      </c>
      <c r="AK67" s="60">
        <v>42125</v>
      </c>
      <c r="AL67" s="60">
        <v>42125</v>
      </c>
      <c r="AM67" s="60">
        <v>42369</v>
      </c>
      <c r="AN67" s="50">
        <v>2015</v>
      </c>
      <c r="AO67" s="50"/>
      <c r="AP67" s="51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31"/>
      <c r="BC67" s="31" t="s">
        <v>2117</v>
      </c>
    </row>
    <row r="68" spans="1:56" ht="84" customHeight="1">
      <c r="A68" s="58">
        <v>8</v>
      </c>
      <c r="B68" s="50" t="s">
        <v>2902</v>
      </c>
      <c r="C68" s="31" t="s">
        <v>54</v>
      </c>
      <c r="D68" s="31" t="s">
        <v>2903</v>
      </c>
      <c r="E68" s="59" t="s">
        <v>2718</v>
      </c>
      <c r="F68" s="50" t="s">
        <v>2904</v>
      </c>
      <c r="G68" s="50">
        <v>7525050</v>
      </c>
      <c r="H68" s="50">
        <v>828014</v>
      </c>
      <c r="I68" s="59" t="s">
        <v>2905</v>
      </c>
      <c r="J68" s="31" t="s">
        <v>2906</v>
      </c>
      <c r="K68" s="31" t="s">
        <v>2907</v>
      </c>
      <c r="L68" s="31" t="s">
        <v>2639</v>
      </c>
      <c r="M68" s="50" t="s">
        <v>2908</v>
      </c>
      <c r="N68" s="31" t="s">
        <v>2909</v>
      </c>
      <c r="O68" s="59" t="s">
        <v>2910</v>
      </c>
      <c r="P68" s="51">
        <v>1099.58</v>
      </c>
      <c r="Q68" s="51">
        <f t="shared" si="8"/>
        <v>1297.5043999999998</v>
      </c>
      <c r="R68" s="51">
        <v>1099.58</v>
      </c>
      <c r="S68" s="51">
        <v>1297.5043999999998</v>
      </c>
      <c r="T68" s="51">
        <v>1099.58</v>
      </c>
      <c r="U68" s="51">
        <f t="shared" si="9"/>
        <v>1297.5043999999998</v>
      </c>
      <c r="V68" s="31" t="s">
        <v>64</v>
      </c>
      <c r="W68" s="31" t="s">
        <v>54</v>
      </c>
      <c r="X68" s="31" t="s">
        <v>54</v>
      </c>
      <c r="Y68" s="50" t="s">
        <v>2658</v>
      </c>
      <c r="Z68" s="60">
        <v>41927</v>
      </c>
      <c r="AA68" s="60">
        <v>41988</v>
      </c>
      <c r="AB68" s="59"/>
      <c r="AC68" s="50"/>
      <c r="AD68" s="59" t="s">
        <v>2905</v>
      </c>
      <c r="AE68" s="59" t="s">
        <v>1952</v>
      </c>
      <c r="AF68" s="50">
        <v>796</v>
      </c>
      <c r="AG68" s="31" t="s">
        <v>2141</v>
      </c>
      <c r="AH68" s="50">
        <v>1</v>
      </c>
      <c r="AI68" s="50">
        <v>46460</v>
      </c>
      <c r="AJ68" s="31" t="s">
        <v>2116</v>
      </c>
      <c r="AK68" s="60">
        <v>42005</v>
      </c>
      <c r="AL68" s="60">
        <v>42005</v>
      </c>
      <c r="AM68" s="60">
        <v>42369</v>
      </c>
      <c r="AN68" s="50">
        <v>2015</v>
      </c>
      <c r="AO68" s="59"/>
      <c r="AP68" s="51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31"/>
      <c r="BC68" s="31" t="s">
        <v>2117</v>
      </c>
      <c r="BD68" s="49" t="s">
        <v>4509</v>
      </c>
    </row>
    <row r="69" spans="1:56" ht="56.25">
      <c r="A69" s="58">
        <v>8</v>
      </c>
      <c r="B69" s="50" t="s">
        <v>2911</v>
      </c>
      <c r="C69" s="31" t="s">
        <v>54</v>
      </c>
      <c r="D69" s="31" t="s">
        <v>2903</v>
      </c>
      <c r="E69" s="59" t="s">
        <v>2718</v>
      </c>
      <c r="F69" s="50" t="s">
        <v>2781</v>
      </c>
      <c r="G69" s="50">
        <v>9010020</v>
      </c>
      <c r="H69" s="50">
        <v>828013</v>
      </c>
      <c r="I69" s="59" t="s">
        <v>2912</v>
      </c>
      <c r="J69" s="31" t="s">
        <v>2913</v>
      </c>
      <c r="K69" s="31" t="s">
        <v>2907</v>
      </c>
      <c r="L69" s="31" t="s">
        <v>2639</v>
      </c>
      <c r="M69" s="50">
        <v>201020204</v>
      </c>
      <c r="N69" s="31" t="s">
        <v>2914</v>
      </c>
      <c r="O69" s="59" t="s">
        <v>2915</v>
      </c>
      <c r="P69" s="51">
        <v>1743.25</v>
      </c>
      <c r="Q69" s="51">
        <f t="shared" si="8"/>
        <v>2057.0349999999999</v>
      </c>
      <c r="R69" s="51">
        <v>1743.25</v>
      </c>
      <c r="S69" s="51">
        <v>2057.0349999999999</v>
      </c>
      <c r="T69" s="51">
        <v>1743.25</v>
      </c>
      <c r="U69" s="51">
        <f t="shared" si="9"/>
        <v>2057.0349999999999</v>
      </c>
      <c r="V69" s="31" t="s">
        <v>64</v>
      </c>
      <c r="W69" s="31" t="s">
        <v>54</v>
      </c>
      <c r="X69" s="31" t="s">
        <v>54</v>
      </c>
      <c r="Y69" s="50" t="s">
        <v>2658</v>
      </c>
      <c r="Z69" s="60">
        <v>41927</v>
      </c>
      <c r="AA69" s="60">
        <v>41988</v>
      </c>
      <c r="AB69" s="59"/>
      <c r="AC69" s="50"/>
      <c r="AD69" s="59" t="s">
        <v>2916</v>
      </c>
      <c r="AE69" s="59" t="s">
        <v>1952</v>
      </c>
      <c r="AF69" s="50">
        <v>796</v>
      </c>
      <c r="AG69" s="31" t="s">
        <v>2141</v>
      </c>
      <c r="AH69" s="50">
        <v>1</v>
      </c>
      <c r="AI69" s="50">
        <v>46460</v>
      </c>
      <c r="AJ69" s="31" t="s">
        <v>2116</v>
      </c>
      <c r="AK69" s="60">
        <v>42005</v>
      </c>
      <c r="AL69" s="60">
        <v>42005</v>
      </c>
      <c r="AM69" s="60">
        <v>42369</v>
      </c>
      <c r="AN69" s="50">
        <v>2015</v>
      </c>
      <c r="AO69" s="59"/>
      <c r="AP69" s="51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31"/>
      <c r="BC69" s="31" t="s">
        <v>2117</v>
      </c>
      <c r="BD69" s="49" t="s">
        <v>4515</v>
      </c>
    </row>
    <row r="70" spans="1:56" ht="56.25">
      <c r="A70" s="58">
        <v>8</v>
      </c>
      <c r="B70" s="50" t="s">
        <v>2917</v>
      </c>
      <c r="C70" s="31" t="s">
        <v>54</v>
      </c>
      <c r="D70" s="31" t="s">
        <v>2111</v>
      </c>
      <c r="E70" s="59" t="s">
        <v>2772</v>
      </c>
      <c r="F70" s="50" t="s">
        <v>2918</v>
      </c>
      <c r="G70" s="50">
        <v>7493000</v>
      </c>
      <c r="H70" s="50">
        <v>828015</v>
      </c>
      <c r="I70" s="59" t="s">
        <v>2919</v>
      </c>
      <c r="J70" s="31" t="s">
        <v>2920</v>
      </c>
      <c r="K70" s="31" t="s">
        <v>2907</v>
      </c>
      <c r="L70" s="31" t="s">
        <v>2639</v>
      </c>
      <c r="M70" s="50">
        <v>20105140703</v>
      </c>
      <c r="N70" s="31" t="s">
        <v>2797</v>
      </c>
      <c r="O70" s="59" t="s">
        <v>2901</v>
      </c>
      <c r="P70" s="51">
        <v>25545.216</v>
      </c>
      <c r="Q70" s="51">
        <f t="shared" si="8"/>
        <v>30143.354879999999</v>
      </c>
      <c r="R70" s="51">
        <v>14000</v>
      </c>
      <c r="S70" s="51">
        <f>R70*1.18</f>
        <v>16520</v>
      </c>
      <c r="T70" s="51">
        <v>25545.216</v>
      </c>
      <c r="U70" s="51">
        <f t="shared" si="9"/>
        <v>30143.354879999999</v>
      </c>
      <c r="V70" s="31" t="s">
        <v>61</v>
      </c>
      <c r="W70" s="31" t="s">
        <v>54</v>
      </c>
      <c r="X70" s="31" t="s">
        <v>54</v>
      </c>
      <c r="Y70" s="50" t="s">
        <v>2658</v>
      </c>
      <c r="Z70" s="60">
        <v>42074</v>
      </c>
      <c r="AA70" s="60">
        <v>42135</v>
      </c>
      <c r="AB70" s="59"/>
      <c r="AC70" s="50"/>
      <c r="AD70" s="59" t="s">
        <v>2919</v>
      </c>
      <c r="AE70" s="59" t="s">
        <v>1952</v>
      </c>
      <c r="AF70" s="50">
        <v>55</v>
      </c>
      <c r="AG70" s="31" t="s">
        <v>2921</v>
      </c>
      <c r="AH70" s="50" t="s">
        <v>2922</v>
      </c>
      <c r="AI70" s="50">
        <v>46460</v>
      </c>
      <c r="AJ70" s="31" t="s">
        <v>2116</v>
      </c>
      <c r="AK70" s="60">
        <v>42156</v>
      </c>
      <c r="AL70" s="60">
        <v>42156</v>
      </c>
      <c r="AM70" s="60">
        <v>42521</v>
      </c>
      <c r="AN70" s="50" t="s">
        <v>56</v>
      </c>
      <c r="AO70" s="59"/>
      <c r="AP70" s="51"/>
      <c r="AQ70" s="50">
        <v>25055.81538</v>
      </c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31" t="s">
        <v>2923</v>
      </c>
      <c r="BC70" s="31" t="s">
        <v>2117</v>
      </c>
      <c r="BD70" s="49" t="s">
        <v>4508</v>
      </c>
    </row>
    <row r="71" spans="1:56" ht="45">
      <c r="A71" s="58">
        <v>8</v>
      </c>
      <c r="B71" s="50" t="s">
        <v>2924</v>
      </c>
      <c r="C71" s="31" t="s">
        <v>54</v>
      </c>
      <c r="D71" s="31" t="s">
        <v>2925</v>
      </c>
      <c r="E71" s="59" t="s">
        <v>2926</v>
      </c>
      <c r="F71" s="50" t="s">
        <v>2927</v>
      </c>
      <c r="G71" s="50">
        <v>825073</v>
      </c>
      <c r="H71" s="50">
        <v>828006</v>
      </c>
      <c r="I71" s="59" t="s">
        <v>2928</v>
      </c>
      <c r="J71" s="31" t="s">
        <v>2929</v>
      </c>
      <c r="K71" s="31" t="s">
        <v>2907</v>
      </c>
      <c r="L71" s="31" t="s">
        <v>2639</v>
      </c>
      <c r="M71" s="50">
        <v>201050702</v>
      </c>
      <c r="N71" s="31" t="s">
        <v>2675</v>
      </c>
      <c r="O71" s="59" t="s">
        <v>2901</v>
      </c>
      <c r="P71" s="51">
        <v>3651.8504400000002</v>
      </c>
      <c r="Q71" s="51">
        <f t="shared" si="8"/>
        <v>4309.1835191999999</v>
      </c>
      <c r="R71" s="51">
        <v>912.96</v>
      </c>
      <c r="S71" s="51">
        <f>R71*1.18</f>
        <v>1077.2927999999999</v>
      </c>
      <c r="T71" s="51">
        <v>3651.8504400000002</v>
      </c>
      <c r="U71" s="51">
        <f t="shared" si="9"/>
        <v>4309.1835191999999</v>
      </c>
      <c r="V71" s="31" t="s">
        <v>64</v>
      </c>
      <c r="W71" s="31" t="s">
        <v>54</v>
      </c>
      <c r="X71" s="31" t="s">
        <v>54</v>
      </c>
      <c r="Y71" s="50" t="s">
        <v>2658</v>
      </c>
      <c r="Z71" s="60">
        <v>42217</v>
      </c>
      <c r="AA71" s="60">
        <v>42261</v>
      </c>
      <c r="AB71" s="59"/>
      <c r="AC71" s="50"/>
      <c r="AD71" s="59" t="s">
        <v>2928</v>
      </c>
      <c r="AE71" s="59" t="s">
        <v>1952</v>
      </c>
      <c r="AF71" s="50">
        <v>796</v>
      </c>
      <c r="AG71" s="31" t="s">
        <v>2141</v>
      </c>
      <c r="AH71" s="50" t="s">
        <v>2930</v>
      </c>
      <c r="AI71" s="50">
        <v>46460</v>
      </c>
      <c r="AJ71" s="31" t="s">
        <v>2116</v>
      </c>
      <c r="AK71" s="60">
        <v>42278</v>
      </c>
      <c r="AL71" s="60">
        <v>42278</v>
      </c>
      <c r="AM71" s="60">
        <v>42643</v>
      </c>
      <c r="AN71" s="50" t="s">
        <v>56</v>
      </c>
      <c r="AO71" s="59"/>
      <c r="AP71" s="51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31"/>
      <c r="BC71" s="31" t="s">
        <v>2117</v>
      </c>
      <c r="BD71" s="49" t="s">
        <v>4506</v>
      </c>
    </row>
    <row r="72" spans="1:56" ht="45">
      <c r="A72" s="58">
        <v>8</v>
      </c>
      <c r="B72" s="50" t="s">
        <v>2931</v>
      </c>
      <c r="C72" s="31" t="s">
        <v>54</v>
      </c>
      <c r="D72" s="31" t="s">
        <v>2133</v>
      </c>
      <c r="E72" s="59" t="s">
        <v>4373</v>
      </c>
      <c r="F72" s="50" t="s">
        <v>2134</v>
      </c>
      <c r="G72" s="50">
        <v>6420000</v>
      </c>
      <c r="H72" s="50">
        <v>828023</v>
      </c>
      <c r="I72" s="59" t="s">
        <v>2932</v>
      </c>
      <c r="J72" s="31" t="s">
        <v>2809</v>
      </c>
      <c r="K72" s="31" t="s">
        <v>2907</v>
      </c>
      <c r="L72" s="31" t="s">
        <v>2639</v>
      </c>
      <c r="M72" s="50">
        <v>20105010201</v>
      </c>
      <c r="N72" s="31" t="s">
        <v>2811</v>
      </c>
      <c r="O72" s="59" t="s">
        <v>2901</v>
      </c>
      <c r="P72" s="51">
        <v>572.35199999999998</v>
      </c>
      <c r="Q72" s="51">
        <f t="shared" si="8"/>
        <v>675.37535999999989</v>
      </c>
      <c r="R72" s="51">
        <v>572.35199999999998</v>
      </c>
      <c r="S72" s="51">
        <v>675.37535999999989</v>
      </c>
      <c r="T72" s="51">
        <v>572.35199999999998</v>
      </c>
      <c r="U72" s="51">
        <f t="shared" si="9"/>
        <v>675.37535999999989</v>
      </c>
      <c r="V72" s="31" t="s">
        <v>64</v>
      </c>
      <c r="W72" s="31" t="s">
        <v>54</v>
      </c>
      <c r="X72" s="31" t="s">
        <v>54</v>
      </c>
      <c r="Y72" s="50" t="s">
        <v>2658</v>
      </c>
      <c r="Z72" s="60">
        <v>41944</v>
      </c>
      <c r="AA72" s="60">
        <v>41988</v>
      </c>
      <c r="AB72" s="59"/>
      <c r="AC72" s="50"/>
      <c r="AD72" s="59" t="s">
        <v>2932</v>
      </c>
      <c r="AE72" s="59" t="s">
        <v>1952</v>
      </c>
      <c r="AF72" s="50">
        <v>796</v>
      </c>
      <c r="AG72" s="31" t="s">
        <v>2141</v>
      </c>
      <c r="AH72" s="50" t="s">
        <v>2933</v>
      </c>
      <c r="AI72" s="50">
        <v>46460</v>
      </c>
      <c r="AJ72" s="31" t="s">
        <v>2116</v>
      </c>
      <c r="AK72" s="60">
        <v>42005</v>
      </c>
      <c r="AL72" s="60">
        <v>42005</v>
      </c>
      <c r="AM72" s="60">
        <v>42369</v>
      </c>
      <c r="AN72" s="50">
        <v>2015</v>
      </c>
      <c r="AO72" s="59"/>
      <c r="AP72" s="51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9" t="s">
        <v>4373</v>
      </c>
      <c r="BC72" s="31" t="s">
        <v>2117</v>
      </c>
      <c r="BD72" s="49" t="s">
        <v>4505</v>
      </c>
    </row>
    <row r="73" spans="1:56" ht="33.75">
      <c r="A73" s="58">
        <v>8</v>
      </c>
      <c r="B73" s="50" t="s">
        <v>2934</v>
      </c>
      <c r="C73" s="31" t="s">
        <v>54</v>
      </c>
      <c r="D73" s="31" t="s">
        <v>2133</v>
      </c>
      <c r="E73" s="59" t="s">
        <v>4373</v>
      </c>
      <c r="F73" s="50" t="s">
        <v>2134</v>
      </c>
      <c r="G73" s="50">
        <v>6420000</v>
      </c>
      <c r="H73" s="50">
        <v>828024</v>
      </c>
      <c r="I73" s="59" t="s">
        <v>2935</v>
      </c>
      <c r="J73" s="31" t="s">
        <v>2809</v>
      </c>
      <c r="K73" s="31" t="s">
        <v>2907</v>
      </c>
      <c r="L73" s="31" t="s">
        <v>2639</v>
      </c>
      <c r="M73" s="50">
        <v>20105010201</v>
      </c>
      <c r="N73" s="31" t="s">
        <v>2811</v>
      </c>
      <c r="O73" s="59" t="s">
        <v>2901</v>
      </c>
      <c r="P73" s="51">
        <v>712.27872000000002</v>
      </c>
      <c r="Q73" s="51">
        <f t="shared" si="8"/>
        <v>840.48888959999999</v>
      </c>
      <c r="R73" s="51">
        <v>712.27872000000002</v>
      </c>
      <c r="S73" s="51">
        <v>840.48888959999999</v>
      </c>
      <c r="T73" s="51">
        <v>712.27872000000002</v>
      </c>
      <c r="U73" s="51">
        <f t="shared" si="9"/>
        <v>840.48888959999999</v>
      </c>
      <c r="V73" s="31" t="s">
        <v>64</v>
      </c>
      <c r="W73" s="31" t="s">
        <v>54</v>
      </c>
      <c r="X73" s="31" t="s">
        <v>54</v>
      </c>
      <c r="Y73" s="50" t="s">
        <v>2658</v>
      </c>
      <c r="Z73" s="60">
        <v>41945</v>
      </c>
      <c r="AA73" s="60">
        <v>41989</v>
      </c>
      <c r="AB73" s="59"/>
      <c r="AC73" s="50"/>
      <c r="AD73" s="59" t="s">
        <v>2935</v>
      </c>
      <c r="AE73" s="59" t="s">
        <v>1952</v>
      </c>
      <c r="AF73" s="50">
        <v>796</v>
      </c>
      <c r="AG73" s="31" t="s">
        <v>2141</v>
      </c>
      <c r="AH73" s="50" t="s">
        <v>2936</v>
      </c>
      <c r="AI73" s="50">
        <v>46460</v>
      </c>
      <c r="AJ73" s="31" t="s">
        <v>2116</v>
      </c>
      <c r="AK73" s="60">
        <v>42005</v>
      </c>
      <c r="AL73" s="60">
        <v>42005</v>
      </c>
      <c r="AM73" s="60">
        <v>42369</v>
      </c>
      <c r="AN73" s="50">
        <v>2015</v>
      </c>
      <c r="AO73" s="59"/>
      <c r="AP73" s="51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9" t="s">
        <v>4373</v>
      </c>
      <c r="BC73" s="31" t="s">
        <v>2117</v>
      </c>
      <c r="BD73" s="49" t="s">
        <v>4505</v>
      </c>
    </row>
    <row r="74" spans="1:56" ht="56.25">
      <c r="A74" s="58">
        <v>8</v>
      </c>
      <c r="B74" s="50" t="s">
        <v>2937</v>
      </c>
      <c r="C74" s="31" t="s">
        <v>54</v>
      </c>
      <c r="D74" s="31" t="s">
        <v>2938</v>
      </c>
      <c r="E74" s="59" t="s">
        <v>2718</v>
      </c>
      <c r="F74" s="50">
        <v>6020000</v>
      </c>
      <c r="G74" s="50" t="s">
        <v>2939</v>
      </c>
      <c r="H74" s="50">
        <v>828178</v>
      </c>
      <c r="I74" s="59" t="s">
        <v>2940</v>
      </c>
      <c r="J74" s="31" t="s">
        <v>2941</v>
      </c>
      <c r="K74" s="31" t="s">
        <v>2942</v>
      </c>
      <c r="L74" s="31" t="s">
        <v>2639</v>
      </c>
      <c r="M74" s="50" t="s">
        <v>2777</v>
      </c>
      <c r="N74" s="31" t="s">
        <v>2943</v>
      </c>
      <c r="O74" s="59" t="s">
        <v>2915</v>
      </c>
      <c r="P74" s="51">
        <v>44640</v>
      </c>
      <c r="Q74" s="51">
        <f t="shared" si="8"/>
        <v>52675.199999999997</v>
      </c>
      <c r="R74" s="51">
        <v>44640</v>
      </c>
      <c r="S74" s="51">
        <f>R74*1.18</f>
        <v>52675.199999999997</v>
      </c>
      <c r="T74" s="51">
        <v>44640</v>
      </c>
      <c r="U74" s="51">
        <f t="shared" si="9"/>
        <v>52675.199999999997</v>
      </c>
      <c r="V74" s="31" t="s">
        <v>61</v>
      </c>
      <c r="W74" s="31" t="s">
        <v>54</v>
      </c>
      <c r="X74" s="31" t="s">
        <v>54</v>
      </c>
      <c r="Y74" s="50" t="s">
        <v>2658</v>
      </c>
      <c r="Z74" s="60">
        <v>41943</v>
      </c>
      <c r="AA74" s="60">
        <v>41998</v>
      </c>
      <c r="AB74" s="59"/>
      <c r="AC74" s="50"/>
      <c r="AD74" s="59" t="s">
        <v>2940</v>
      </c>
      <c r="AE74" s="59" t="s">
        <v>1952</v>
      </c>
      <c r="AF74" s="50">
        <v>796</v>
      </c>
      <c r="AG74" s="31" t="s">
        <v>2141</v>
      </c>
      <c r="AH74" s="50" t="s">
        <v>2944</v>
      </c>
      <c r="AI74" s="50">
        <v>46460</v>
      </c>
      <c r="AJ74" s="31" t="s">
        <v>2116</v>
      </c>
      <c r="AK74" s="60">
        <v>42005</v>
      </c>
      <c r="AL74" s="60">
        <v>42005</v>
      </c>
      <c r="AM74" s="60">
        <v>42370</v>
      </c>
      <c r="AN74" s="50">
        <v>2015</v>
      </c>
      <c r="AO74" s="59"/>
      <c r="AP74" s="51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31"/>
      <c r="BC74" s="31" t="s">
        <v>2117</v>
      </c>
      <c r="BD74" s="49" t="s">
        <v>4507</v>
      </c>
    </row>
    <row r="75" spans="1:56" ht="54" customHeight="1">
      <c r="A75" s="58">
        <v>6</v>
      </c>
      <c r="B75" s="50" t="s">
        <v>2945</v>
      </c>
      <c r="C75" s="31" t="s">
        <v>54</v>
      </c>
      <c r="D75" s="31" t="s">
        <v>2946</v>
      </c>
      <c r="E75" s="59" t="s">
        <v>2947</v>
      </c>
      <c r="F75" s="50" t="s">
        <v>2948</v>
      </c>
      <c r="G75" s="50" t="s">
        <v>2159</v>
      </c>
      <c r="H75" s="50">
        <v>627680</v>
      </c>
      <c r="I75" s="59" t="s">
        <v>2949</v>
      </c>
      <c r="J75" s="31" t="s">
        <v>2665</v>
      </c>
      <c r="K75" s="31" t="s">
        <v>2665</v>
      </c>
      <c r="L75" s="31" t="s">
        <v>2639</v>
      </c>
      <c r="M75" s="50">
        <v>20107071001</v>
      </c>
      <c r="N75" s="31" t="s">
        <v>2950</v>
      </c>
      <c r="O75" s="59" t="s">
        <v>2951</v>
      </c>
      <c r="P75" s="51">
        <v>1000</v>
      </c>
      <c r="Q75" s="51">
        <f t="shared" si="8"/>
        <v>1180</v>
      </c>
      <c r="R75" s="51">
        <v>1000</v>
      </c>
      <c r="S75" s="51">
        <f>R75*1.18</f>
        <v>1180</v>
      </c>
      <c r="T75" s="51">
        <v>1000</v>
      </c>
      <c r="U75" s="51">
        <f t="shared" si="9"/>
        <v>1180</v>
      </c>
      <c r="V75" s="31" t="s">
        <v>64</v>
      </c>
      <c r="W75" s="31" t="s">
        <v>54</v>
      </c>
      <c r="X75" s="31" t="s">
        <v>54</v>
      </c>
      <c r="Y75" s="50" t="s">
        <v>55</v>
      </c>
      <c r="Z75" s="60">
        <v>42209</v>
      </c>
      <c r="AA75" s="60">
        <v>42254</v>
      </c>
      <c r="AB75" s="59" t="s">
        <v>1659</v>
      </c>
      <c r="AC75" s="50" t="s">
        <v>1659</v>
      </c>
      <c r="AD75" s="59" t="s">
        <v>2952</v>
      </c>
      <c r="AE75" s="59" t="s">
        <v>2953</v>
      </c>
      <c r="AF75" s="50">
        <v>796</v>
      </c>
      <c r="AG75" s="31" t="s">
        <v>68</v>
      </c>
      <c r="AH75" s="50">
        <v>1</v>
      </c>
      <c r="AI75" s="50">
        <v>45</v>
      </c>
      <c r="AJ75" s="31" t="s">
        <v>2954</v>
      </c>
      <c r="AK75" s="60">
        <v>42254</v>
      </c>
      <c r="AL75" s="60">
        <v>42278</v>
      </c>
      <c r="AM75" s="60">
        <v>42369</v>
      </c>
      <c r="AN75" s="50">
        <v>2015</v>
      </c>
      <c r="AO75" s="59"/>
      <c r="AP75" s="51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 t="s">
        <v>65</v>
      </c>
      <c r="BB75" s="31"/>
      <c r="BC75" s="31" t="s">
        <v>2955</v>
      </c>
    </row>
    <row r="76" spans="1:56" ht="46.5" customHeight="1">
      <c r="A76" s="58">
        <v>6</v>
      </c>
      <c r="B76" s="50" t="s">
        <v>2956</v>
      </c>
      <c r="C76" s="31" t="s">
        <v>54</v>
      </c>
      <c r="D76" s="31" t="s">
        <v>2946</v>
      </c>
      <c r="E76" s="59" t="s">
        <v>2947</v>
      </c>
      <c r="F76" s="50" t="s">
        <v>2948</v>
      </c>
      <c r="G76" s="50" t="s">
        <v>2159</v>
      </c>
      <c r="H76" s="50">
        <v>627683</v>
      </c>
      <c r="I76" s="59" t="s">
        <v>2957</v>
      </c>
      <c r="J76" s="31" t="s">
        <v>2665</v>
      </c>
      <c r="K76" s="31" t="s">
        <v>2665</v>
      </c>
      <c r="L76" s="31" t="s">
        <v>2639</v>
      </c>
      <c r="M76" s="50">
        <v>20107071001</v>
      </c>
      <c r="N76" s="31" t="s">
        <v>2958</v>
      </c>
      <c r="O76" s="59" t="s">
        <v>2959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31" t="s">
        <v>66</v>
      </c>
      <c r="W76" s="31" t="s">
        <v>54</v>
      </c>
      <c r="X76" s="31" t="s">
        <v>54</v>
      </c>
      <c r="Y76" s="50" t="s">
        <v>55</v>
      </c>
      <c r="Z76" s="60">
        <v>42156</v>
      </c>
      <c r="AA76" s="60">
        <v>42200</v>
      </c>
      <c r="AB76" s="31" t="s">
        <v>1659</v>
      </c>
      <c r="AC76" s="50" t="s">
        <v>1659</v>
      </c>
      <c r="AD76" s="59" t="s">
        <v>2960</v>
      </c>
      <c r="AE76" s="59" t="s">
        <v>2953</v>
      </c>
      <c r="AF76" s="50">
        <v>796</v>
      </c>
      <c r="AG76" s="31" t="s">
        <v>68</v>
      </c>
      <c r="AH76" s="50">
        <v>1</v>
      </c>
      <c r="AI76" s="50">
        <v>45</v>
      </c>
      <c r="AJ76" s="31" t="s">
        <v>2954</v>
      </c>
      <c r="AK76" s="60">
        <v>42217</v>
      </c>
      <c r="AL76" s="60">
        <v>42217</v>
      </c>
      <c r="AM76" s="60">
        <v>42582</v>
      </c>
      <c r="AN76" s="50" t="s">
        <v>56</v>
      </c>
      <c r="AO76" s="59"/>
      <c r="AP76" s="51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 t="s">
        <v>65</v>
      </c>
      <c r="BB76" s="31"/>
      <c r="BC76" s="31" t="s">
        <v>2955</v>
      </c>
    </row>
    <row r="77" spans="1:56" ht="57.75" customHeight="1">
      <c r="A77" s="58">
        <v>6</v>
      </c>
      <c r="B77" s="50" t="s">
        <v>2961</v>
      </c>
      <c r="C77" s="31" t="s">
        <v>54</v>
      </c>
      <c r="D77" s="31" t="s">
        <v>2946</v>
      </c>
      <c r="E77" s="59" t="s">
        <v>2947</v>
      </c>
      <c r="F77" s="50" t="s">
        <v>2948</v>
      </c>
      <c r="G77" s="50" t="s">
        <v>2159</v>
      </c>
      <c r="H77" s="50">
        <v>627684</v>
      </c>
      <c r="I77" s="59" t="s">
        <v>2962</v>
      </c>
      <c r="J77" s="31" t="s">
        <v>2665</v>
      </c>
      <c r="K77" s="31" t="s">
        <v>2665</v>
      </c>
      <c r="L77" s="31" t="s">
        <v>2639</v>
      </c>
      <c r="M77" s="50">
        <v>20107071001</v>
      </c>
      <c r="N77" s="31" t="s">
        <v>2950</v>
      </c>
      <c r="O77" s="59" t="s">
        <v>2963</v>
      </c>
      <c r="P77" s="51">
        <v>200000</v>
      </c>
      <c r="Q77" s="51">
        <f>P77*1.18</f>
        <v>236000</v>
      </c>
      <c r="R77" s="51">
        <v>200000</v>
      </c>
      <c r="S77" s="51">
        <f>R77*1.18</f>
        <v>236000</v>
      </c>
      <c r="T77" s="51">
        <v>200000</v>
      </c>
      <c r="U77" s="51">
        <f>T77*1.18</f>
        <v>236000</v>
      </c>
      <c r="V77" s="31" t="s">
        <v>69</v>
      </c>
      <c r="W77" s="31" t="s">
        <v>54</v>
      </c>
      <c r="X77" s="31" t="s">
        <v>54</v>
      </c>
      <c r="Y77" s="50" t="s">
        <v>55</v>
      </c>
      <c r="Z77" s="60">
        <v>42005</v>
      </c>
      <c r="AA77" s="60">
        <v>42050</v>
      </c>
      <c r="AB77" s="31" t="s">
        <v>1659</v>
      </c>
      <c r="AC77" s="50" t="s">
        <v>1659</v>
      </c>
      <c r="AD77" s="59" t="s">
        <v>2962</v>
      </c>
      <c r="AE77" s="59" t="s">
        <v>2953</v>
      </c>
      <c r="AF77" s="50">
        <v>796</v>
      </c>
      <c r="AG77" s="31" t="s">
        <v>68</v>
      </c>
      <c r="AH77" s="50">
        <v>1</v>
      </c>
      <c r="AI77" s="50">
        <v>45</v>
      </c>
      <c r="AJ77" s="31" t="s">
        <v>2954</v>
      </c>
      <c r="AK77" s="60">
        <v>42034</v>
      </c>
      <c r="AL77" s="60">
        <v>42034</v>
      </c>
      <c r="AM77" s="60">
        <v>42767</v>
      </c>
      <c r="AN77" s="50" t="s">
        <v>57</v>
      </c>
      <c r="AO77" s="59"/>
      <c r="AP77" s="51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 t="s">
        <v>65</v>
      </c>
      <c r="BB77" s="31" t="s">
        <v>2964</v>
      </c>
      <c r="BC77" s="31" t="s">
        <v>2955</v>
      </c>
    </row>
    <row r="78" spans="1:56" ht="44.25" customHeight="1">
      <c r="A78" s="58">
        <v>6</v>
      </c>
      <c r="B78" s="50" t="s">
        <v>2965</v>
      </c>
      <c r="C78" s="31" t="s">
        <v>54</v>
      </c>
      <c r="D78" s="31" t="s">
        <v>2946</v>
      </c>
      <c r="E78" s="59" t="s">
        <v>2966</v>
      </c>
      <c r="F78" s="50" t="s">
        <v>2948</v>
      </c>
      <c r="G78" s="50" t="s">
        <v>2159</v>
      </c>
      <c r="H78" s="50">
        <v>627161</v>
      </c>
      <c r="I78" s="59" t="s">
        <v>2967</v>
      </c>
      <c r="J78" s="31" t="s">
        <v>2968</v>
      </c>
      <c r="K78" s="31" t="s">
        <v>2665</v>
      </c>
      <c r="L78" s="31" t="s">
        <v>2639</v>
      </c>
      <c r="M78" s="50" t="s">
        <v>2969</v>
      </c>
      <c r="N78" s="31" t="s">
        <v>2970</v>
      </c>
      <c r="O78" s="59" t="s">
        <v>2971</v>
      </c>
      <c r="P78" s="51">
        <v>31468.5</v>
      </c>
      <c r="Q78" s="51">
        <f>P78*1.18</f>
        <v>37132.829999999994</v>
      </c>
      <c r="R78" s="51">
        <v>10489.5</v>
      </c>
      <c r="S78" s="51">
        <f>R78*1.18</f>
        <v>12377.609999999999</v>
      </c>
      <c r="T78" s="51">
        <v>31468.5</v>
      </c>
      <c r="U78" s="51">
        <f>T78*1.18</f>
        <v>37132.829999999994</v>
      </c>
      <c r="V78" s="31" t="s">
        <v>66</v>
      </c>
      <c r="W78" s="31" t="s">
        <v>2972</v>
      </c>
      <c r="X78" s="31" t="s">
        <v>2972</v>
      </c>
      <c r="Y78" s="50" t="s">
        <v>55</v>
      </c>
      <c r="Z78" s="60">
        <v>41974</v>
      </c>
      <c r="AA78" s="60">
        <v>42034</v>
      </c>
      <c r="AB78" s="31" t="s">
        <v>1659</v>
      </c>
      <c r="AC78" s="50" t="s">
        <v>1659</v>
      </c>
      <c r="AD78" s="59" t="s">
        <v>2967</v>
      </c>
      <c r="AE78" s="59" t="s">
        <v>2953</v>
      </c>
      <c r="AF78" s="50">
        <v>642</v>
      </c>
      <c r="AG78" s="31" t="s">
        <v>68</v>
      </c>
      <c r="AH78" s="50">
        <v>1</v>
      </c>
      <c r="AI78" s="50">
        <v>45</v>
      </c>
      <c r="AJ78" s="31" t="s">
        <v>2954</v>
      </c>
      <c r="AK78" s="60">
        <v>42217</v>
      </c>
      <c r="AL78" s="60">
        <v>42217</v>
      </c>
      <c r="AM78" s="60">
        <v>43191</v>
      </c>
      <c r="AN78" s="50" t="s">
        <v>58</v>
      </c>
      <c r="AO78" s="59"/>
      <c r="AP78" s="51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 t="s">
        <v>65</v>
      </c>
      <c r="BB78" s="31" t="s">
        <v>2973</v>
      </c>
      <c r="BC78" s="31" t="s">
        <v>2955</v>
      </c>
    </row>
    <row r="79" spans="1:56" ht="44.25" customHeight="1">
      <c r="A79" s="58">
        <v>8</v>
      </c>
      <c r="B79" s="50" t="s">
        <v>2974</v>
      </c>
      <c r="C79" s="31" t="s">
        <v>54</v>
      </c>
      <c r="D79" s="31" t="s">
        <v>2975</v>
      </c>
      <c r="E79" s="59" t="s">
        <v>2879</v>
      </c>
      <c r="F79" s="50" t="s">
        <v>2125</v>
      </c>
      <c r="G79" s="50">
        <v>401</v>
      </c>
      <c r="H79" s="50">
        <v>627618</v>
      </c>
      <c r="I79" s="59" t="s">
        <v>2976</v>
      </c>
      <c r="J79" s="31" t="s">
        <v>2977</v>
      </c>
      <c r="K79" s="31" t="s">
        <v>2978</v>
      </c>
      <c r="L79" s="31" t="s">
        <v>2639</v>
      </c>
      <c r="M79" s="50" t="s">
        <v>2979</v>
      </c>
      <c r="N79" s="31" t="s">
        <v>2979</v>
      </c>
      <c r="O79" s="59" t="s">
        <v>2979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31" t="s">
        <v>61</v>
      </c>
      <c r="W79" s="31" t="s">
        <v>54</v>
      </c>
      <c r="X79" s="31" t="s">
        <v>54</v>
      </c>
      <c r="Y79" s="50" t="s">
        <v>55</v>
      </c>
      <c r="Z79" s="60">
        <v>41930</v>
      </c>
      <c r="AA79" s="60">
        <v>41990</v>
      </c>
      <c r="AB79" s="31" t="s">
        <v>1659</v>
      </c>
      <c r="AC79" s="50" t="s">
        <v>1659</v>
      </c>
      <c r="AD79" s="59" t="s">
        <v>2980</v>
      </c>
      <c r="AE79" s="59" t="s">
        <v>1952</v>
      </c>
      <c r="AF79" s="50">
        <v>796</v>
      </c>
      <c r="AG79" s="31" t="s">
        <v>1926</v>
      </c>
      <c r="AH79" s="50">
        <v>1</v>
      </c>
      <c r="AI79" s="50">
        <v>45</v>
      </c>
      <c r="AJ79" s="31" t="s">
        <v>2415</v>
      </c>
      <c r="AK79" s="60">
        <v>42005</v>
      </c>
      <c r="AL79" s="60">
        <v>42005</v>
      </c>
      <c r="AM79" s="60">
        <v>43830</v>
      </c>
      <c r="AN79" s="50" t="s">
        <v>59</v>
      </c>
      <c r="AO79" s="59"/>
      <c r="AP79" s="51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31"/>
      <c r="BC79" s="31" t="s">
        <v>2981</v>
      </c>
    </row>
    <row r="80" spans="1:56" ht="71.25" customHeight="1">
      <c r="A80" s="58">
        <v>6</v>
      </c>
      <c r="B80" s="50" t="s">
        <v>2982</v>
      </c>
      <c r="C80" s="31" t="s">
        <v>54</v>
      </c>
      <c r="D80" s="31" t="s">
        <v>2983</v>
      </c>
      <c r="E80" s="59" t="s">
        <v>2984</v>
      </c>
      <c r="F80" s="50">
        <v>40.1</v>
      </c>
      <c r="G80" s="50" t="s">
        <v>2159</v>
      </c>
      <c r="H80" s="50">
        <v>627718</v>
      </c>
      <c r="I80" s="59" t="s">
        <v>2985</v>
      </c>
      <c r="J80" s="31" t="s">
        <v>2986</v>
      </c>
      <c r="K80" s="31" t="s">
        <v>2986</v>
      </c>
      <c r="L80" s="31" t="s">
        <v>2639</v>
      </c>
      <c r="M80" s="50">
        <v>20105060903</v>
      </c>
      <c r="N80" s="31" t="s">
        <v>2987</v>
      </c>
      <c r="O80" s="59" t="s">
        <v>2971</v>
      </c>
      <c r="P80" s="51">
        <v>2343</v>
      </c>
      <c r="Q80" s="51">
        <f t="shared" ref="Q80:Q85" si="10">P80*1.18</f>
        <v>2764.74</v>
      </c>
      <c r="R80" s="51">
        <v>2343</v>
      </c>
      <c r="S80" s="51">
        <f>R80*1.18</f>
        <v>2764.74</v>
      </c>
      <c r="T80" s="51">
        <f>P80</f>
        <v>2343</v>
      </c>
      <c r="U80" s="51">
        <f>Q80</f>
        <v>2764.74</v>
      </c>
      <c r="V80" s="31" t="s">
        <v>66</v>
      </c>
      <c r="W80" s="31" t="s">
        <v>54</v>
      </c>
      <c r="X80" s="31" t="s">
        <v>54</v>
      </c>
      <c r="Y80" s="50" t="s">
        <v>2658</v>
      </c>
      <c r="Z80" s="60">
        <v>42095</v>
      </c>
      <c r="AA80" s="60">
        <v>42139</v>
      </c>
      <c r="AB80" s="31" t="s">
        <v>1659</v>
      </c>
      <c r="AC80" s="50" t="s">
        <v>1659</v>
      </c>
      <c r="AD80" s="59" t="s">
        <v>2985</v>
      </c>
      <c r="AE80" s="59" t="s">
        <v>2988</v>
      </c>
      <c r="AF80" s="50">
        <v>642</v>
      </c>
      <c r="AG80" s="31" t="s">
        <v>2989</v>
      </c>
      <c r="AH80" s="50">
        <v>1</v>
      </c>
      <c r="AI80" s="50">
        <v>45</v>
      </c>
      <c r="AJ80" s="31" t="s">
        <v>2990</v>
      </c>
      <c r="AK80" s="60">
        <v>42142</v>
      </c>
      <c r="AL80" s="60">
        <v>42142</v>
      </c>
      <c r="AM80" s="60">
        <v>42461</v>
      </c>
      <c r="AN80" s="50" t="s">
        <v>56</v>
      </c>
      <c r="AO80" s="59" t="s">
        <v>2991</v>
      </c>
      <c r="AP80" s="51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31"/>
      <c r="BC80" s="31" t="s">
        <v>2992</v>
      </c>
    </row>
    <row r="81" spans="1:56" ht="78.75">
      <c r="A81" s="58">
        <v>8</v>
      </c>
      <c r="B81" s="50" t="s">
        <v>2993</v>
      </c>
      <c r="C81" s="31" t="s">
        <v>54</v>
      </c>
      <c r="D81" s="31" t="s">
        <v>2994</v>
      </c>
      <c r="E81" s="59" t="s">
        <v>4373</v>
      </c>
      <c r="F81" s="50">
        <v>40</v>
      </c>
      <c r="G81" s="59" t="s">
        <v>2996</v>
      </c>
      <c r="H81" s="50">
        <v>627606</v>
      </c>
      <c r="I81" s="59" t="s">
        <v>2997</v>
      </c>
      <c r="J81" s="31" t="s">
        <v>2998</v>
      </c>
      <c r="K81" s="31" t="s">
        <v>2745</v>
      </c>
      <c r="L81" s="31" t="s">
        <v>2639</v>
      </c>
      <c r="M81" s="50" t="s">
        <v>2999</v>
      </c>
      <c r="N81" s="31" t="s">
        <v>3000</v>
      </c>
      <c r="O81" s="31" t="s">
        <v>2726</v>
      </c>
      <c r="P81" s="51">
        <v>7500</v>
      </c>
      <c r="Q81" s="51">
        <f t="shared" si="10"/>
        <v>8850</v>
      </c>
      <c r="R81" s="51">
        <v>1875</v>
      </c>
      <c r="S81" s="51">
        <v>2212.5</v>
      </c>
      <c r="T81" s="51">
        <v>7500</v>
      </c>
      <c r="U81" s="51">
        <f>T81*1.18</f>
        <v>8850</v>
      </c>
      <c r="V81" s="31" t="s">
        <v>64</v>
      </c>
      <c r="W81" s="31" t="s">
        <v>54</v>
      </c>
      <c r="X81" s="31" t="s">
        <v>54</v>
      </c>
      <c r="Y81" s="50" t="s">
        <v>2658</v>
      </c>
      <c r="Z81" s="60">
        <v>42212</v>
      </c>
      <c r="AA81" s="60">
        <v>42257</v>
      </c>
      <c r="AB81" s="59"/>
      <c r="AC81" s="50"/>
      <c r="AD81" s="59" t="s">
        <v>2997</v>
      </c>
      <c r="AE81" s="59" t="s">
        <v>2378</v>
      </c>
      <c r="AF81" s="50">
        <v>796</v>
      </c>
      <c r="AG81" s="31" t="s">
        <v>1971</v>
      </c>
      <c r="AH81" s="50">
        <v>1</v>
      </c>
      <c r="AI81" s="50">
        <v>45376000</v>
      </c>
      <c r="AJ81" s="31" t="s">
        <v>3001</v>
      </c>
      <c r="AK81" s="60">
        <v>42278</v>
      </c>
      <c r="AL81" s="60">
        <v>42278</v>
      </c>
      <c r="AM81" s="60">
        <v>42644</v>
      </c>
      <c r="AN81" s="50" t="s">
        <v>56</v>
      </c>
      <c r="AO81" s="31" t="s">
        <v>1659</v>
      </c>
      <c r="AP81" s="51"/>
      <c r="AQ81" s="31" t="s">
        <v>1659</v>
      </c>
      <c r="AR81" s="31" t="s">
        <v>1659</v>
      </c>
      <c r="AS81" s="31" t="s">
        <v>1659</v>
      </c>
      <c r="AT81" s="31" t="s">
        <v>1659</v>
      </c>
      <c r="AU81" s="31" t="s">
        <v>1659</v>
      </c>
      <c r="AV81" s="31" t="s">
        <v>1659</v>
      </c>
      <c r="AW81" s="31" t="s">
        <v>1659</v>
      </c>
      <c r="AX81" s="31" t="s">
        <v>1659</v>
      </c>
      <c r="AY81" s="31" t="s">
        <v>1659</v>
      </c>
      <c r="AZ81" s="31" t="s">
        <v>1659</v>
      </c>
      <c r="BA81" s="31" t="s">
        <v>1659</v>
      </c>
      <c r="BB81" s="59" t="s">
        <v>4373</v>
      </c>
      <c r="BC81" s="31" t="s">
        <v>3002</v>
      </c>
      <c r="BD81" s="49" t="s">
        <v>4505</v>
      </c>
    </row>
    <row r="82" spans="1:56" ht="90">
      <c r="A82" s="58">
        <v>8</v>
      </c>
      <c r="B82" s="50" t="s">
        <v>3003</v>
      </c>
      <c r="C82" s="31" t="s">
        <v>54</v>
      </c>
      <c r="D82" s="31" t="s">
        <v>2994</v>
      </c>
      <c r="E82" s="59" t="s">
        <v>4373</v>
      </c>
      <c r="F82" s="50">
        <v>40</v>
      </c>
      <c r="G82" s="59" t="s">
        <v>2996</v>
      </c>
      <c r="H82" s="50">
        <v>627605</v>
      </c>
      <c r="I82" s="59" t="s">
        <v>3004</v>
      </c>
      <c r="J82" s="31" t="s">
        <v>2998</v>
      </c>
      <c r="K82" s="31" t="s">
        <v>2745</v>
      </c>
      <c r="L82" s="31" t="s">
        <v>2639</v>
      </c>
      <c r="M82" s="50" t="s">
        <v>2999</v>
      </c>
      <c r="N82" s="31" t="s">
        <v>3000</v>
      </c>
      <c r="O82" s="31" t="s">
        <v>2726</v>
      </c>
      <c r="P82" s="51">
        <v>7400</v>
      </c>
      <c r="Q82" s="51">
        <f t="shared" si="10"/>
        <v>8732</v>
      </c>
      <c r="R82" s="51">
        <v>3700</v>
      </c>
      <c r="S82" s="51">
        <v>4366</v>
      </c>
      <c r="T82" s="51">
        <v>7400</v>
      </c>
      <c r="U82" s="51">
        <f>T82*1.18</f>
        <v>8732</v>
      </c>
      <c r="V82" s="31" t="s">
        <v>64</v>
      </c>
      <c r="W82" s="31" t="s">
        <v>54</v>
      </c>
      <c r="X82" s="31" t="s">
        <v>54</v>
      </c>
      <c r="Y82" s="50" t="s">
        <v>2658</v>
      </c>
      <c r="Z82" s="60">
        <v>42089</v>
      </c>
      <c r="AA82" s="60">
        <v>42134</v>
      </c>
      <c r="AB82" s="59"/>
      <c r="AC82" s="50"/>
      <c r="AD82" s="59" t="s">
        <v>3004</v>
      </c>
      <c r="AE82" s="59" t="s">
        <v>2378</v>
      </c>
      <c r="AF82" s="50">
        <v>796</v>
      </c>
      <c r="AG82" s="31" t="s">
        <v>1971</v>
      </c>
      <c r="AH82" s="50">
        <v>1</v>
      </c>
      <c r="AI82" s="50">
        <v>45376000</v>
      </c>
      <c r="AJ82" s="31" t="s">
        <v>3001</v>
      </c>
      <c r="AK82" s="60">
        <v>42156</v>
      </c>
      <c r="AL82" s="60">
        <v>42156</v>
      </c>
      <c r="AM82" s="60">
        <v>42522</v>
      </c>
      <c r="AN82" s="50" t="s">
        <v>56</v>
      </c>
      <c r="AO82" s="31" t="s">
        <v>1659</v>
      </c>
      <c r="AP82" s="51"/>
      <c r="AQ82" s="31" t="s">
        <v>1659</v>
      </c>
      <c r="AR82" s="31" t="s">
        <v>1659</v>
      </c>
      <c r="AS82" s="31" t="s">
        <v>1659</v>
      </c>
      <c r="AT82" s="31" t="s">
        <v>1659</v>
      </c>
      <c r="AU82" s="31" t="s">
        <v>1659</v>
      </c>
      <c r="AV82" s="31" t="s">
        <v>1659</v>
      </c>
      <c r="AW82" s="31" t="s">
        <v>1659</v>
      </c>
      <c r="AX82" s="31" t="s">
        <v>1659</v>
      </c>
      <c r="AY82" s="31" t="s">
        <v>1659</v>
      </c>
      <c r="AZ82" s="31" t="s">
        <v>1659</v>
      </c>
      <c r="BA82" s="31" t="s">
        <v>1659</v>
      </c>
      <c r="BB82" s="59" t="s">
        <v>4373</v>
      </c>
      <c r="BC82" s="31" t="s">
        <v>3002</v>
      </c>
      <c r="BD82" s="49" t="s">
        <v>4505</v>
      </c>
    </row>
    <row r="83" spans="1:56" ht="67.5">
      <c r="A83" s="58">
        <v>8</v>
      </c>
      <c r="B83" s="50" t="s">
        <v>3005</v>
      </c>
      <c r="C83" s="31" t="s">
        <v>54</v>
      </c>
      <c r="D83" s="31" t="s">
        <v>2994</v>
      </c>
      <c r="E83" s="59" t="s">
        <v>4373</v>
      </c>
      <c r="F83" s="50">
        <v>40</v>
      </c>
      <c r="G83" s="59" t="s">
        <v>2996</v>
      </c>
      <c r="H83" s="50">
        <v>627607</v>
      </c>
      <c r="I83" s="59" t="s">
        <v>3006</v>
      </c>
      <c r="J83" s="31" t="s">
        <v>2998</v>
      </c>
      <c r="K83" s="31" t="s">
        <v>2745</v>
      </c>
      <c r="L83" s="31" t="s">
        <v>2639</v>
      </c>
      <c r="M83" s="50" t="s">
        <v>2999</v>
      </c>
      <c r="N83" s="31" t="s">
        <v>3000</v>
      </c>
      <c r="O83" s="31" t="s">
        <v>2726</v>
      </c>
      <c r="P83" s="51">
        <v>2860.2</v>
      </c>
      <c r="Q83" s="51">
        <f t="shared" si="10"/>
        <v>3375.0359999999996</v>
      </c>
      <c r="R83" s="51">
        <v>2145.1999999999998</v>
      </c>
      <c r="S83" s="51">
        <v>2531.1</v>
      </c>
      <c r="T83" s="51">
        <v>2860.2</v>
      </c>
      <c r="U83" s="51">
        <f>T83*1.18</f>
        <v>3375.0359999999996</v>
      </c>
      <c r="V83" s="31" t="s">
        <v>64</v>
      </c>
      <c r="W83" s="31" t="s">
        <v>54</v>
      </c>
      <c r="X83" s="31" t="s">
        <v>54</v>
      </c>
      <c r="Y83" s="50" t="s">
        <v>2658</v>
      </c>
      <c r="Z83" s="60">
        <v>42031</v>
      </c>
      <c r="AA83" s="60">
        <v>42073</v>
      </c>
      <c r="AB83" s="59"/>
      <c r="AC83" s="50"/>
      <c r="AD83" s="59" t="s">
        <v>3006</v>
      </c>
      <c r="AE83" s="59" t="s">
        <v>2378</v>
      </c>
      <c r="AF83" s="50">
        <v>796</v>
      </c>
      <c r="AG83" s="31" t="s">
        <v>1971</v>
      </c>
      <c r="AH83" s="50">
        <v>1</v>
      </c>
      <c r="AI83" s="50">
        <v>45376000</v>
      </c>
      <c r="AJ83" s="31" t="s">
        <v>3001</v>
      </c>
      <c r="AK83" s="60">
        <v>42095</v>
      </c>
      <c r="AL83" s="60">
        <v>42095</v>
      </c>
      <c r="AM83" s="60">
        <v>42461</v>
      </c>
      <c r="AN83" s="50" t="s">
        <v>56</v>
      </c>
      <c r="AO83" s="31" t="s">
        <v>1659</v>
      </c>
      <c r="AP83" s="51"/>
      <c r="AQ83" s="31" t="s">
        <v>1659</v>
      </c>
      <c r="AR83" s="31" t="s">
        <v>1659</v>
      </c>
      <c r="AS83" s="31" t="s">
        <v>1659</v>
      </c>
      <c r="AT83" s="31" t="s">
        <v>1659</v>
      </c>
      <c r="AU83" s="31" t="s">
        <v>1659</v>
      </c>
      <c r="AV83" s="31" t="s">
        <v>1659</v>
      </c>
      <c r="AW83" s="31" t="s">
        <v>1659</v>
      </c>
      <c r="AX83" s="31" t="s">
        <v>1659</v>
      </c>
      <c r="AY83" s="31" t="s">
        <v>1659</v>
      </c>
      <c r="AZ83" s="31" t="s">
        <v>1659</v>
      </c>
      <c r="BA83" s="31" t="s">
        <v>1659</v>
      </c>
      <c r="BB83" s="59" t="s">
        <v>4373</v>
      </c>
      <c r="BC83" s="31" t="s">
        <v>3002</v>
      </c>
      <c r="BD83" s="49" t="s">
        <v>4505</v>
      </c>
    </row>
    <row r="84" spans="1:56" ht="67.5">
      <c r="A84" s="58">
        <v>8</v>
      </c>
      <c r="B84" s="50" t="s">
        <v>3007</v>
      </c>
      <c r="C84" s="31" t="s">
        <v>54</v>
      </c>
      <c r="D84" s="31" t="s">
        <v>2994</v>
      </c>
      <c r="E84" s="59" t="s">
        <v>4373</v>
      </c>
      <c r="F84" s="50">
        <v>40</v>
      </c>
      <c r="G84" s="59" t="s">
        <v>2996</v>
      </c>
      <c r="H84" s="50">
        <v>627736</v>
      </c>
      <c r="I84" s="59" t="s">
        <v>3008</v>
      </c>
      <c r="J84" s="31" t="s">
        <v>2998</v>
      </c>
      <c r="K84" s="31" t="s">
        <v>2745</v>
      </c>
      <c r="L84" s="31" t="s">
        <v>2639</v>
      </c>
      <c r="M84" s="50" t="s">
        <v>2999</v>
      </c>
      <c r="N84" s="31" t="s">
        <v>3000</v>
      </c>
      <c r="O84" s="31" t="s">
        <v>2726</v>
      </c>
      <c r="P84" s="51">
        <v>4000</v>
      </c>
      <c r="Q84" s="51">
        <f t="shared" si="10"/>
        <v>4720</v>
      </c>
      <c r="R84" s="51">
        <v>1000</v>
      </c>
      <c r="S84" s="51">
        <v>1180</v>
      </c>
      <c r="T84" s="51">
        <v>4000</v>
      </c>
      <c r="U84" s="51">
        <f>T84*1.18</f>
        <v>4720</v>
      </c>
      <c r="V84" s="31" t="s">
        <v>64</v>
      </c>
      <c r="W84" s="31" t="s">
        <v>54</v>
      </c>
      <c r="X84" s="31" t="s">
        <v>54</v>
      </c>
      <c r="Y84" s="50" t="s">
        <v>2658</v>
      </c>
      <c r="Z84" s="60">
        <v>42211</v>
      </c>
      <c r="AA84" s="60">
        <v>42258</v>
      </c>
      <c r="AB84" s="59"/>
      <c r="AC84" s="50"/>
      <c r="AD84" s="59" t="s">
        <v>3008</v>
      </c>
      <c r="AE84" s="59" t="s">
        <v>2378</v>
      </c>
      <c r="AF84" s="50">
        <v>796</v>
      </c>
      <c r="AG84" s="31" t="s">
        <v>1971</v>
      </c>
      <c r="AH84" s="50">
        <v>1</v>
      </c>
      <c r="AI84" s="50">
        <v>45376000</v>
      </c>
      <c r="AJ84" s="31" t="s">
        <v>3001</v>
      </c>
      <c r="AK84" s="60">
        <v>42278</v>
      </c>
      <c r="AL84" s="60">
        <v>42278</v>
      </c>
      <c r="AM84" s="60">
        <v>42643</v>
      </c>
      <c r="AN84" s="50" t="s">
        <v>56</v>
      </c>
      <c r="AO84" s="31" t="s">
        <v>1659</v>
      </c>
      <c r="AP84" s="51"/>
      <c r="AQ84" s="31" t="s">
        <v>1659</v>
      </c>
      <c r="AR84" s="31" t="s">
        <v>1659</v>
      </c>
      <c r="AS84" s="31" t="s">
        <v>1659</v>
      </c>
      <c r="AT84" s="31" t="s">
        <v>1659</v>
      </c>
      <c r="AU84" s="31" t="s">
        <v>1659</v>
      </c>
      <c r="AV84" s="31" t="s">
        <v>1659</v>
      </c>
      <c r="AW84" s="31" t="s">
        <v>1659</v>
      </c>
      <c r="AX84" s="31" t="s">
        <v>1659</v>
      </c>
      <c r="AY84" s="31" t="s">
        <v>1659</v>
      </c>
      <c r="AZ84" s="31" t="s">
        <v>1659</v>
      </c>
      <c r="BA84" s="31" t="s">
        <v>1659</v>
      </c>
      <c r="BB84" s="59" t="s">
        <v>4373</v>
      </c>
      <c r="BC84" s="31" t="s">
        <v>3002</v>
      </c>
      <c r="BD84" s="49" t="s">
        <v>4505</v>
      </c>
    </row>
    <row r="85" spans="1:56" ht="67.5">
      <c r="A85" s="58">
        <v>8</v>
      </c>
      <c r="B85" s="50" t="s">
        <v>3009</v>
      </c>
      <c r="C85" s="31" t="s">
        <v>54</v>
      </c>
      <c r="D85" s="31" t="s">
        <v>2994</v>
      </c>
      <c r="E85" s="59" t="s">
        <v>4373</v>
      </c>
      <c r="F85" s="50">
        <v>40</v>
      </c>
      <c r="G85" s="59" t="s">
        <v>2996</v>
      </c>
      <c r="H85" s="50">
        <v>627737</v>
      </c>
      <c r="I85" s="59" t="s">
        <v>3010</v>
      </c>
      <c r="J85" s="31" t="s">
        <v>2998</v>
      </c>
      <c r="K85" s="31" t="s">
        <v>2745</v>
      </c>
      <c r="L85" s="31" t="s">
        <v>2639</v>
      </c>
      <c r="M85" s="50" t="s">
        <v>2999</v>
      </c>
      <c r="N85" s="31" t="s">
        <v>3000</v>
      </c>
      <c r="O85" s="31" t="s">
        <v>2726</v>
      </c>
      <c r="P85" s="51">
        <v>4000</v>
      </c>
      <c r="Q85" s="51">
        <f t="shared" si="10"/>
        <v>4720</v>
      </c>
      <c r="R85" s="51">
        <v>1000</v>
      </c>
      <c r="S85" s="51">
        <v>1180</v>
      </c>
      <c r="T85" s="51">
        <v>4000</v>
      </c>
      <c r="U85" s="51">
        <f>T85*1.18</f>
        <v>4720</v>
      </c>
      <c r="V85" s="31" t="s">
        <v>64</v>
      </c>
      <c r="W85" s="31" t="s">
        <v>54</v>
      </c>
      <c r="X85" s="31" t="s">
        <v>54</v>
      </c>
      <c r="Y85" s="50" t="s">
        <v>2658</v>
      </c>
      <c r="Z85" s="60">
        <v>42211</v>
      </c>
      <c r="AA85" s="60">
        <v>42258</v>
      </c>
      <c r="AB85" s="59"/>
      <c r="AC85" s="50"/>
      <c r="AD85" s="59" t="s">
        <v>3010</v>
      </c>
      <c r="AE85" s="59" t="s">
        <v>2378</v>
      </c>
      <c r="AF85" s="50">
        <v>796</v>
      </c>
      <c r="AG85" s="31" t="s">
        <v>1971</v>
      </c>
      <c r="AH85" s="50">
        <v>1</v>
      </c>
      <c r="AI85" s="50">
        <v>45376000</v>
      </c>
      <c r="AJ85" s="31" t="s">
        <v>3001</v>
      </c>
      <c r="AK85" s="60">
        <v>42278</v>
      </c>
      <c r="AL85" s="60">
        <v>42278</v>
      </c>
      <c r="AM85" s="60">
        <v>42643</v>
      </c>
      <c r="AN85" s="50" t="s">
        <v>56</v>
      </c>
      <c r="AO85" s="31" t="s">
        <v>1659</v>
      </c>
      <c r="AP85" s="51"/>
      <c r="AQ85" s="31" t="s">
        <v>1659</v>
      </c>
      <c r="AR85" s="31" t="s">
        <v>1659</v>
      </c>
      <c r="AS85" s="31" t="s">
        <v>1659</v>
      </c>
      <c r="AT85" s="31" t="s">
        <v>1659</v>
      </c>
      <c r="AU85" s="31" t="s">
        <v>1659</v>
      </c>
      <c r="AV85" s="31" t="s">
        <v>1659</v>
      </c>
      <c r="AW85" s="31" t="s">
        <v>1659</v>
      </c>
      <c r="AX85" s="31" t="s">
        <v>1659</v>
      </c>
      <c r="AY85" s="31" t="s">
        <v>1659</v>
      </c>
      <c r="AZ85" s="31" t="s">
        <v>1659</v>
      </c>
      <c r="BA85" s="31" t="s">
        <v>1659</v>
      </c>
      <c r="BB85" s="59" t="s">
        <v>4373</v>
      </c>
      <c r="BC85" s="31" t="s">
        <v>3002</v>
      </c>
      <c r="BD85" s="49" t="s">
        <v>4505</v>
      </c>
    </row>
    <row r="86" spans="1:56" ht="57.75" customHeight="1">
      <c r="A86" s="58">
        <v>6</v>
      </c>
      <c r="B86" s="50" t="s">
        <v>3011</v>
      </c>
      <c r="C86" s="31" t="s">
        <v>54</v>
      </c>
      <c r="D86" s="31" t="s">
        <v>3012</v>
      </c>
      <c r="E86" s="59" t="s">
        <v>3013</v>
      </c>
      <c r="F86" s="50" t="s">
        <v>2125</v>
      </c>
      <c r="G86" s="59" t="s">
        <v>2612</v>
      </c>
      <c r="H86" s="50">
        <v>627724</v>
      </c>
      <c r="I86" s="59" t="s">
        <v>3014</v>
      </c>
      <c r="J86" s="31" t="s">
        <v>3015</v>
      </c>
      <c r="K86" s="31" t="s">
        <v>2665</v>
      </c>
      <c r="L86" s="31" t="s">
        <v>3016</v>
      </c>
      <c r="M86" s="50" t="s">
        <v>3017</v>
      </c>
      <c r="N86" s="31" t="s">
        <v>3018</v>
      </c>
      <c r="O86" s="31" t="s">
        <v>3019</v>
      </c>
      <c r="P86" s="51">
        <v>1376.6</v>
      </c>
      <c r="Q86" s="51">
        <v>1376.6</v>
      </c>
      <c r="R86" s="51">
        <v>1376.6</v>
      </c>
      <c r="S86" s="51">
        <v>1376.6</v>
      </c>
      <c r="T86" s="51">
        <v>1376.6</v>
      </c>
      <c r="U86" s="51">
        <v>1376.6</v>
      </c>
      <c r="V86" s="31" t="s">
        <v>1937</v>
      </c>
      <c r="W86" s="31" t="s">
        <v>54</v>
      </c>
      <c r="X86" s="31" t="s">
        <v>54</v>
      </c>
      <c r="Y86" s="50" t="s">
        <v>1922</v>
      </c>
      <c r="Z86" s="60">
        <v>42108</v>
      </c>
      <c r="AA86" s="60">
        <v>42115</v>
      </c>
      <c r="AB86" s="59" t="s">
        <v>3020</v>
      </c>
      <c r="AC86" s="31" t="s">
        <v>3021</v>
      </c>
      <c r="AD86" s="59" t="s">
        <v>3022</v>
      </c>
      <c r="AE86" s="59" t="s">
        <v>3023</v>
      </c>
      <c r="AF86" s="50">
        <v>796</v>
      </c>
      <c r="AG86" s="31" t="s">
        <v>1971</v>
      </c>
      <c r="AH86" s="50">
        <v>1</v>
      </c>
      <c r="AI86" s="50">
        <v>45</v>
      </c>
      <c r="AJ86" s="31" t="s">
        <v>2954</v>
      </c>
      <c r="AK86" s="60">
        <v>42122</v>
      </c>
      <c r="AL86" s="60">
        <v>42122</v>
      </c>
      <c r="AM86" s="60">
        <v>42216</v>
      </c>
      <c r="AN86" s="50">
        <v>2015</v>
      </c>
      <c r="AO86" s="31"/>
      <c r="AP86" s="5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 t="s">
        <v>65</v>
      </c>
      <c r="BB86" s="31"/>
      <c r="BC86" s="31" t="s">
        <v>3024</v>
      </c>
    </row>
    <row r="87" spans="1:56" ht="52.5" customHeight="1">
      <c r="A87" s="58">
        <v>6</v>
      </c>
      <c r="B87" s="50" t="s">
        <v>3025</v>
      </c>
      <c r="C87" s="31" t="s">
        <v>54</v>
      </c>
      <c r="D87" s="31" t="s">
        <v>3012</v>
      </c>
      <c r="E87" s="59" t="s">
        <v>3013</v>
      </c>
      <c r="F87" s="50" t="s">
        <v>2125</v>
      </c>
      <c r="G87" s="59" t="s">
        <v>2612</v>
      </c>
      <c r="H87" s="50">
        <v>627726</v>
      </c>
      <c r="I87" s="59" t="s">
        <v>3026</v>
      </c>
      <c r="J87" s="31" t="s">
        <v>3015</v>
      </c>
      <c r="K87" s="31" t="s">
        <v>2665</v>
      </c>
      <c r="L87" s="31" t="s">
        <v>3016</v>
      </c>
      <c r="M87" s="50" t="s">
        <v>3017</v>
      </c>
      <c r="N87" s="31" t="s">
        <v>3018</v>
      </c>
      <c r="O87" s="31" t="s">
        <v>3027</v>
      </c>
      <c r="P87" s="51">
        <v>2287.5</v>
      </c>
      <c r="Q87" s="51">
        <v>2287.5</v>
      </c>
      <c r="R87" s="51">
        <v>2287.5</v>
      </c>
      <c r="S87" s="51">
        <v>2287.5</v>
      </c>
      <c r="T87" s="51">
        <v>2287.5</v>
      </c>
      <c r="U87" s="51">
        <v>2287.5</v>
      </c>
      <c r="V87" s="31" t="s">
        <v>1937</v>
      </c>
      <c r="W87" s="31" t="s">
        <v>54</v>
      </c>
      <c r="X87" s="31" t="s">
        <v>54</v>
      </c>
      <c r="Y87" s="50" t="s">
        <v>1922</v>
      </c>
      <c r="Z87" s="60">
        <v>42255</v>
      </c>
      <c r="AA87" s="60">
        <v>42261</v>
      </c>
      <c r="AB87" s="59" t="s">
        <v>3020</v>
      </c>
      <c r="AC87" s="31" t="s">
        <v>3021</v>
      </c>
      <c r="AD87" s="59" t="s">
        <v>3028</v>
      </c>
      <c r="AE87" s="59" t="s">
        <v>3023</v>
      </c>
      <c r="AF87" s="50">
        <v>796</v>
      </c>
      <c r="AG87" s="31" t="s">
        <v>1971</v>
      </c>
      <c r="AH87" s="50">
        <v>1</v>
      </c>
      <c r="AI87" s="50">
        <v>45</v>
      </c>
      <c r="AJ87" s="31" t="s">
        <v>2954</v>
      </c>
      <c r="AK87" s="60">
        <v>42278</v>
      </c>
      <c r="AL87" s="60">
        <v>42278</v>
      </c>
      <c r="AM87" s="60">
        <v>42369</v>
      </c>
      <c r="AN87" s="50">
        <v>2015</v>
      </c>
      <c r="AO87" s="31"/>
      <c r="AP87" s="5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 t="s">
        <v>65</v>
      </c>
      <c r="BB87" s="31"/>
      <c r="BC87" s="31" t="s">
        <v>3024</v>
      </c>
    </row>
    <row r="88" spans="1:56" ht="54" customHeight="1">
      <c r="A88" s="58">
        <v>6</v>
      </c>
      <c r="B88" s="50" t="s">
        <v>3029</v>
      </c>
      <c r="C88" s="31" t="s">
        <v>54</v>
      </c>
      <c r="D88" s="31" t="s">
        <v>3012</v>
      </c>
      <c r="E88" s="59" t="s">
        <v>3013</v>
      </c>
      <c r="F88" s="50" t="s">
        <v>2125</v>
      </c>
      <c r="G88" s="59" t="s">
        <v>2612</v>
      </c>
      <c r="H88" s="50">
        <v>627728</v>
      </c>
      <c r="I88" s="59" t="s">
        <v>3030</v>
      </c>
      <c r="J88" s="31" t="s">
        <v>2665</v>
      </c>
      <c r="K88" s="31" t="s">
        <v>2665</v>
      </c>
      <c r="L88" s="31" t="s">
        <v>3016</v>
      </c>
      <c r="M88" s="50" t="s">
        <v>3031</v>
      </c>
      <c r="N88" s="31" t="s">
        <v>3032</v>
      </c>
      <c r="O88" s="31" t="s">
        <v>3033</v>
      </c>
      <c r="P88" s="51">
        <v>600</v>
      </c>
      <c r="Q88" s="51">
        <v>600</v>
      </c>
      <c r="R88" s="51">
        <v>600</v>
      </c>
      <c r="S88" s="51">
        <v>600</v>
      </c>
      <c r="T88" s="51">
        <v>600</v>
      </c>
      <c r="U88" s="51">
        <v>600</v>
      </c>
      <c r="V88" s="31" t="s">
        <v>1937</v>
      </c>
      <c r="W88" s="31" t="s">
        <v>54</v>
      </c>
      <c r="X88" s="31" t="s">
        <v>54</v>
      </c>
      <c r="Y88" s="50" t="s">
        <v>1922</v>
      </c>
      <c r="Z88" s="60">
        <v>42005</v>
      </c>
      <c r="AA88" s="60">
        <v>42019</v>
      </c>
      <c r="AB88" s="59" t="s">
        <v>3020</v>
      </c>
      <c r="AC88" s="31" t="s">
        <v>3021</v>
      </c>
      <c r="AD88" s="59" t="s">
        <v>3034</v>
      </c>
      <c r="AE88" s="59" t="s">
        <v>3035</v>
      </c>
      <c r="AF88" s="50">
        <v>796</v>
      </c>
      <c r="AG88" s="31" t="s">
        <v>1971</v>
      </c>
      <c r="AH88" s="50">
        <v>1</v>
      </c>
      <c r="AI88" s="50">
        <v>45</v>
      </c>
      <c r="AJ88" s="31" t="s">
        <v>2954</v>
      </c>
      <c r="AK88" s="60">
        <v>42005</v>
      </c>
      <c r="AL88" s="60">
        <v>42005</v>
      </c>
      <c r="AM88" s="60">
        <v>42369</v>
      </c>
      <c r="AN88" s="50">
        <v>2015</v>
      </c>
      <c r="AO88" s="31"/>
      <c r="AP88" s="5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 t="s">
        <v>65</v>
      </c>
      <c r="BB88" s="31"/>
      <c r="BC88" s="31" t="s">
        <v>3024</v>
      </c>
    </row>
    <row r="89" spans="1:56" ht="45">
      <c r="A89" s="58">
        <v>8</v>
      </c>
      <c r="B89" s="50" t="s">
        <v>3036</v>
      </c>
      <c r="C89" s="31" t="s">
        <v>54</v>
      </c>
      <c r="D89" s="31" t="s">
        <v>3037</v>
      </c>
      <c r="E89" s="59" t="s">
        <v>2662</v>
      </c>
      <c r="F89" s="50">
        <v>72</v>
      </c>
      <c r="G89" s="59">
        <v>7424020</v>
      </c>
      <c r="H89" s="50">
        <v>860064</v>
      </c>
      <c r="I89" s="59" t="s">
        <v>3038</v>
      </c>
      <c r="J89" s="31" t="s">
        <v>2776</v>
      </c>
      <c r="K89" s="31" t="s">
        <v>2776</v>
      </c>
      <c r="L89" s="31" t="s">
        <v>2639</v>
      </c>
      <c r="M89" s="50" t="s">
        <v>3039</v>
      </c>
      <c r="N89" s="31" t="s">
        <v>3040</v>
      </c>
      <c r="O89" s="31" t="s">
        <v>3041</v>
      </c>
      <c r="P89" s="51">
        <v>43915.5</v>
      </c>
      <c r="Q89" s="51">
        <f t="shared" ref="Q89:Q120" si="11">P89*1.18</f>
        <v>51820.29</v>
      </c>
      <c r="R89" s="51">
        <v>43915.5</v>
      </c>
      <c r="S89" s="51">
        <f>R89*1.18</f>
        <v>51820.29</v>
      </c>
      <c r="T89" s="51">
        <v>43915.5</v>
      </c>
      <c r="U89" s="51">
        <f t="shared" ref="U89:U120" si="12">T89*1.18</f>
        <v>51820.29</v>
      </c>
      <c r="V89" s="31" t="s">
        <v>61</v>
      </c>
      <c r="W89" s="31" t="s">
        <v>54</v>
      </c>
      <c r="X89" s="31" t="s">
        <v>54</v>
      </c>
      <c r="Y89" s="50" t="s">
        <v>2658</v>
      </c>
      <c r="Z89" s="60">
        <v>42017</v>
      </c>
      <c r="AA89" s="60">
        <v>42076</v>
      </c>
      <c r="AB89" s="59" t="s">
        <v>1659</v>
      </c>
      <c r="AC89" s="31" t="s">
        <v>1659</v>
      </c>
      <c r="AD89" s="59" t="s">
        <v>3042</v>
      </c>
      <c r="AE89" s="59" t="s">
        <v>1952</v>
      </c>
      <c r="AF89" s="50">
        <v>642</v>
      </c>
      <c r="AG89" s="31" t="s">
        <v>2779</v>
      </c>
      <c r="AH89" s="50">
        <v>916563</v>
      </c>
      <c r="AI89" s="50">
        <v>46</v>
      </c>
      <c r="AJ89" s="31" t="s">
        <v>63</v>
      </c>
      <c r="AK89" s="60">
        <v>42093</v>
      </c>
      <c r="AL89" s="60">
        <v>42095</v>
      </c>
      <c r="AM89" s="60">
        <v>42247</v>
      </c>
      <c r="AN89" s="50">
        <v>2015</v>
      </c>
      <c r="AO89" s="31"/>
      <c r="AP89" s="5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 t="s">
        <v>2234</v>
      </c>
      <c r="BD89" s="49" t="s">
        <v>4510</v>
      </c>
    </row>
    <row r="90" spans="1:56" ht="45">
      <c r="A90" s="58">
        <v>8</v>
      </c>
      <c r="B90" s="50" t="s">
        <v>3043</v>
      </c>
      <c r="C90" s="31" t="s">
        <v>54</v>
      </c>
      <c r="D90" s="31" t="s">
        <v>3037</v>
      </c>
      <c r="E90" s="59" t="s">
        <v>2662</v>
      </c>
      <c r="F90" s="50">
        <v>72</v>
      </c>
      <c r="G90" s="59">
        <v>7424020</v>
      </c>
      <c r="H90" s="50">
        <v>860065</v>
      </c>
      <c r="I90" s="59" t="s">
        <v>3044</v>
      </c>
      <c r="J90" s="31" t="s">
        <v>2776</v>
      </c>
      <c r="K90" s="31" t="s">
        <v>2776</v>
      </c>
      <c r="L90" s="31" t="s">
        <v>2639</v>
      </c>
      <c r="M90" s="50" t="s">
        <v>3039</v>
      </c>
      <c r="N90" s="31" t="s">
        <v>3040</v>
      </c>
      <c r="O90" s="31" t="s">
        <v>3041</v>
      </c>
      <c r="P90" s="51">
        <v>83558.7</v>
      </c>
      <c r="Q90" s="51">
        <f t="shared" si="11"/>
        <v>98599.265999999989</v>
      </c>
      <c r="R90" s="51">
        <v>83558.7</v>
      </c>
      <c r="S90" s="51">
        <f>R90*1.18</f>
        <v>98599.265999999989</v>
      </c>
      <c r="T90" s="51">
        <v>83558.7</v>
      </c>
      <c r="U90" s="51">
        <f t="shared" si="12"/>
        <v>98599.265999999989</v>
      </c>
      <c r="V90" s="31" t="s">
        <v>61</v>
      </c>
      <c r="W90" s="31" t="s">
        <v>54</v>
      </c>
      <c r="X90" s="31" t="s">
        <v>54</v>
      </c>
      <c r="Y90" s="50" t="s">
        <v>2658</v>
      </c>
      <c r="Z90" s="60">
        <v>42017</v>
      </c>
      <c r="AA90" s="60">
        <v>42076</v>
      </c>
      <c r="AB90" s="59" t="s">
        <v>1659</v>
      </c>
      <c r="AC90" s="31" t="s">
        <v>1659</v>
      </c>
      <c r="AD90" s="59" t="s">
        <v>3042</v>
      </c>
      <c r="AE90" s="59" t="s">
        <v>1952</v>
      </c>
      <c r="AF90" s="50">
        <v>796</v>
      </c>
      <c r="AG90" s="31" t="s">
        <v>1971</v>
      </c>
      <c r="AH90" s="50">
        <v>3767345</v>
      </c>
      <c r="AI90" s="50">
        <v>45</v>
      </c>
      <c r="AJ90" s="31" t="s">
        <v>2153</v>
      </c>
      <c r="AK90" s="60">
        <v>42093</v>
      </c>
      <c r="AL90" s="60">
        <v>42095</v>
      </c>
      <c r="AM90" s="60">
        <v>42247</v>
      </c>
      <c r="AN90" s="50">
        <v>2015</v>
      </c>
      <c r="AO90" s="31"/>
      <c r="AP90" s="5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 t="s">
        <v>2234</v>
      </c>
      <c r="BD90" s="49" t="s">
        <v>4510</v>
      </c>
    </row>
    <row r="91" spans="1:56" ht="33.75">
      <c r="A91" s="58">
        <v>3</v>
      </c>
      <c r="B91" s="50" t="s">
        <v>3045</v>
      </c>
      <c r="C91" s="31" t="s">
        <v>54</v>
      </c>
      <c r="D91" s="31" t="s">
        <v>3046</v>
      </c>
      <c r="E91" s="59" t="s">
        <v>4810</v>
      </c>
      <c r="F91" s="50">
        <v>40</v>
      </c>
      <c r="G91" s="59">
        <v>4010412</v>
      </c>
      <c r="H91" s="50">
        <v>860068</v>
      </c>
      <c r="I91" s="59" t="s">
        <v>3048</v>
      </c>
      <c r="J91" s="31" t="s">
        <v>3049</v>
      </c>
      <c r="K91" s="31" t="s">
        <v>2745</v>
      </c>
      <c r="L91" s="31" t="s">
        <v>2639</v>
      </c>
      <c r="M91" s="50">
        <v>201020201</v>
      </c>
      <c r="N91" s="31" t="s">
        <v>3050</v>
      </c>
      <c r="O91" s="31" t="s">
        <v>3051</v>
      </c>
      <c r="P91" s="51">
        <v>4415.2300800000003</v>
      </c>
      <c r="Q91" s="51">
        <f t="shared" si="11"/>
        <v>5209.9714943999998</v>
      </c>
      <c r="R91" s="51">
        <v>4415.2300800000003</v>
      </c>
      <c r="S91" s="51">
        <v>5209.9714943999998</v>
      </c>
      <c r="T91" s="51">
        <v>4415.2300800000003</v>
      </c>
      <c r="U91" s="51">
        <f t="shared" si="12"/>
        <v>5209.9714943999998</v>
      </c>
      <c r="V91" s="31" t="s">
        <v>64</v>
      </c>
      <c r="W91" s="31" t="s">
        <v>54</v>
      </c>
      <c r="X91" s="31" t="s">
        <v>54</v>
      </c>
      <c r="Y91" s="50" t="s">
        <v>2658</v>
      </c>
      <c r="Z91" s="60">
        <v>42004</v>
      </c>
      <c r="AA91" s="60">
        <v>42050</v>
      </c>
      <c r="AB91" s="59" t="s">
        <v>1659</v>
      </c>
      <c r="AC91" s="31" t="s">
        <v>1659</v>
      </c>
      <c r="AD91" s="59" t="s">
        <v>3042</v>
      </c>
      <c r="AE91" s="59" t="s">
        <v>1952</v>
      </c>
      <c r="AF91" s="50">
        <v>796</v>
      </c>
      <c r="AG91" s="31" t="s">
        <v>1971</v>
      </c>
      <c r="AH91" s="50">
        <v>244</v>
      </c>
      <c r="AI91" s="50">
        <v>46.45</v>
      </c>
      <c r="AJ91" s="31" t="s">
        <v>3052</v>
      </c>
      <c r="AK91" s="60">
        <v>42055</v>
      </c>
      <c r="AL91" s="60">
        <v>42064</v>
      </c>
      <c r="AM91" s="60">
        <v>42369</v>
      </c>
      <c r="AN91" s="50">
        <v>2015</v>
      </c>
      <c r="AO91" s="31"/>
      <c r="AP91" s="5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 t="s">
        <v>2234</v>
      </c>
    </row>
    <row r="92" spans="1:56" ht="33.75">
      <c r="A92" s="58">
        <v>3</v>
      </c>
      <c r="B92" s="50" t="s">
        <v>3053</v>
      </c>
      <c r="C92" s="31" t="s">
        <v>54</v>
      </c>
      <c r="D92" s="31" t="s">
        <v>3046</v>
      </c>
      <c r="E92" s="59" t="s">
        <v>4810</v>
      </c>
      <c r="F92" s="50">
        <v>40</v>
      </c>
      <c r="G92" s="59">
        <v>4010412</v>
      </c>
      <c r="H92" s="50">
        <v>860067</v>
      </c>
      <c r="I92" s="59" t="s">
        <v>3054</v>
      </c>
      <c r="J92" s="31" t="s">
        <v>3049</v>
      </c>
      <c r="K92" s="31" t="s">
        <v>2745</v>
      </c>
      <c r="L92" s="31" t="s">
        <v>2639</v>
      </c>
      <c r="M92" s="50">
        <v>201020201</v>
      </c>
      <c r="N92" s="31" t="s">
        <v>3050</v>
      </c>
      <c r="O92" s="31" t="s">
        <v>3051</v>
      </c>
      <c r="P92" s="51">
        <v>66069.66</v>
      </c>
      <c r="Q92" s="51">
        <f t="shared" si="11"/>
        <v>77962.198799999998</v>
      </c>
      <c r="R92" s="51">
        <v>66069.66</v>
      </c>
      <c r="S92" s="51">
        <v>77962.198799999998</v>
      </c>
      <c r="T92" s="51">
        <v>66069.66</v>
      </c>
      <c r="U92" s="51">
        <f t="shared" si="12"/>
        <v>77962.198799999998</v>
      </c>
      <c r="V92" s="31" t="s">
        <v>61</v>
      </c>
      <c r="W92" s="31" t="s">
        <v>54</v>
      </c>
      <c r="X92" s="31" t="s">
        <v>54</v>
      </c>
      <c r="Y92" s="50" t="s">
        <v>2658</v>
      </c>
      <c r="Z92" s="60">
        <v>41937</v>
      </c>
      <c r="AA92" s="60">
        <v>41998</v>
      </c>
      <c r="AB92" s="59" t="s">
        <v>1659</v>
      </c>
      <c r="AC92" s="31" t="s">
        <v>1659</v>
      </c>
      <c r="AD92" s="59" t="s">
        <v>3042</v>
      </c>
      <c r="AE92" s="59" t="s">
        <v>1952</v>
      </c>
      <c r="AF92" s="50">
        <v>796</v>
      </c>
      <c r="AG92" s="31" t="s">
        <v>1971</v>
      </c>
      <c r="AH92" s="50">
        <v>32150</v>
      </c>
      <c r="AI92" s="50">
        <v>46.45</v>
      </c>
      <c r="AJ92" s="31" t="s">
        <v>3052</v>
      </c>
      <c r="AK92" s="60">
        <v>42005</v>
      </c>
      <c r="AL92" s="60">
        <v>42005</v>
      </c>
      <c r="AM92" s="60">
        <v>42369</v>
      </c>
      <c r="AN92" s="50">
        <v>2015</v>
      </c>
      <c r="AO92" s="31"/>
      <c r="AP92" s="5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 t="s">
        <v>2234</v>
      </c>
    </row>
    <row r="93" spans="1:56" ht="67.5">
      <c r="A93" s="58">
        <v>3</v>
      </c>
      <c r="B93" s="50" t="s">
        <v>3055</v>
      </c>
      <c r="C93" s="31" t="s">
        <v>54</v>
      </c>
      <c r="D93" s="31" t="s">
        <v>3046</v>
      </c>
      <c r="E93" s="59" t="s">
        <v>4810</v>
      </c>
      <c r="F93" s="50">
        <v>40</v>
      </c>
      <c r="G93" s="59">
        <v>4010412</v>
      </c>
      <c r="H93" s="50">
        <v>860066</v>
      </c>
      <c r="I93" s="59" t="s">
        <v>3056</v>
      </c>
      <c r="J93" s="31" t="s">
        <v>3057</v>
      </c>
      <c r="K93" s="31" t="s">
        <v>2745</v>
      </c>
      <c r="L93" s="31" t="s">
        <v>2639</v>
      </c>
      <c r="M93" s="50">
        <v>201020201</v>
      </c>
      <c r="N93" s="31" t="s">
        <v>3058</v>
      </c>
      <c r="O93" s="31" t="s">
        <v>3051</v>
      </c>
      <c r="P93" s="51">
        <v>101020.63</v>
      </c>
      <c r="Q93" s="51">
        <f t="shared" si="11"/>
        <v>119204.3434</v>
      </c>
      <c r="R93" s="51">
        <v>101020.63</v>
      </c>
      <c r="S93" s="51">
        <v>119204.3434</v>
      </c>
      <c r="T93" s="51">
        <v>101020.63</v>
      </c>
      <c r="U93" s="51">
        <f t="shared" si="12"/>
        <v>119204.3434</v>
      </c>
      <c r="V93" s="31" t="s">
        <v>61</v>
      </c>
      <c r="W93" s="31" t="s">
        <v>54</v>
      </c>
      <c r="X93" s="31" t="s">
        <v>54</v>
      </c>
      <c r="Y93" s="50" t="s">
        <v>2658</v>
      </c>
      <c r="Z93" s="60">
        <v>42353</v>
      </c>
      <c r="AA93" s="60">
        <v>42050</v>
      </c>
      <c r="AB93" s="59" t="s">
        <v>1659</v>
      </c>
      <c r="AC93" s="31" t="s">
        <v>1659</v>
      </c>
      <c r="AD93" s="59" t="s">
        <v>3042</v>
      </c>
      <c r="AE93" s="59" t="s">
        <v>1952</v>
      </c>
      <c r="AF93" s="50">
        <v>796</v>
      </c>
      <c r="AG93" s="31" t="s">
        <v>1971</v>
      </c>
      <c r="AH93" s="50">
        <v>8463</v>
      </c>
      <c r="AI93" s="50">
        <v>46.45</v>
      </c>
      <c r="AJ93" s="31" t="s">
        <v>3052</v>
      </c>
      <c r="AK93" s="60">
        <v>42055</v>
      </c>
      <c r="AL93" s="60">
        <v>42064</v>
      </c>
      <c r="AM93" s="60">
        <v>42369</v>
      </c>
      <c r="AN93" s="50">
        <v>2015</v>
      </c>
      <c r="AO93" s="31"/>
      <c r="AP93" s="5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 t="s">
        <v>2234</v>
      </c>
    </row>
    <row r="94" spans="1:56" ht="67.5">
      <c r="A94" s="58">
        <v>8</v>
      </c>
      <c r="B94" s="50" t="s">
        <v>3059</v>
      </c>
      <c r="C94" s="31" t="s">
        <v>54</v>
      </c>
      <c r="D94" s="31" t="s">
        <v>2231</v>
      </c>
      <c r="E94" s="59" t="s">
        <v>3060</v>
      </c>
      <c r="F94" s="50">
        <v>40</v>
      </c>
      <c r="G94" s="59">
        <v>6022000</v>
      </c>
      <c r="H94" s="50">
        <v>860102</v>
      </c>
      <c r="I94" s="59" t="s">
        <v>3061</v>
      </c>
      <c r="J94" s="31" t="s">
        <v>2775</v>
      </c>
      <c r="K94" s="31" t="s">
        <v>2776</v>
      </c>
      <c r="L94" s="31" t="s">
        <v>2639</v>
      </c>
      <c r="M94" s="50">
        <v>20105140401</v>
      </c>
      <c r="N94" s="31" t="s">
        <v>2943</v>
      </c>
      <c r="O94" s="31" t="s">
        <v>3041</v>
      </c>
      <c r="P94" s="51">
        <v>108520.4</v>
      </c>
      <c r="Q94" s="51">
        <f t="shared" si="11"/>
        <v>128054.07199999999</v>
      </c>
      <c r="R94" s="51">
        <v>108520.4</v>
      </c>
      <c r="S94" s="51">
        <v>128054.07199999999</v>
      </c>
      <c r="T94" s="51">
        <v>108520.4</v>
      </c>
      <c r="U94" s="51">
        <f t="shared" si="12"/>
        <v>128054.07199999999</v>
      </c>
      <c r="V94" s="31" t="s">
        <v>61</v>
      </c>
      <c r="W94" s="31" t="s">
        <v>54</v>
      </c>
      <c r="X94" s="31" t="s">
        <v>54</v>
      </c>
      <c r="Y94" s="50" t="s">
        <v>2658</v>
      </c>
      <c r="Z94" s="60">
        <v>41932</v>
      </c>
      <c r="AA94" s="60">
        <v>41993</v>
      </c>
      <c r="AB94" s="59" t="s">
        <v>1659</v>
      </c>
      <c r="AC94" s="31" t="s">
        <v>1659</v>
      </c>
      <c r="AD94" s="59" t="s">
        <v>3042</v>
      </c>
      <c r="AE94" s="59" t="s">
        <v>1952</v>
      </c>
      <c r="AF94" s="50">
        <v>642</v>
      </c>
      <c r="AG94" s="31" t="s">
        <v>2779</v>
      </c>
      <c r="AH94" s="50">
        <v>147</v>
      </c>
      <c r="AI94" s="50">
        <v>46.45</v>
      </c>
      <c r="AJ94" s="31" t="s">
        <v>3052</v>
      </c>
      <c r="AK94" s="60">
        <v>42005</v>
      </c>
      <c r="AL94" s="60">
        <v>42005</v>
      </c>
      <c r="AM94" s="60">
        <v>42369</v>
      </c>
      <c r="AN94" s="50">
        <v>2015</v>
      </c>
      <c r="AO94" s="31"/>
      <c r="AP94" s="5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 t="s">
        <v>2234</v>
      </c>
      <c r="BD94" s="49" t="s">
        <v>4507</v>
      </c>
    </row>
    <row r="95" spans="1:56" ht="56.25">
      <c r="A95" s="58">
        <v>8</v>
      </c>
      <c r="B95" s="50" t="s">
        <v>3062</v>
      </c>
      <c r="C95" s="31" t="s">
        <v>54</v>
      </c>
      <c r="D95" s="31" t="s">
        <v>2231</v>
      </c>
      <c r="E95" s="59" t="s">
        <v>2772</v>
      </c>
      <c r="F95" s="50">
        <v>40</v>
      </c>
      <c r="G95" s="59">
        <v>7493000</v>
      </c>
      <c r="H95" s="50">
        <v>860101</v>
      </c>
      <c r="I95" s="59" t="s">
        <v>3063</v>
      </c>
      <c r="J95" s="31" t="s">
        <v>3064</v>
      </c>
      <c r="K95" s="31" t="s">
        <v>2776</v>
      </c>
      <c r="L95" s="31" t="s">
        <v>2639</v>
      </c>
      <c r="M95" s="50">
        <v>20105140703</v>
      </c>
      <c r="N95" s="31" t="s">
        <v>2797</v>
      </c>
      <c r="O95" s="31" t="s">
        <v>3041</v>
      </c>
      <c r="P95" s="51">
        <v>2067</v>
      </c>
      <c r="Q95" s="51">
        <f t="shared" si="11"/>
        <v>2439.06</v>
      </c>
      <c r="R95" s="51">
        <v>2067</v>
      </c>
      <c r="S95" s="51">
        <v>2439.06</v>
      </c>
      <c r="T95" s="51">
        <v>2067</v>
      </c>
      <c r="U95" s="51">
        <f t="shared" si="12"/>
        <v>2439.06</v>
      </c>
      <c r="V95" s="31" t="s">
        <v>64</v>
      </c>
      <c r="W95" s="31" t="s">
        <v>54</v>
      </c>
      <c r="X95" s="31" t="s">
        <v>54</v>
      </c>
      <c r="Y95" s="50" t="s">
        <v>2658</v>
      </c>
      <c r="Z95" s="60">
        <v>41948</v>
      </c>
      <c r="AA95" s="60">
        <v>41993</v>
      </c>
      <c r="AB95" s="59" t="s">
        <v>1659</v>
      </c>
      <c r="AC95" s="31" t="s">
        <v>1659</v>
      </c>
      <c r="AD95" s="59" t="s">
        <v>3042</v>
      </c>
      <c r="AE95" s="59" t="s">
        <v>1952</v>
      </c>
      <c r="AF95" s="50">
        <v>796</v>
      </c>
      <c r="AG95" s="31" t="s">
        <v>1971</v>
      </c>
      <c r="AH95" s="50">
        <v>1</v>
      </c>
      <c r="AI95" s="50">
        <v>46.45</v>
      </c>
      <c r="AJ95" s="31" t="s">
        <v>3052</v>
      </c>
      <c r="AK95" s="60">
        <v>42005</v>
      </c>
      <c r="AL95" s="60">
        <v>42005</v>
      </c>
      <c r="AM95" s="60">
        <v>42369</v>
      </c>
      <c r="AN95" s="50">
        <v>2015</v>
      </c>
      <c r="AO95" s="31"/>
      <c r="AP95" s="5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 t="s">
        <v>2234</v>
      </c>
      <c r="BD95" s="49" t="s">
        <v>4508</v>
      </c>
    </row>
    <row r="96" spans="1:56" ht="42" customHeight="1">
      <c r="A96" s="58">
        <v>8</v>
      </c>
      <c r="B96" s="50" t="s">
        <v>3065</v>
      </c>
      <c r="C96" s="31" t="s">
        <v>54</v>
      </c>
      <c r="D96" s="31" t="s">
        <v>2231</v>
      </c>
      <c r="E96" s="59" t="s">
        <v>2995</v>
      </c>
      <c r="F96" s="50">
        <v>40</v>
      </c>
      <c r="G96" s="59">
        <v>4520510</v>
      </c>
      <c r="H96" s="50">
        <v>860110</v>
      </c>
      <c r="I96" s="59" t="s">
        <v>3066</v>
      </c>
      <c r="J96" s="31" t="s">
        <v>2730</v>
      </c>
      <c r="K96" s="31" t="s">
        <v>2776</v>
      </c>
      <c r="L96" s="31" t="s">
        <v>2639</v>
      </c>
      <c r="M96" s="50">
        <v>2010201</v>
      </c>
      <c r="N96" s="31" t="s">
        <v>2725</v>
      </c>
      <c r="O96" s="31" t="s">
        <v>2726</v>
      </c>
      <c r="P96" s="51">
        <v>1225.693</v>
      </c>
      <c r="Q96" s="51">
        <f t="shared" si="11"/>
        <v>1446.31774</v>
      </c>
      <c r="R96" s="51">
        <v>1225.693</v>
      </c>
      <c r="S96" s="51">
        <v>1446.31774</v>
      </c>
      <c r="T96" s="51">
        <v>1225.693</v>
      </c>
      <c r="U96" s="51">
        <f t="shared" si="12"/>
        <v>1446.31774</v>
      </c>
      <c r="V96" s="31" t="s">
        <v>64</v>
      </c>
      <c r="W96" s="31" t="s">
        <v>54</v>
      </c>
      <c r="X96" s="31" t="s">
        <v>54</v>
      </c>
      <c r="Y96" s="50" t="s">
        <v>2658</v>
      </c>
      <c r="Z96" s="60">
        <v>42040</v>
      </c>
      <c r="AA96" s="60">
        <v>42083</v>
      </c>
      <c r="AB96" s="59" t="s">
        <v>1659</v>
      </c>
      <c r="AC96" s="31" t="s">
        <v>1659</v>
      </c>
      <c r="AD96" s="59" t="s">
        <v>3042</v>
      </c>
      <c r="AE96" s="59" t="s">
        <v>1952</v>
      </c>
      <c r="AF96" s="50">
        <v>796</v>
      </c>
      <c r="AG96" s="31" t="s">
        <v>1971</v>
      </c>
      <c r="AH96" s="50">
        <v>1</v>
      </c>
      <c r="AI96" s="50">
        <v>45</v>
      </c>
      <c r="AJ96" s="31" t="s">
        <v>2153</v>
      </c>
      <c r="AK96" s="60">
        <v>42095</v>
      </c>
      <c r="AL96" s="60">
        <v>42095</v>
      </c>
      <c r="AM96" s="60">
        <v>42185</v>
      </c>
      <c r="AN96" s="50">
        <v>2015</v>
      </c>
      <c r="AO96" s="31"/>
      <c r="AP96" s="5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 t="s">
        <v>2234</v>
      </c>
    </row>
    <row r="97" spans="1:56" ht="43.5" customHeight="1">
      <c r="A97" s="58">
        <v>3</v>
      </c>
      <c r="B97" s="50" t="s">
        <v>3067</v>
      </c>
      <c r="C97" s="31" t="s">
        <v>54</v>
      </c>
      <c r="D97" s="31" t="s">
        <v>3068</v>
      </c>
      <c r="E97" s="59" t="s">
        <v>3047</v>
      </c>
      <c r="F97" s="50" t="s">
        <v>3069</v>
      </c>
      <c r="G97" s="59">
        <v>7424000</v>
      </c>
      <c r="H97" s="50">
        <v>860119</v>
      </c>
      <c r="I97" s="59" t="s">
        <v>3070</v>
      </c>
      <c r="J97" s="31" t="s">
        <v>3071</v>
      </c>
      <c r="K97" s="31" t="s">
        <v>2745</v>
      </c>
      <c r="L97" s="31" t="s">
        <v>2639</v>
      </c>
      <c r="M97" s="50" t="s">
        <v>3072</v>
      </c>
      <c r="N97" s="31" t="s">
        <v>3073</v>
      </c>
      <c r="O97" s="31" t="s">
        <v>3074</v>
      </c>
      <c r="P97" s="51">
        <v>1464</v>
      </c>
      <c r="Q97" s="51">
        <f t="shared" si="11"/>
        <v>1727.52</v>
      </c>
      <c r="R97" s="51">
        <v>1464</v>
      </c>
      <c r="S97" s="51">
        <v>1727.52</v>
      </c>
      <c r="T97" s="51">
        <v>1464</v>
      </c>
      <c r="U97" s="51">
        <f t="shared" si="12"/>
        <v>1727.52</v>
      </c>
      <c r="V97" s="31" t="s">
        <v>64</v>
      </c>
      <c r="W97" s="31" t="s">
        <v>54</v>
      </c>
      <c r="X97" s="31" t="s">
        <v>54</v>
      </c>
      <c r="Y97" s="50" t="s">
        <v>2658</v>
      </c>
      <c r="Z97" s="60">
        <v>41937</v>
      </c>
      <c r="AA97" s="60">
        <v>41983</v>
      </c>
      <c r="AB97" s="59" t="s">
        <v>1659</v>
      </c>
      <c r="AC97" s="31" t="s">
        <v>1659</v>
      </c>
      <c r="AD97" s="59" t="s">
        <v>3042</v>
      </c>
      <c r="AE97" s="59" t="s">
        <v>1952</v>
      </c>
      <c r="AF97" s="50">
        <v>796</v>
      </c>
      <c r="AG97" s="31" t="s">
        <v>1971</v>
      </c>
      <c r="AH97" s="50">
        <v>900</v>
      </c>
      <c r="AI97" s="50">
        <v>46.45</v>
      </c>
      <c r="AJ97" s="31" t="s">
        <v>3052</v>
      </c>
      <c r="AK97" s="60">
        <v>42005</v>
      </c>
      <c r="AL97" s="60">
        <v>42014</v>
      </c>
      <c r="AM97" s="60">
        <v>42369</v>
      </c>
      <c r="AN97" s="50">
        <v>2015</v>
      </c>
      <c r="AO97" s="31"/>
      <c r="AP97" s="5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 t="s">
        <v>2234</v>
      </c>
    </row>
    <row r="98" spans="1:56" ht="66" customHeight="1">
      <c r="A98" s="58">
        <v>8</v>
      </c>
      <c r="B98" s="50" t="s">
        <v>3075</v>
      </c>
      <c r="C98" s="31" t="s">
        <v>54</v>
      </c>
      <c r="D98" s="31" t="s">
        <v>3076</v>
      </c>
      <c r="E98" s="59" t="s">
        <v>4373</v>
      </c>
      <c r="F98" s="50">
        <v>40</v>
      </c>
      <c r="G98" s="59">
        <v>6420090</v>
      </c>
      <c r="H98" s="50">
        <v>860111</v>
      </c>
      <c r="I98" s="59" t="s">
        <v>3077</v>
      </c>
      <c r="J98" s="31" t="s">
        <v>2809</v>
      </c>
      <c r="K98" s="31" t="s">
        <v>2776</v>
      </c>
      <c r="L98" s="31" t="s">
        <v>2674</v>
      </c>
      <c r="M98" s="50">
        <v>20105010201</v>
      </c>
      <c r="N98" s="31" t="s">
        <v>2811</v>
      </c>
      <c r="O98" s="31" t="s">
        <v>2832</v>
      </c>
      <c r="P98" s="51">
        <v>6988.5</v>
      </c>
      <c r="Q98" s="51">
        <f t="shared" si="11"/>
        <v>8246.43</v>
      </c>
      <c r="R98" s="51">
        <v>1164.75</v>
      </c>
      <c r="S98" s="51">
        <f>R98*1.18</f>
        <v>1374.405</v>
      </c>
      <c r="T98" s="51">
        <v>6988.5</v>
      </c>
      <c r="U98" s="51">
        <f t="shared" si="12"/>
        <v>8246.43</v>
      </c>
      <c r="V98" s="31" t="s">
        <v>64</v>
      </c>
      <c r="W98" s="31" t="s">
        <v>54</v>
      </c>
      <c r="X98" s="31" t="s">
        <v>54</v>
      </c>
      <c r="Y98" s="50" t="s">
        <v>55</v>
      </c>
      <c r="Z98" s="60">
        <v>42248</v>
      </c>
      <c r="AA98" s="60">
        <v>42292</v>
      </c>
      <c r="AB98" s="59" t="s">
        <v>1659</v>
      </c>
      <c r="AC98" s="31" t="s">
        <v>1659</v>
      </c>
      <c r="AD98" s="59" t="s">
        <v>3042</v>
      </c>
      <c r="AE98" s="59" t="s">
        <v>1952</v>
      </c>
      <c r="AF98" s="50">
        <v>796</v>
      </c>
      <c r="AG98" s="31" t="s">
        <v>1971</v>
      </c>
      <c r="AH98" s="50">
        <v>1</v>
      </c>
      <c r="AI98" s="50">
        <v>45</v>
      </c>
      <c r="AJ98" s="31" t="s">
        <v>62</v>
      </c>
      <c r="AK98" s="60">
        <v>42323</v>
      </c>
      <c r="AL98" s="60">
        <v>42339</v>
      </c>
      <c r="AM98" s="60">
        <v>42705</v>
      </c>
      <c r="AN98" s="50" t="s">
        <v>56</v>
      </c>
      <c r="AO98" s="31"/>
      <c r="AP98" s="5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59" t="s">
        <v>4373</v>
      </c>
      <c r="BC98" s="31" t="s">
        <v>2234</v>
      </c>
      <c r="BD98" s="49" t="s">
        <v>4505</v>
      </c>
    </row>
    <row r="99" spans="1:56" ht="47.25" customHeight="1">
      <c r="A99" s="58">
        <v>8</v>
      </c>
      <c r="B99" s="50" t="s">
        <v>3078</v>
      </c>
      <c r="C99" s="31" t="s">
        <v>54</v>
      </c>
      <c r="D99" s="31" t="s">
        <v>3076</v>
      </c>
      <c r="E99" s="59" t="s">
        <v>4373</v>
      </c>
      <c r="F99" s="50">
        <v>40</v>
      </c>
      <c r="G99" s="59">
        <v>6420090</v>
      </c>
      <c r="H99" s="50">
        <v>860112</v>
      </c>
      <c r="I99" s="59" t="s">
        <v>3079</v>
      </c>
      <c r="J99" s="31" t="s">
        <v>2809</v>
      </c>
      <c r="K99" s="31" t="s">
        <v>2776</v>
      </c>
      <c r="L99" s="31" t="s">
        <v>2674</v>
      </c>
      <c r="M99" s="50">
        <v>20105010201</v>
      </c>
      <c r="N99" s="31" t="s">
        <v>2811</v>
      </c>
      <c r="O99" s="31" t="s">
        <v>2832</v>
      </c>
      <c r="P99" s="51">
        <v>1036.3</v>
      </c>
      <c r="Q99" s="51">
        <f t="shared" si="11"/>
        <v>1222.8339999999998</v>
      </c>
      <c r="R99" s="51">
        <v>259.07499999999999</v>
      </c>
      <c r="S99" s="51">
        <v>305.70849999999996</v>
      </c>
      <c r="T99" s="51">
        <v>1036.3</v>
      </c>
      <c r="U99" s="51">
        <f t="shared" si="12"/>
        <v>1222.8339999999998</v>
      </c>
      <c r="V99" s="31" t="s">
        <v>64</v>
      </c>
      <c r="W99" s="31" t="s">
        <v>54</v>
      </c>
      <c r="X99" s="31" t="s">
        <v>54</v>
      </c>
      <c r="Y99" s="50" t="s">
        <v>55</v>
      </c>
      <c r="Z99" s="60">
        <v>42190</v>
      </c>
      <c r="AA99" s="60">
        <v>42236</v>
      </c>
      <c r="AB99" s="59" t="s">
        <v>1659</v>
      </c>
      <c r="AC99" s="31" t="s">
        <v>1659</v>
      </c>
      <c r="AD99" s="59" t="s">
        <v>3042</v>
      </c>
      <c r="AE99" s="59" t="s">
        <v>1952</v>
      </c>
      <c r="AF99" s="50">
        <v>796</v>
      </c>
      <c r="AG99" s="31" t="s">
        <v>1971</v>
      </c>
      <c r="AH99" s="50">
        <v>1</v>
      </c>
      <c r="AI99" s="50">
        <v>45</v>
      </c>
      <c r="AJ99" s="31" t="s">
        <v>62</v>
      </c>
      <c r="AK99" s="60">
        <v>42267</v>
      </c>
      <c r="AL99" s="60">
        <v>42278</v>
      </c>
      <c r="AM99" s="60">
        <v>42644</v>
      </c>
      <c r="AN99" s="50" t="s">
        <v>56</v>
      </c>
      <c r="AO99" s="31"/>
      <c r="AP99" s="51"/>
      <c r="AQ99" s="31">
        <v>1721.1</v>
      </c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59" t="s">
        <v>4373</v>
      </c>
      <c r="BC99" s="31" t="s">
        <v>2234</v>
      </c>
      <c r="BD99" s="49" t="s">
        <v>4505</v>
      </c>
    </row>
    <row r="100" spans="1:56" ht="67.5">
      <c r="A100" s="58">
        <v>3</v>
      </c>
      <c r="B100" s="50" t="s">
        <v>3080</v>
      </c>
      <c r="C100" s="31" t="s">
        <v>54</v>
      </c>
      <c r="D100" s="31" t="s">
        <v>3081</v>
      </c>
      <c r="E100" s="59" t="s">
        <v>2718</v>
      </c>
      <c r="F100" s="50" t="s">
        <v>2733</v>
      </c>
      <c r="G100" s="59">
        <v>7422090</v>
      </c>
      <c r="H100" s="50">
        <v>843943</v>
      </c>
      <c r="I100" s="59" t="s">
        <v>3082</v>
      </c>
      <c r="J100" s="31" t="s">
        <v>3083</v>
      </c>
      <c r="K100" s="31" t="s">
        <v>3084</v>
      </c>
      <c r="L100" s="31" t="s">
        <v>2639</v>
      </c>
      <c r="M100" s="50" t="s">
        <v>3085</v>
      </c>
      <c r="N100" s="31" t="s">
        <v>3086</v>
      </c>
      <c r="O100" s="31" t="s">
        <v>2096</v>
      </c>
      <c r="P100" s="51">
        <v>2367.59</v>
      </c>
      <c r="Q100" s="51">
        <f t="shared" si="11"/>
        <v>2793.7561999999998</v>
      </c>
      <c r="R100" s="51">
        <v>868</v>
      </c>
      <c r="S100" s="51">
        <v>1024.24</v>
      </c>
      <c r="T100" s="51">
        <v>2367.59</v>
      </c>
      <c r="U100" s="51">
        <f t="shared" si="12"/>
        <v>2793.7561999999998</v>
      </c>
      <c r="V100" s="31" t="s">
        <v>64</v>
      </c>
      <c r="W100" s="31" t="s">
        <v>54</v>
      </c>
      <c r="X100" s="31" t="s">
        <v>54</v>
      </c>
      <c r="Y100" s="50" t="s">
        <v>2658</v>
      </c>
      <c r="Z100" s="60">
        <v>42186</v>
      </c>
      <c r="AA100" s="60">
        <v>42217</v>
      </c>
      <c r="AB100" s="59"/>
      <c r="AC100" s="31"/>
      <c r="AD100" s="59" t="s">
        <v>3087</v>
      </c>
      <c r="AE100" s="59" t="s">
        <v>1952</v>
      </c>
      <c r="AF100" s="50">
        <v>796</v>
      </c>
      <c r="AG100" s="31" t="s">
        <v>1971</v>
      </c>
      <c r="AH100" s="50">
        <v>1</v>
      </c>
      <c r="AI100" s="50" t="s">
        <v>2577</v>
      </c>
      <c r="AJ100" s="31" t="s">
        <v>62</v>
      </c>
      <c r="AK100" s="60">
        <v>42247</v>
      </c>
      <c r="AL100" s="60">
        <v>42248</v>
      </c>
      <c r="AM100" s="60">
        <v>42613</v>
      </c>
      <c r="AN100" s="50" t="s">
        <v>56</v>
      </c>
      <c r="AO100" s="31"/>
      <c r="AP100" s="5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 t="s">
        <v>2021</v>
      </c>
    </row>
    <row r="101" spans="1:56" ht="56.25">
      <c r="A101" s="58">
        <v>8</v>
      </c>
      <c r="B101" s="50" t="s">
        <v>3088</v>
      </c>
      <c r="C101" s="31" t="s">
        <v>54</v>
      </c>
      <c r="D101" s="31" t="s">
        <v>3089</v>
      </c>
      <c r="E101" s="59" t="s">
        <v>3090</v>
      </c>
      <c r="F101" s="50" t="s">
        <v>3091</v>
      </c>
      <c r="G101" s="59">
        <v>7493090</v>
      </c>
      <c r="H101" s="50">
        <v>843933</v>
      </c>
      <c r="I101" s="59" t="s">
        <v>3092</v>
      </c>
      <c r="J101" s="31" t="s">
        <v>3093</v>
      </c>
      <c r="K101" s="31" t="s">
        <v>3094</v>
      </c>
      <c r="L101" s="31" t="s">
        <v>2639</v>
      </c>
      <c r="M101" s="50">
        <v>20105140703</v>
      </c>
      <c r="N101" s="31" t="s">
        <v>2797</v>
      </c>
      <c r="O101" s="31" t="s">
        <v>3095</v>
      </c>
      <c r="P101" s="51">
        <v>29021.391</v>
      </c>
      <c r="Q101" s="51">
        <f t="shared" si="11"/>
        <v>34245.241379999999</v>
      </c>
      <c r="R101" s="51">
        <v>9673.7999999999993</v>
      </c>
      <c r="S101" s="51">
        <f>R101*1.18</f>
        <v>11415.083999999999</v>
      </c>
      <c r="T101" s="51">
        <v>29021.391</v>
      </c>
      <c r="U101" s="51">
        <f t="shared" si="12"/>
        <v>34245.241379999999</v>
      </c>
      <c r="V101" s="31" t="s">
        <v>61</v>
      </c>
      <c r="W101" s="31" t="s">
        <v>54</v>
      </c>
      <c r="X101" s="31" t="s">
        <v>54</v>
      </c>
      <c r="Y101" s="50" t="s">
        <v>2658</v>
      </c>
      <c r="Z101" s="60">
        <v>42170</v>
      </c>
      <c r="AA101" s="60">
        <v>42216</v>
      </c>
      <c r="AB101" s="59"/>
      <c r="AC101" s="31" t="s">
        <v>71</v>
      </c>
      <c r="AD101" s="59" t="str">
        <f>I101</f>
        <v>Уборка помещений ; уборка территорий (производственных помещений и территорий ВЭС)</v>
      </c>
      <c r="AE101" s="59" t="s">
        <v>3096</v>
      </c>
      <c r="AF101" s="50">
        <v>796</v>
      </c>
      <c r="AG101" s="31" t="s">
        <v>1971</v>
      </c>
      <c r="AH101" s="50">
        <v>1</v>
      </c>
      <c r="AI101" s="50" t="s">
        <v>3097</v>
      </c>
      <c r="AJ101" s="31" t="s">
        <v>63</v>
      </c>
      <c r="AK101" s="60">
        <v>42233</v>
      </c>
      <c r="AL101" s="60">
        <v>42248</v>
      </c>
      <c r="AM101" s="60">
        <v>42613</v>
      </c>
      <c r="AN101" s="50" t="s">
        <v>56</v>
      </c>
      <c r="AO101" s="31"/>
      <c r="AP101" s="51"/>
      <c r="AQ101" s="31" t="s">
        <v>71</v>
      </c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 t="s">
        <v>2021</v>
      </c>
      <c r="BD101" s="49" t="s">
        <v>4508</v>
      </c>
    </row>
    <row r="102" spans="1:56" ht="45">
      <c r="A102" s="58">
        <v>8</v>
      </c>
      <c r="B102" s="50" t="s">
        <v>3098</v>
      </c>
      <c r="C102" s="31" t="s">
        <v>54</v>
      </c>
      <c r="D102" s="31" t="s">
        <v>3089</v>
      </c>
      <c r="E102" s="59" t="s">
        <v>3090</v>
      </c>
      <c r="F102" s="50" t="s">
        <v>3099</v>
      </c>
      <c r="G102" s="59" t="s">
        <v>3100</v>
      </c>
      <c r="H102" s="50">
        <v>843934</v>
      </c>
      <c r="I102" s="59" t="s">
        <v>3101</v>
      </c>
      <c r="J102" s="31" t="s">
        <v>3102</v>
      </c>
      <c r="K102" s="31" t="s">
        <v>3094</v>
      </c>
      <c r="L102" s="31" t="s">
        <v>2639</v>
      </c>
      <c r="M102" s="50">
        <v>20105140702</v>
      </c>
      <c r="N102" s="31" t="s">
        <v>2785</v>
      </c>
      <c r="O102" s="31" t="s">
        <v>3095</v>
      </c>
      <c r="P102" s="51">
        <v>1149.183</v>
      </c>
      <c r="Q102" s="51">
        <f t="shared" si="11"/>
        <v>1356.03594</v>
      </c>
      <c r="R102" s="51">
        <v>1053.415</v>
      </c>
      <c r="S102" s="51">
        <f>R102*1.18</f>
        <v>1243.0296999999998</v>
      </c>
      <c r="T102" s="51">
        <v>1149.183</v>
      </c>
      <c r="U102" s="51">
        <f t="shared" si="12"/>
        <v>1356.03594</v>
      </c>
      <c r="V102" s="31" t="s">
        <v>64</v>
      </c>
      <c r="W102" s="31" t="s">
        <v>54</v>
      </c>
      <c r="X102" s="31" t="s">
        <v>54</v>
      </c>
      <c r="Y102" s="50" t="s">
        <v>2658</v>
      </c>
      <c r="Z102" s="60">
        <v>41927</v>
      </c>
      <c r="AA102" s="60">
        <v>41973</v>
      </c>
      <c r="AB102" s="59"/>
      <c r="AC102" s="31" t="s">
        <v>71</v>
      </c>
      <c r="AD102" s="59" t="str">
        <f>I102</f>
        <v>Дератизация и дезинфекция (производственных помещений и территорий ВЭС)</v>
      </c>
      <c r="AE102" s="59" t="s">
        <v>3096</v>
      </c>
      <c r="AF102" s="50">
        <v>796</v>
      </c>
      <c r="AG102" s="31" t="s">
        <v>1971</v>
      </c>
      <c r="AH102" s="50">
        <v>1</v>
      </c>
      <c r="AI102" s="50" t="s">
        <v>3097</v>
      </c>
      <c r="AJ102" s="31" t="s">
        <v>63</v>
      </c>
      <c r="AK102" s="60">
        <v>42005</v>
      </c>
      <c r="AL102" s="60">
        <v>42016</v>
      </c>
      <c r="AM102" s="60">
        <v>42380</v>
      </c>
      <c r="AN102" s="50" t="s">
        <v>56</v>
      </c>
      <c r="AO102" s="31"/>
      <c r="AP102" s="51"/>
      <c r="AQ102" s="31" t="s">
        <v>71</v>
      </c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 t="s">
        <v>2021</v>
      </c>
      <c r="BD102" s="49" t="s">
        <v>4515</v>
      </c>
    </row>
    <row r="103" spans="1:56" ht="90">
      <c r="A103" s="58">
        <v>8</v>
      </c>
      <c r="B103" s="50" t="s">
        <v>3103</v>
      </c>
      <c r="C103" s="31" t="s">
        <v>54</v>
      </c>
      <c r="D103" s="31" t="s">
        <v>3089</v>
      </c>
      <c r="E103" s="59" t="s">
        <v>2718</v>
      </c>
      <c r="F103" s="50" t="s">
        <v>3104</v>
      </c>
      <c r="G103" s="59">
        <v>4010412</v>
      </c>
      <c r="H103" s="50">
        <v>843935</v>
      </c>
      <c r="I103" s="59" t="s">
        <v>3105</v>
      </c>
      <c r="J103" s="31" t="s">
        <v>3106</v>
      </c>
      <c r="K103" s="31" t="s">
        <v>3106</v>
      </c>
      <c r="L103" s="31" t="s">
        <v>2639</v>
      </c>
      <c r="M103" s="50" t="s">
        <v>1968</v>
      </c>
      <c r="N103" s="31" t="s">
        <v>3107</v>
      </c>
      <c r="O103" s="31" t="s">
        <v>2832</v>
      </c>
      <c r="P103" s="51">
        <v>12915</v>
      </c>
      <c r="Q103" s="51">
        <f t="shared" si="11"/>
        <v>15239.699999999999</v>
      </c>
      <c r="R103" s="51">
        <v>10042</v>
      </c>
      <c r="S103" s="51">
        <f>R103*1.18</f>
        <v>11849.56</v>
      </c>
      <c r="T103" s="51">
        <v>12915</v>
      </c>
      <c r="U103" s="51">
        <f t="shared" si="12"/>
        <v>15239.699999999999</v>
      </c>
      <c r="V103" s="31" t="s">
        <v>61</v>
      </c>
      <c r="W103" s="31" t="s">
        <v>54</v>
      </c>
      <c r="X103" s="31" t="s">
        <v>54</v>
      </c>
      <c r="Y103" s="50" t="s">
        <v>2658</v>
      </c>
      <c r="Z103" s="60">
        <v>42078</v>
      </c>
      <c r="AA103" s="60">
        <v>42124</v>
      </c>
      <c r="AB103" s="59"/>
      <c r="AC103" s="31"/>
      <c r="AD103" s="59" t="s">
        <v>3108</v>
      </c>
      <c r="AE103" s="59" t="s">
        <v>3096</v>
      </c>
      <c r="AF103" s="50">
        <v>796</v>
      </c>
      <c r="AG103" s="31" t="s">
        <v>1971</v>
      </c>
      <c r="AH103" s="50">
        <v>1</v>
      </c>
      <c r="AI103" s="50" t="s">
        <v>3109</v>
      </c>
      <c r="AJ103" s="31" t="s">
        <v>63</v>
      </c>
      <c r="AK103" s="60">
        <v>42139</v>
      </c>
      <c r="AL103" s="60">
        <v>42156</v>
      </c>
      <c r="AM103" s="60">
        <v>42521</v>
      </c>
      <c r="AN103" s="50" t="s">
        <v>56</v>
      </c>
      <c r="AO103" s="31"/>
      <c r="AP103" s="5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 t="s">
        <v>2021</v>
      </c>
      <c r="BD103" s="49" t="s">
        <v>4514</v>
      </c>
    </row>
    <row r="104" spans="1:56" ht="45">
      <c r="A104" s="58">
        <v>8</v>
      </c>
      <c r="B104" s="50" t="s">
        <v>3110</v>
      </c>
      <c r="C104" s="31" t="s">
        <v>54</v>
      </c>
      <c r="D104" s="31" t="s">
        <v>3111</v>
      </c>
      <c r="E104" s="59" t="s">
        <v>2718</v>
      </c>
      <c r="F104" s="50" t="s">
        <v>3112</v>
      </c>
      <c r="G104" s="59">
        <v>7525050</v>
      </c>
      <c r="H104" s="50">
        <v>843818</v>
      </c>
      <c r="I104" s="59" t="s">
        <v>3113</v>
      </c>
      <c r="J104" s="31" t="s">
        <v>3114</v>
      </c>
      <c r="K104" s="31" t="s">
        <v>3114</v>
      </c>
      <c r="L104" s="31" t="s">
        <v>2674</v>
      </c>
      <c r="M104" s="50">
        <v>201050801</v>
      </c>
      <c r="N104" s="31" t="s">
        <v>2909</v>
      </c>
      <c r="O104" s="31" t="s">
        <v>3115</v>
      </c>
      <c r="P104" s="51">
        <v>2295</v>
      </c>
      <c r="Q104" s="51">
        <f t="shared" si="11"/>
        <v>2708.1</v>
      </c>
      <c r="R104" s="51">
        <v>2295</v>
      </c>
      <c r="S104" s="51">
        <v>2708.1</v>
      </c>
      <c r="T104" s="51">
        <v>2295</v>
      </c>
      <c r="U104" s="51">
        <f t="shared" si="12"/>
        <v>2708.1</v>
      </c>
      <c r="V104" s="31" t="s">
        <v>64</v>
      </c>
      <c r="W104" s="31" t="s">
        <v>54</v>
      </c>
      <c r="X104" s="31" t="s">
        <v>54</v>
      </c>
      <c r="Y104" s="50" t="s">
        <v>55</v>
      </c>
      <c r="Z104" s="60">
        <v>42019</v>
      </c>
      <c r="AA104" s="60">
        <v>42050</v>
      </c>
      <c r="AB104" s="59"/>
      <c r="AC104" s="31"/>
      <c r="AD104" s="59" t="s">
        <v>3116</v>
      </c>
      <c r="AE104" s="59"/>
      <c r="AF104" s="50">
        <v>796</v>
      </c>
      <c r="AG104" s="31" t="s">
        <v>1971</v>
      </c>
      <c r="AH104" s="50">
        <v>26</v>
      </c>
      <c r="AI104" s="50">
        <v>46239</v>
      </c>
      <c r="AJ104" s="31" t="s">
        <v>3117</v>
      </c>
      <c r="AK104" s="60">
        <v>42063</v>
      </c>
      <c r="AL104" s="60">
        <v>42064</v>
      </c>
      <c r="AM104" s="60">
        <v>42369</v>
      </c>
      <c r="AN104" s="50">
        <v>2015</v>
      </c>
      <c r="AO104" s="31"/>
      <c r="AP104" s="51"/>
      <c r="AQ104" s="31" t="s">
        <v>3118</v>
      </c>
      <c r="AR104" s="31"/>
      <c r="AS104" s="31"/>
      <c r="AT104" s="31"/>
      <c r="AU104" s="31"/>
      <c r="AV104" s="31"/>
      <c r="AW104" s="31"/>
      <c r="AX104" s="31"/>
      <c r="AY104" s="31"/>
      <c r="AZ104" s="31"/>
      <c r="BA104" s="31" t="s">
        <v>65</v>
      </c>
      <c r="BB104" s="31"/>
      <c r="BC104" s="31" t="s">
        <v>2021</v>
      </c>
      <c r="BD104" s="49" t="s">
        <v>4509</v>
      </c>
    </row>
    <row r="105" spans="1:56" ht="33.75">
      <c r="A105" s="58">
        <v>3</v>
      </c>
      <c r="B105" s="50" t="s">
        <v>3119</v>
      </c>
      <c r="C105" s="31" t="s">
        <v>54</v>
      </c>
      <c r="D105" s="31" t="s">
        <v>3120</v>
      </c>
      <c r="E105" s="59" t="s">
        <v>2718</v>
      </c>
      <c r="F105" s="50" t="s">
        <v>3121</v>
      </c>
      <c r="G105" s="59">
        <v>4010412</v>
      </c>
      <c r="H105" s="50">
        <v>843843</v>
      </c>
      <c r="I105" s="59" t="s">
        <v>3122</v>
      </c>
      <c r="J105" s="31" t="s">
        <v>3123</v>
      </c>
      <c r="K105" s="31" t="s">
        <v>3123</v>
      </c>
      <c r="L105" s="31" t="s">
        <v>2639</v>
      </c>
      <c r="M105" s="50" t="s">
        <v>3072</v>
      </c>
      <c r="N105" s="31" t="s">
        <v>3073</v>
      </c>
      <c r="O105" s="31" t="s">
        <v>3124</v>
      </c>
      <c r="P105" s="51">
        <v>4000</v>
      </c>
      <c r="Q105" s="51">
        <f t="shared" si="11"/>
        <v>4720</v>
      </c>
      <c r="R105" s="51">
        <v>4000</v>
      </c>
      <c r="S105" s="51">
        <v>4720</v>
      </c>
      <c r="T105" s="51">
        <v>4000</v>
      </c>
      <c r="U105" s="51">
        <f t="shared" si="12"/>
        <v>4720</v>
      </c>
      <c r="V105" s="31" t="s">
        <v>64</v>
      </c>
      <c r="W105" s="31" t="s">
        <v>54</v>
      </c>
      <c r="X105" s="31" t="s">
        <v>54</v>
      </c>
      <c r="Y105" s="50" t="s">
        <v>2658</v>
      </c>
      <c r="Z105" s="60">
        <v>41974</v>
      </c>
      <c r="AA105" s="60">
        <v>42037</v>
      </c>
      <c r="AB105" s="59"/>
      <c r="AC105" s="31"/>
      <c r="AD105" s="59" t="s">
        <v>3125</v>
      </c>
      <c r="AE105" s="59" t="s">
        <v>1952</v>
      </c>
      <c r="AF105" s="50">
        <v>796</v>
      </c>
      <c r="AG105" s="31" t="s">
        <v>3126</v>
      </c>
      <c r="AH105" s="50">
        <v>1326</v>
      </c>
      <c r="AI105" s="50">
        <v>46</v>
      </c>
      <c r="AJ105" s="31" t="s">
        <v>3127</v>
      </c>
      <c r="AK105" s="60">
        <v>42063</v>
      </c>
      <c r="AL105" s="60">
        <v>42066</v>
      </c>
      <c r="AM105" s="60">
        <v>42369</v>
      </c>
      <c r="AN105" s="50">
        <v>2015</v>
      </c>
      <c r="AO105" s="31" t="s">
        <v>71</v>
      </c>
      <c r="AP105" s="51"/>
      <c r="AQ105" s="31"/>
      <c r="AR105" s="31" t="s">
        <v>71</v>
      </c>
      <c r="AS105" s="31" t="s">
        <v>71</v>
      </c>
      <c r="AT105" s="31" t="s">
        <v>71</v>
      </c>
      <c r="AU105" s="31" t="s">
        <v>71</v>
      </c>
      <c r="AV105" s="31" t="s">
        <v>71</v>
      </c>
      <c r="AW105" s="31" t="s">
        <v>71</v>
      </c>
      <c r="AX105" s="31" t="s">
        <v>71</v>
      </c>
      <c r="AY105" s="31" t="s">
        <v>71</v>
      </c>
      <c r="AZ105" s="31" t="s">
        <v>71</v>
      </c>
      <c r="BA105" s="31" t="s">
        <v>71</v>
      </c>
      <c r="BB105" s="31" t="s">
        <v>3128</v>
      </c>
      <c r="BC105" s="31" t="s">
        <v>2021</v>
      </c>
    </row>
    <row r="106" spans="1:56" ht="56.25">
      <c r="A106" s="58">
        <v>3</v>
      </c>
      <c r="B106" s="50" t="s">
        <v>3129</v>
      </c>
      <c r="C106" s="31" t="s">
        <v>54</v>
      </c>
      <c r="D106" s="31" t="s">
        <v>3120</v>
      </c>
      <c r="E106" s="59" t="s">
        <v>2718</v>
      </c>
      <c r="F106" s="50" t="s">
        <v>3121</v>
      </c>
      <c r="G106" s="59">
        <v>4010412</v>
      </c>
      <c r="H106" s="50">
        <v>843844</v>
      </c>
      <c r="I106" s="59" t="s">
        <v>3130</v>
      </c>
      <c r="J106" s="31" t="s">
        <v>3131</v>
      </c>
      <c r="K106" s="31" t="s">
        <v>3131</v>
      </c>
      <c r="L106" s="31" t="s">
        <v>2639</v>
      </c>
      <c r="M106" s="50" t="s">
        <v>3072</v>
      </c>
      <c r="N106" s="31" t="s">
        <v>3073</v>
      </c>
      <c r="O106" s="31" t="s">
        <v>3132</v>
      </c>
      <c r="P106" s="51">
        <v>6005</v>
      </c>
      <c r="Q106" s="51">
        <f t="shared" si="11"/>
        <v>7085.9</v>
      </c>
      <c r="R106" s="51">
        <v>6005</v>
      </c>
      <c r="S106" s="51">
        <v>7085.9</v>
      </c>
      <c r="T106" s="51">
        <v>6005</v>
      </c>
      <c r="U106" s="51">
        <f t="shared" si="12"/>
        <v>7085.9</v>
      </c>
      <c r="V106" s="31" t="s">
        <v>64</v>
      </c>
      <c r="W106" s="31" t="s">
        <v>54</v>
      </c>
      <c r="X106" s="31" t="s">
        <v>54</v>
      </c>
      <c r="Y106" s="50" t="s">
        <v>2658</v>
      </c>
      <c r="Z106" s="60">
        <v>41995</v>
      </c>
      <c r="AA106" s="60">
        <v>42062</v>
      </c>
      <c r="AB106" s="59"/>
      <c r="AC106" s="31"/>
      <c r="AD106" s="59" t="s">
        <v>3130</v>
      </c>
      <c r="AE106" s="59" t="s">
        <v>1952</v>
      </c>
      <c r="AF106" s="50">
        <v>796</v>
      </c>
      <c r="AG106" s="31" t="s">
        <v>3126</v>
      </c>
      <c r="AH106" s="50">
        <v>650</v>
      </c>
      <c r="AI106" s="50">
        <v>46</v>
      </c>
      <c r="AJ106" s="31" t="s">
        <v>3127</v>
      </c>
      <c r="AK106" s="60">
        <v>42091</v>
      </c>
      <c r="AL106" s="60">
        <v>42108</v>
      </c>
      <c r="AM106" s="60">
        <v>42360</v>
      </c>
      <c r="AN106" s="50">
        <v>2015</v>
      </c>
      <c r="AO106" s="31" t="s">
        <v>71</v>
      </c>
      <c r="AP106" s="51"/>
      <c r="AQ106" s="31"/>
      <c r="AR106" s="31" t="s">
        <v>71</v>
      </c>
      <c r="AS106" s="31" t="s">
        <v>71</v>
      </c>
      <c r="AT106" s="31" t="s">
        <v>71</v>
      </c>
      <c r="AU106" s="31" t="s">
        <v>71</v>
      </c>
      <c r="AV106" s="31" t="s">
        <v>71</v>
      </c>
      <c r="AW106" s="31" t="s">
        <v>71</v>
      </c>
      <c r="AX106" s="31" t="s">
        <v>71</v>
      </c>
      <c r="AY106" s="31" t="s">
        <v>71</v>
      </c>
      <c r="AZ106" s="31" t="s">
        <v>71</v>
      </c>
      <c r="BA106" s="31" t="s">
        <v>71</v>
      </c>
      <c r="BB106" s="31" t="s">
        <v>3133</v>
      </c>
      <c r="BC106" s="31" t="s">
        <v>2021</v>
      </c>
    </row>
    <row r="107" spans="1:56" ht="33.75">
      <c r="A107" s="58">
        <v>3</v>
      </c>
      <c r="B107" s="50" t="s">
        <v>3134</v>
      </c>
      <c r="C107" s="31" t="s">
        <v>54</v>
      </c>
      <c r="D107" s="31" t="s">
        <v>3135</v>
      </c>
      <c r="E107" s="59" t="s">
        <v>2718</v>
      </c>
      <c r="F107" s="50" t="s">
        <v>3121</v>
      </c>
      <c r="G107" s="59">
        <v>4010412</v>
      </c>
      <c r="H107" s="50">
        <v>843602</v>
      </c>
      <c r="I107" s="59" t="s">
        <v>3136</v>
      </c>
      <c r="J107" s="31" t="s">
        <v>3137</v>
      </c>
      <c r="K107" s="31" t="s">
        <v>2723</v>
      </c>
      <c r="L107" s="31" t="s">
        <v>2639</v>
      </c>
      <c r="M107" s="50" t="s">
        <v>3138</v>
      </c>
      <c r="N107" s="31" t="s">
        <v>2725</v>
      </c>
      <c r="O107" s="31" t="s">
        <v>3139</v>
      </c>
      <c r="P107" s="51">
        <v>81232.899999999994</v>
      </c>
      <c r="Q107" s="51">
        <f t="shared" si="11"/>
        <v>95854.821999999986</v>
      </c>
      <c r="R107" s="51">
        <v>14101.79</v>
      </c>
      <c r="S107" s="51">
        <f>SUM(R107*1.18)</f>
        <v>16640.1122</v>
      </c>
      <c r="T107" s="51">
        <v>81232.899999999994</v>
      </c>
      <c r="U107" s="51">
        <f t="shared" si="12"/>
        <v>95854.821999999986</v>
      </c>
      <c r="V107" s="31" t="s">
        <v>61</v>
      </c>
      <c r="W107" s="31" t="s">
        <v>54</v>
      </c>
      <c r="X107" s="31" t="s">
        <v>54</v>
      </c>
      <c r="Y107" s="50" t="s">
        <v>2658</v>
      </c>
      <c r="Z107" s="60">
        <v>41944</v>
      </c>
      <c r="AA107" s="60">
        <v>42004</v>
      </c>
      <c r="AB107" s="59"/>
      <c r="AC107" s="31"/>
      <c r="AD107" s="59" t="s">
        <v>3140</v>
      </c>
      <c r="AE107" s="59" t="s">
        <v>3141</v>
      </c>
      <c r="AF107" s="50">
        <v>59</v>
      </c>
      <c r="AG107" s="31" t="s">
        <v>3142</v>
      </c>
      <c r="AH107" s="50">
        <v>1781</v>
      </c>
      <c r="AI107" s="50" t="s">
        <v>3143</v>
      </c>
      <c r="AJ107" s="31" t="s">
        <v>3127</v>
      </c>
      <c r="AK107" s="60">
        <v>42125</v>
      </c>
      <c r="AL107" s="60">
        <v>42125</v>
      </c>
      <c r="AM107" s="60">
        <v>43099</v>
      </c>
      <c r="AN107" s="50" t="s">
        <v>57</v>
      </c>
      <c r="AO107" s="31"/>
      <c r="AP107" s="5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 t="s">
        <v>2021</v>
      </c>
    </row>
    <row r="108" spans="1:56" ht="33.75">
      <c r="A108" s="58">
        <v>3</v>
      </c>
      <c r="B108" s="50" t="s">
        <v>3144</v>
      </c>
      <c r="C108" s="31" t="s">
        <v>54</v>
      </c>
      <c r="D108" s="31" t="s">
        <v>3145</v>
      </c>
      <c r="E108" s="59" t="s">
        <v>2718</v>
      </c>
      <c r="F108" s="50" t="s">
        <v>3121</v>
      </c>
      <c r="G108" s="59">
        <v>4010412</v>
      </c>
      <c r="H108" s="50">
        <v>843603</v>
      </c>
      <c r="I108" s="59" t="s">
        <v>3146</v>
      </c>
      <c r="J108" s="31" t="s">
        <v>3147</v>
      </c>
      <c r="K108" s="31" t="s">
        <v>2723</v>
      </c>
      <c r="L108" s="31" t="s">
        <v>2639</v>
      </c>
      <c r="M108" s="50" t="s">
        <v>2724</v>
      </c>
      <c r="N108" s="31" t="s">
        <v>2725</v>
      </c>
      <c r="O108" s="31" t="s">
        <v>3148</v>
      </c>
      <c r="P108" s="51">
        <v>75629</v>
      </c>
      <c r="Q108" s="51">
        <f t="shared" si="11"/>
        <v>89242.22</v>
      </c>
      <c r="R108" s="51">
        <v>26543</v>
      </c>
      <c r="S108" s="51">
        <f>SUM(R108*1.18)</f>
        <v>31320.739999999998</v>
      </c>
      <c r="T108" s="51">
        <v>75629</v>
      </c>
      <c r="U108" s="51">
        <f t="shared" si="12"/>
        <v>89242.22</v>
      </c>
      <c r="V108" s="31" t="s">
        <v>61</v>
      </c>
      <c r="W108" s="31" t="s">
        <v>54</v>
      </c>
      <c r="X108" s="31" t="s">
        <v>54</v>
      </c>
      <c r="Y108" s="50" t="s">
        <v>2658</v>
      </c>
      <c r="Z108" s="60">
        <v>41944</v>
      </c>
      <c r="AA108" s="60">
        <v>42004</v>
      </c>
      <c r="AB108" s="59"/>
      <c r="AC108" s="31"/>
      <c r="AD108" s="59" t="s">
        <v>3149</v>
      </c>
      <c r="AE108" s="59" t="s">
        <v>3141</v>
      </c>
      <c r="AF108" s="50">
        <v>796</v>
      </c>
      <c r="AG108" s="31" t="s">
        <v>1971</v>
      </c>
      <c r="AH108" s="50" t="s">
        <v>3150</v>
      </c>
      <c r="AI108" s="50" t="s">
        <v>3143</v>
      </c>
      <c r="AJ108" s="31" t="s">
        <v>3127</v>
      </c>
      <c r="AK108" s="60">
        <v>42005</v>
      </c>
      <c r="AL108" s="60">
        <v>42005</v>
      </c>
      <c r="AM108" s="60">
        <v>43100</v>
      </c>
      <c r="AN108" s="50" t="s">
        <v>57</v>
      </c>
      <c r="AO108" s="31"/>
      <c r="AP108" s="5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 t="s">
        <v>2021</v>
      </c>
    </row>
    <row r="109" spans="1:56" ht="33.75">
      <c r="A109" s="58">
        <v>3</v>
      </c>
      <c r="B109" s="50" t="s">
        <v>3151</v>
      </c>
      <c r="C109" s="31" t="s">
        <v>54</v>
      </c>
      <c r="D109" s="31" t="s">
        <v>3145</v>
      </c>
      <c r="E109" s="59" t="s">
        <v>2718</v>
      </c>
      <c r="F109" s="50" t="s">
        <v>3121</v>
      </c>
      <c r="G109" s="59">
        <v>4010412</v>
      </c>
      <c r="H109" s="50">
        <v>843974</v>
      </c>
      <c r="I109" s="59" t="s">
        <v>3152</v>
      </c>
      <c r="J109" s="31" t="s">
        <v>3147</v>
      </c>
      <c r="K109" s="31" t="s">
        <v>2723</v>
      </c>
      <c r="L109" s="31" t="s">
        <v>2639</v>
      </c>
      <c r="M109" s="50" t="s">
        <v>2724</v>
      </c>
      <c r="N109" s="31" t="s">
        <v>2725</v>
      </c>
      <c r="O109" s="31" t="s">
        <v>3148</v>
      </c>
      <c r="P109" s="51">
        <v>12000</v>
      </c>
      <c r="Q109" s="51">
        <f t="shared" si="11"/>
        <v>14160</v>
      </c>
      <c r="R109" s="51">
        <v>4000</v>
      </c>
      <c r="S109" s="51">
        <f>SUM(R109*1.18)</f>
        <v>4720</v>
      </c>
      <c r="T109" s="51">
        <v>12000</v>
      </c>
      <c r="U109" s="51">
        <f t="shared" si="12"/>
        <v>14160</v>
      </c>
      <c r="V109" s="31" t="s">
        <v>61</v>
      </c>
      <c r="W109" s="31" t="s">
        <v>54</v>
      </c>
      <c r="X109" s="31" t="s">
        <v>54</v>
      </c>
      <c r="Y109" s="50" t="s">
        <v>2658</v>
      </c>
      <c r="Z109" s="60">
        <v>41944</v>
      </c>
      <c r="AA109" s="60">
        <v>42004</v>
      </c>
      <c r="AB109" s="59"/>
      <c r="AC109" s="31"/>
      <c r="AD109" s="59" t="s">
        <v>3153</v>
      </c>
      <c r="AE109" s="59" t="s">
        <v>3141</v>
      </c>
      <c r="AF109" s="50">
        <v>796</v>
      </c>
      <c r="AG109" s="31" t="s">
        <v>1971</v>
      </c>
      <c r="AH109" s="50">
        <v>18</v>
      </c>
      <c r="AI109" s="50" t="s">
        <v>3143</v>
      </c>
      <c r="AJ109" s="31" t="s">
        <v>3127</v>
      </c>
      <c r="AK109" s="60">
        <v>42005</v>
      </c>
      <c r="AL109" s="60">
        <v>42005</v>
      </c>
      <c r="AM109" s="60">
        <v>43100</v>
      </c>
      <c r="AN109" s="50" t="s">
        <v>57</v>
      </c>
      <c r="AO109" s="31"/>
      <c r="AP109" s="5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 t="s">
        <v>2021</v>
      </c>
    </row>
    <row r="110" spans="1:56" ht="78.75">
      <c r="A110" s="58">
        <v>3</v>
      </c>
      <c r="B110" s="50" t="s">
        <v>3154</v>
      </c>
      <c r="C110" s="31" t="s">
        <v>54</v>
      </c>
      <c r="D110" s="31" t="s">
        <v>3145</v>
      </c>
      <c r="E110" s="59" t="s">
        <v>2718</v>
      </c>
      <c r="F110" s="50" t="s">
        <v>3121</v>
      </c>
      <c r="G110" s="59">
        <v>4010412</v>
      </c>
      <c r="H110" s="50">
        <v>843609</v>
      </c>
      <c r="I110" s="59" t="s">
        <v>3155</v>
      </c>
      <c r="J110" s="31" t="s">
        <v>3156</v>
      </c>
      <c r="K110" s="31" t="s">
        <v>2723</v>
      </c>
      <c r="L110" s="31" t="s">
        <v>2639</v>
      </c>
      <c r="M110" s="50" t="s">
        <v>2724</v>
      </c>
      <c r="N110" s="31" t="s">
        <v>2725</v>
      </c>
      <c r="O110" s="31" t="s">
        <v>2832</v>
      </c>
      <c r="P110" s="51">
        <v>28000</v>
      </c>
      <c r="Q110" s="51">
        <f t="shared" si="11"/>
        <v>33040</v>
      </c>
      <c r="R110" s="51">
        <v>8000</v>
      </c>
      <c r="S110" s="51">
        <f>SUM(R110*1.18)</f>
        <v>9440</v>
      </c>
      <c r="T110" s="51">
        <v>28000</v>
      </c>
      <c r="U110" s="51">
        <f t="shared" si="12"/>
        <v>33040</v>
      </c>
      <c r="V110" s="31" t="s">
        <v>61</v>
      </c>
      <c r="W110" s="31" t="s">
        <v>54</v>
      </c>
      <c r="X110" s="31" t="s">
        <v>54</v>
      </c>
      <c r="Y110" s="50" t="s">
        <v>2658</v>
      </c>
      <c r="Z110" s="60">
        <v>41944</v>
      </c>
      <c r="AA110" s="60">
        <v>42004</v>
      </c>
      <c r="AB110" s="59"/>
      <c r="AC110" s="31"/>
      <c r="AD110" s="59" t="s">
        <v>3155</v>
      </c>
      <c r="AE110" s="59" t="s">
        <v>3141</v>
      </c>
      <c r="AF110" s="50">
        <v>796</v>
      </c>
      <c r="AG110" s="31" t="s">
        <v>1971</v>
      </c>
      <c r="AH110" s="50">
        <v>1</v>
      </c>
      <c r="AI110" s="50" t="s">
        <v>3143</v>
      </c>
      <c r="AJ110" s="31" t="s">
        <v>3127</v>
      </c>
      <c r="AK110" s="60">
        <v>42005</v>
      </c>
      <c r="AL110" s="60">
        <v>42005</v>
      </c>
      <c r="AM110" s="60">
        <v>43100</v>
      </c>
      <c r="AN110" s="50" t="s">
        <v>57</v>
      </c>
      <c r="AO110" s="31"/>
      <c r="AP110" s="5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 t="s">
        <v>2021</v>
      </c>
    </row>
    <row r="111" spans="1:56" ht="33.75">
      <c r="A111" s="58">
        <v>3</v>
      </c>
      <c r="B111" s="50" t="s">
        <v>3157</v>
      </c>
      <c r="C111" s="31" t="s">
        <v>54</v>
      </c>
      <c r="D111" s="31" t="s">
        <v>3145</v>
      </c>
      <c r="E111" s="59" t="s">
        <v>2718</v>
      </c>
      <c r="F111" s="50" t="s">
        <v>3121</v>
      </c>
      <c r="G111" s="59">
        <v>4010412</v>
      </c>
      <c r="H111" s="50">
        <v>843605</v>
      </c>
      <c r="I111" s="59" t="s">
        <v>3158</v>
      </c>
      <c r="J111" s="31" t="s">
        <v>3159</v>
      </c>
      <c r="K111" s="31" t="s">
        <v>2723</v>
      </c>
      <c r="L111" s="31" t="s">
        <v>2639</v>
      </c>
      <c r="M111" s="50" t="s">
        <v>2724</v>
      </c>
      <c r="N111" s="31" t="s">
        <v>2725</v>
      </c>
      <c r="O111" s="31" t="s">
        <v>3139</v>
      </c>
      <c r="P111" s="51">
        <v>10841.54788</v>
      </c>
      <c r="Q111" s="51">
        <f t="shared" si="11"/>
        <v>12793.026498399999</v>
      </c>
      <c r="R111" s="51">
        <v>10841.54788</v>
      </c>
      <c r="S111" s="51">
        <f>R111*1.18</f>
        <v>12793.026498399999</v>
      </c>
      <c r="T111" s="51">
        <v>10841.54788</v>
      </c>
      <c r="U111" s="51">
        <f t="shared" si="12"/>
        <v>12793.026498399999</v>
      </c>
      <c r="V111" s="31" t="s">
        <v>61</v>
      </c>
      <c r="W111" s="31" t="s">
        <v>54</v>
      </c>
      <c r="X111" s="31" t="s">
        <v>54</v>
      </c>
      <c r="Y111" s="50" t="s">
        <v>2658</v>
      </c>
      <c r="Z111" s="60">
        <v>41944</v>
      </c>
      <c r="AA111" s="60">
        <v>42004</v>
      </c>
      <c r="AB111" s="59"/>
      <c r="AC111" s="31"/>
      <c r="AD111" s="59" t="s">
        <v>3160</v>
      </c>
      <c r="AE111" s="59" t="s">
        <v>3141</v>
      </c>
      <c r="AF111" s="50">
        <v>796</v>
      </c>
      <c r="AG111" s="31" t="s">
        <v>1971</v>
      </c>
      <c r="AH111" s="50">
        <v>2</v>
      </c>
      <c r="AI111" s="50" t="s">
        <v>3161</v>
      </c>
      <c r="AJ111" s="31" t="s">
        <v>3127</v>
      </c>
      <c r="AK111" s="60">
        <v>42064</v>
      </c>
      <c r="AL111" s="60">
        <v>42064</v>
      </c>
      <c r="AM111" s="60">
        <v>42277</v>
      </c>
      <c r="AN111" s="50">
        <v>2015</v>
      </c>
      <c r="AO111" s="31"/>
      <c r="AP111" s="5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 t="s">
        <v>2021</v>
      </c>
    </row>
    <row r="112" spans="1:56" ht="33.75">
      <c r="A112" s="58">
        <v>3</v>
      </c>
      <c r="B112" s="50" t="s">
        <v>3162</v>
      </c>
      <c r="C112" s="31" t="s">
        <v>54</v>
      </c>
      <c r="D112" s="31" t="s">
        <v>3145</v>
      </c>
      <c r="E112" s="59" t="s">
        <v>2718</v>
      </c>
      <c r="F112" s="50" t="s">
        <v>3121</v>
      </c>
      <c r="G112" s="59">
        <v>4010412</v>
      </c>
      <c r="H112" s="50">
        <v>843607</v>
      </c>
      <c r="I112" s="59" t="s">
        <v>3163</v>
      </c>
      <c r="J112" s="31" t="s">
        <v>3159</v>
      </c>
      <c r="K112" s="31" t="s">
        <v>2723</v>
      </c>
      <c r="L112" s="31" t="s">
        <v>2639</v>
      </c>
      <c r="M112" s="50" t="s">
        <v>2724</v>
      </c>
      <c r="N112" s="31" t="s">
        <v>2725</v>
      </c>
      <c r="O112" s="31" t="s">
        <v>3139</v>
      </c>
      <c r="P112" s="51">
        <v>1844.04</v>
      </c>
      <c r="Q112" s="51">
        <f t="shared" si="11"/>
        <v>2175.9672</v>
      </c>
      <c r="R112" s="51">
        <v>1844.04</v>
      </c>
      <c r="S112" s="51">
        <v>2175.9672</v>
      </c>
      <c r="T112" s="51">
        <v>1844.04</v>
      </c>
      <c r="U112" s="51">
        <f t="shared" si="12"/>
        <v>2175.9672</v>
      </c>
      <c r="V112" s="31" t="s">
        <v>64</v>
      </c>
      <c r="W112" s="31" t="s">
        <v>54</v>
      </c>
      <c r="X112" s="31" t="s">
        <v>54</v>
      </c>
      <c r="Y112" s="50" t="s">
        <v>2658</v>
      </c>
      <c r="Z112" s="60">
        <v>41959</v>
      </c>
      <c r="AA112" s="60">
        <v>42004</v>
      </c>
      <c r="AB112" s="59"/>
      <c r="AC112" s="31"/>
      <c r="AD112" s="59" t="s">
        <v>3164</v>
      </c>
      <c r="AE112" s="59" t="s">
        <v>3141</v>
      </c>
      <c r="AF112" s="50">
        <v>796</v>
      </c>
      <c r="AG112" s="31" t="s">
        <v>1971</v>
      </c>
      <c r="AH112" s="50">
        <v>5</v>
      </c>
      <c r="AI112" s="50" t="s">
        <v>3143</v>
      </c>
      <c r="AJ112" s="31" t="s">
        <v>3127</v>
      </c>
      <c r="AK112" s="60">
        <v>42064</v>
      </c>
      <c r="AL112" s="60">
        <v>42064</v>
      </c>
      <c r="AM112" s="60">
        <v>42277</v>
      </c>
      <c r="AN112" s="50">
        <v>2015</v>
      </c>
      <c r="AO112" s="31"/>
      <c r="AP112" s="5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 t="s">
        <v>2021</v>
      </c>
    </row>
    <row r="113" spans="1:55" ht="33.75">
      <c r="A113" s="58">
        <v>3</v>
      </c>
      <c r="B113" s="50" t="s">
        <v>3165</v>
      </c>
      <c r="C113" s="31" t="s">
        <v>54</v>
      </c>
      <c r="D113" s="31" t="s">
        <v>3145</v>
      </c>
      <c r="E113" s="59" t="s">
        <v>2718</v>
      </c>
      <c r="F113" s="50" t="s">
        <v>3121</v>
      </c>
      <c r="G113" s="59">
        <v>4010412</v>
      </c>
      <c r="H113" s="50">
        <v>843608</v>
      </c>
      <c r="I113" s="59" t="s">
        <v>3166</v>
      </c>
      <c r="J113" s="31" t="s">
        <v>3167</v>
      </c>
      <c r="K113" s="31" t="s">
        <v>2723</v>
      </c>
      <c r="L113" s="31" t="s">
        <v>2639</v>
      </c>
      <c r="M113" s="50" t="s">
        <v>2724</v>
      </c>
      <c r="N113" s="31" t="s">
        <v>2725</v>
      </c>
      <c r="O113" s="31" t="s">
        <v>3139</v>
      </c>
      <c r="P113" s="51">
        <v>3884.8115200000002</v>
      </c>
      <c r="Q113" s="51">
        <f t="shared" si="11"/>
        <v>4584.0775936</v>
      </c>
      <c r="R113" s="51">
        <v>3884.8115200000002</v>
      </c>
      <c r="S113" s="51">
        <f>R113*1.18</f>
        <v>4584.0775936</v>
      </c>
      <c r="T113" s="51">
        <v>3884.8115200000002</v>
      </c>
      <c r="U113" s="51">
        <f t="shared" si="12"/>
        <v>4584.0775936</v>
      </c>
      <c r="V113" s="31" t="s">
        <v>64</v>
      </c>
      <c r="W113" s="31" t="s">
        <v>54</v>
      </c>
      <c r="X113" s="31" t="s">
        <v>54</v>
      </c>
      <c r="Y113" s="50" t="s">
        <v>2658</v>
      </c>
      <c r="Z113" s="60">
        <v>41959</v>
      </c>
      <c r="AA113" s="60">
        <v>42004</v>
      </c>
      <c r="AB113" s="59"/>
      <c r="AC113" s="31"/>
      <c r="AD113" s="59" t="s">
        <v>3168</v>
      </c>
      <c r="AE113" s="59" t="s">
        <v>3141</v>
      </c>
      <c r="AF113" s="50">
        <v>796</v>
      </c>
      <c r="AG113" s="31" t="s">
        <v>1971</v>
      </c>
      <c r="AH113" s="50">
        <v>16</v>
      </c>
      <c r="AI113" s="50" t="s">
        <v>3143</v>
      </c>
      <c r="AJ113" s="31" t="s">
        <v>3127</v>
      </c>
      <c r="AK113" s="60">
        <v>42064</v>
      </c>
      <c r="AL113" s="60">
        <v>42064</v>
      </c>
      <c r="AM113" s="60">
        <v>42308</v>
      </c>
      <c r="AN113" s="50">
        <v>2015</v>
      </c>
      <c r="AO113" s="31"/>
      <c r="AP113" s="5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 t="s">
        <v>2021</v>
      </c>
    </row>
    <row r="114" spans="1:55" ht="90">
      <c r="A114" s="58">
        <v>3</v>
      </c>
      <c r="B114" s="50" t="s">
        <v>3169</v>
      </c>
      <c r="C114" s="31" t="s">
        <v>54</v>
      </c>
      <c r="D114" s="31" t="s">
        <v>3089</v>
      </c>
      <c r="E114" s="59" t="s">
        <v>2718</v>
      </c>
      <c r="F114" s="50" t="s">
        <v>3121</v>
      </c>
      <c r="G114" s="59">
        <v>4010412</v>
      </c>
      <c r="H114" s="50">
        <v>843610</v>
      </c>
      <c r="I114" s="59" t="s">
        <v>3170</v>
      </c>
      <c r="J114" s="31" t="s">
        <v>2730</v>
      </c>
      <c r="K114" s="31" t="s">
        <v>2723</v>
      </c>
      <c r="L114" s="31" t="s">
        <v>2639</v>
      </c>
      <c r="M114" s="50" t="s">
        <v>2724</v>
      </c>
      <c r="N114" s="31" t="s">
        <v>2725</v>
      </c>
      <c r="O114" s="31" t="s">
        <v>3139</v>
      </c>
      <c r="P114" s="51">
        <v>13118</v>
      </c>
      <c r="Q114" s="51">
        <f t="shared" si="11"/>
        <v>15479.24</v>
      </c>
      <c r="R114" s="51">
        <v>13118</v>
      </c>
      <c r="S114" s="51">
        <v>15479.24</v>
      </c>
      <c r="T114" s="51">
        <v>13118</v>
      </c>
      <c r="U114" s="51">
        <f t="shared" si="12"/>
        <v>15479.24</v>
      </c>
      <c r="V114" s="31" t="s">
        <v>61</v>
      </c>
      <c r="W114" s="31" t="s">
        <v>54</v>
      </c>
      <c r="X114" s="31" t="s">
        <v>54</v>
      </c>
      <c r="Y114" s="50" t="s">
        <v>2658</v>
      </c>
      <c r="Z114" s="60">
        <v>41944</v>
      </c>
      <c r="AA114" s="60">
        <v>42004</v>
      </c>
      <c r="AB114" s="59"/>
      <c r="AC114" s="31"/>
      <c r="AD114" s="59" t="s">
        <v>3170</v>
      </c>
      <c r="AE114" s="59" t="s">
        <v>3141</v>
      </c>
      <c r="AF114" s="50">
        <v>796</v>
      </c>
      <c r="AG114" s="31" t="s">
        <v>1971</v>
      </c>
      <c r="AH114" s="50">
        <v>39</v>
      </c>
      <c r="AI114" s="50" t="s">
        <v>3171</v>
      </c>
      <c r="AJ114" s="31" t="s">
        <v>3127</v>
      </c>
      <c r="AK114" s="60">
        <v>42095</v>
      </c>
      <c r="AL114" s="60">
        <v>42095</v>
      </c>
      <c r="AM114" s="60">
        <v>42369</v>
      </c>
      <c r="AN114" s="50">
        <v>2015</v>
      </c>
      <c r="AO114" s="31"/>
      <c r="AP114" s="5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 t="s">
        <v>4495</v>
      </c>
      <c r="BC114" s="31" t="s">
        <v>2021</v>
      </c>
    </row>
    <row r="115" spans="1:55" ht="56.25">
      <c r="A115" s="58">
        <v>3</v>
      </c>
      <c r="B115" s="50" t="s">
        <v>3172</v>
      </c>
      <c r="C115" s="31" t="s">
        <v>54</v>
      </c>
      <c r="D115" s="31" t="s">
        <v>3089</v>
      </c>
      <c r="E115" s="59" t="s">
        <v>2718</v>
      </c>
      <c r="F115" s="50" t="s">
        <v>3121</v>
      </c>
      <c r="G115" s="59">
        <v>4010412</v>
      </c>
      <c r="H115" s="50">
        <v>843611</v>
      </c>
      <c r="I115" s="59" t="s">
        <v>3173</v>
      </c>
      <c r="J115" s="31" t="s">
        <v>2730</v>
      </c>
      <c r="K115" s="31" t="s">
        <v>2723</v>
      </c>
      <c r="L115" s="31" t="s">
        <v>2639</v>
      </c>
      <c r="M115" s="50" t="s">
        <v>2724</v>
      </c>
      <c r="N115" s="31" t="s">
        <v>2725</v>
      </c>
      <c r="O115" s="31" t="s">
        <v>3139</v>
      </c>
      <c r="P115" s="51">
        <v>13000</v>
      </c>
      <c r="Q115" s="51">
        <f t="shared" si="11"/>
        <v>15340</v>
      </c>
      <c r="R115" s="51">
        <v>13000</v>
      </c>
      <c r="S115" s="51">
        <v>15340</v>
      </c>
      <c r="T115" s="51">
        <v>13000</v>
      </c>
      <c r="U115" s="51">
        <f t="shared" si="12"/>
        <v>15340</v>
      </c>
      <c r="V115" s="31" t="s">
        <v>61</v>
      </c>
      <c r="W115" s="31" t="s">
        <v>54</v>
      </c>
      <c r="X115" s="31" t="s">
        <v>54</v>
      </c>
      <c r="Y115" s="50" t="s">
        <v>2658</v>
      </c>
      <c r="Z115" s="60">
        <v>41944</v>
      </c>
      <c r="AA115" s="60">
        <v>42004</v>
      </c>
      <c r="AB115" s="59"/>
      <c r="AC115" s="31"/>
      <c r="AD115" s="59" t="s">
        <v>3174</v>
      </c>
      <c r="AE115" s="59" t="s">
        <v>3141</v>
      </c>
      <c r="AF115" s="50">
        <v>796</v>
      </c>
      <c r="AG115" s="31" t="s">
        <v>1971</v>
      </c>
      <c r="AH115" s="50">
        <v>29</v>
      </c>
      <c r="AI115" s="50" t="s">
        <v>3175</v>
      </c>
      <c r="AJ115" s="31" t="s">
        <v>3127</v>
      </c>
      <c r="AK115" s="60">
        <v>42095</v>
      </c>
      <c r="AL115" s="60">
        <v>42095</v>
      </c>
      <c r="AM115" s="60">
        <v>42369</v>
      </c>
      <c r="AN115" s="50">
        <v>2015</v>
      </c>
      <c r="AO115" s="31"/>
      <c r="AP115" s="5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 t="s">
        <v>4495</v>
      </c>
      <c r="BC115" s="31" t="s">
        <v>2021</v>
      </c>
    </row>
    <row r="116" spans="1:55" ht="56.25">
      <c r="A116" s="58">
        <v>3</v>
      </c>
      <c r="B116" s="50" t="s">
        <v>3176</v>
      </c>
      <c r="C116" s="31" t="s">
        <v>54</v>
      </c>
      <c r="D116" s="31" t="s">
        <v>3089</v>
      </c>
      <c r="E116" s="59" t="s">
        <v>2718</v>
      </c>
      <c r="F116" s="50" t="s">
        <v>3121</v>
      </c>
      <c r="G116" s="59">
        <v>4010412</v>
      </c>
      <c r="H116" s="50">
        <v>843612</v>
      </c>
      <c r="I116" s="59" t="s">
        <v>3177</v>
      </c>
      <c r="J116" s="31" t="s">
        <v>2730</v>
      </c>
      <c r="K116" s="31" t="s">
        <v>2723</v>
      </c>
      <c r="L116" s="31" t="s">
        <v>2639</v>
      </c>
      <c r="M116" s="50" t="s">
        <v>2724</v>
      </c>
      <c r="N116" s="31" t="s">
        <v>2725</v>
      </c>
      <c r="O116" s="31" t="s">
        <v>3139</v>
      </c>
      <c r="P116" s="51">
        <v>12000</v>
      </c>
      <c r="Q116" s="51">
        <f t="shared" si="11"/>
        <v>14160</v>
      </c>
      <c r="R116" s="51">
        <v>12000</v>
      </c>
      <c r="S116" s="51">
        <v>14160</v>
      </c>
      <c r="T116" s="51">
        <v>12000</v>
      </c>
      <c r="U116" s="51">
        <f t="shared" si="12"/>
        <v>14160</v>
      </c>
      <c r="V116" s="31" t="s">
        <v>61</v>
      </c>
      <c r="W116" s="31" t="s">
        <v>54</v>
      </c>
      <c r="X116" s="31" t="s">
        <v>54</v>
      </c>
      <c r="Y116" s="50" t="s">
        <v>2658</v>
      </c>
      <c r="Z116" s="60">
        <v>41944</v>
      </c>
      <c r="AA116" s="60">
        <v>42004</v>
      </c>
      <c r="AB116" s="59"/>
      <c r="AC116" s="31"/>
      <c r="AD116" s="59" t="s">
        <v>3178</v>
      </c>
      <c r="AE116" s="59" t="s">
        <v>3141</v>
      </c>
      <c r="AF116" s="50">
        <v>796</v>
      </c>
      <c r="AG116" s="31" t="s">
        <v>1971</v>
      </c>
      <c r="AH116" s="50">
        <v>51</v>
      </c>
      <c r="AI116" s="50" t="s">
        <v>3179</v>
      </c>
      <c r="AJ116" s="31" t="s">
        <v>3127</v>
      </c>
      <c r="AK116" s="60">
        <v>42095</v>
      </c>
      <c r="AL116" s="60">
        <v>42095</v>
      </c>
      <c r="AM116" s="60">
        <v>42369</v>
      </c>
      <c r="AN116" s="50">
        <v>2015</v>
      </c>
      <c r="AO116" s="31"/>
      <c r="AP116" s="5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 t="s">
        <v>4495</v>
      </c>
      <c r="BC116" s="31" t="s">
        <v>2021</v>
      </c>
    </row>
    <row r="117" spans="1:55" ht="33.75">
      <c r="A117" s="58">
        <v>3</v>
      </c>
      <c r="B117" s="50" t="s">
        <v>3180</v>
      </c>
      <c r="C117" s="31" t="s">
        <v>54</v>
      </c>
      <c r="D117" s="31" t="s">
        <v>3181</v>
      </c>
      <c r="E117" s="59" t="s">
        <v>2718</v>
      </c>
      <c r="F117" s="50" t="s">
        <v>3121</v>
      </c>
      <c r="G117" s="59">
        <v>4010412</v>
      </c>
      <c r="H117" s="50">
        <v>843627</v>
      </c>
      <c r="I117" s="59" t="s">
        <v>2751</v>
      </c>
      <c r="J117" s="31" t="s">
        <v>2751</v>
      </c>
      <c r="K117" s="31" t="s">
        <v>2723</v>
      </c>
      <c r="L117" s="31" t="s">
        <v>2639</v>
      </c>
      <c r="M117" s="50" t="s">
        <v>2724</v>
      </c>
      <c r="N117" s="31" t="s">
        <v>2725</v>
      </c>
      <c r="O117" s="31" t="s">
        <v>2832</v>
      </c>
      <c r="P117" s="51">
        <v>4500</v>
      </c>
      <c r="Q117" s="51">
        <f t="shared" si="11"/>
        <v>5310</v>
      </c>
      <c r="R117" s="51">
        <v>1045</v>
      </c>
      <c r="S117" s="51">
        <f>R117*1.18</f>
        <v>1233.0999999999999</v>
      </c>
      <c r="T117" s="51">
        <v>4500</v>
      </c>
      <c r="U117" s="51">
        <f t="shared" si="12"/>
        <v>5310</v>
      </c>
      <c r="V117" s="31" t="s">
        <v>64</v>
      </c>
      <c r="W117" s="31" t="s">
        <v>54</v>
      </c>
      <c r="X117" s="31" t="s">
        <v>54</v>
      </c>
      <c r="Y117" s="50" t="s">
        <v>2658</v>
      </c>
      <c r="Z117" s="60">
        <v>41959</v>
      </c>
      <c r="AA117" s="60">
        <v>42004</v>
      </c>
      <c r="AB117" s="59"/>
      <c r="AC117" s="31"/>
      <c r="AD117" s="59" t="s">
        <v>3182</v>
      </c>
      <c r="AE117" s="59" t="s">
        <v>3141</v>
      </c>
      <c r="AF117" s="50">
        <v>796</v>
      </c>
      <c r="AG117" s="31" t="s">
        <v>1971</v>
      </c>
      <c r="AH117" s="50">
        <v>1</v>
      </c>
      <c r="AI117" s="50" t="s">
        <v>3143</v>
      </c>
      <c r="AJ117" s="31" t="s">
        <v>3127</v>
      </c>
      <c r="AK117" s="60">
        <v>42095</v>
      </c>
      <c r="AL117" s="60">
        <v>42095</v>
      </c>
      <c r="AM117" s="60">
        <v>42461</v>
      </c>
      <c r="AN117" s="50" t="s">
        <v>56</v>
      </c>
      <c r="AO117" s="31"/>
      <c r="AP117" s="5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 t="s">
        <v>2021</v>
      </c>
    </row>
    <row r="118" spans="1:55" ht="45">
      <c r="A118" s="58">
        <v>3</v>
      </c>
      <c r="B118" s="50" t="s">
        <v>3183</v>
      </c>
      <c r="C118" s="31" t="s">
        <v>54</v>
      </c>
      <c r="D118" s="31" t="s">
        <v>3181</v>
      </c>
      <c r="E118" s="59" t="s">
        <v>2718</v>
      </c>
      <c r="F118" s="50" t="s">
        <v>3121</v>
      </c>
      <c r="G118" s="59">
        <v>4010412</v>
      </c>
      <c r="H118" s="50">
        <v>843628</v>
      </c>
      <c r="I118" s="59" t="s">
        <v>3184</v>
      </c>
      <c r="J118" s="31" t="s">
        <v>3185</v>
      </c>
      <c r="K118" s="31" t="s">
        <v>2723</v>
      </c>
      <c r="L118" s="31" t="s">
        <v>2639</v>
      </c>
      <c r="M118" s="50" t="s">
        <v>2724</v>
      </c>
      <c r="N118" s="31" t="s">
        <v>2725</v>
      </c>
      <c r="O118" s="31" t="s">
        <v>2832</v>
      </c>
      <c r="P118" s="51">
        <v>3500</v>
      </c>
      <c r="Q118" s="51">
        <f t="shared" si="11"/>
        <v>4130</v>
      </c>
      <c r="R118" s="51">
        <v>900</v>
      </c>
      <c r="S118" s="51">
        <f>SUM(R118*1.18)</f>
        <v>1062</v>
      </c>
      <c r="T118" s="51">
        <v>3500</v>
      </c>
      <c r="U118" s="51">
        <f t="shared" si="12"/>
        <v>4130</v>
      </c>
      <c r="V118" s="31" t="s">
        <v>64</v>
      </c>
      <c r="W118" s="31" t="s">
        <v>54</v>
      </c>
      <c r="X118" s="31" t="s">
        <v>54</v>
      </c>
      <c r="Y118" s="50" t="s">
        <v>2658</v>
      </c>
      <c r="Z118" s="60">
        <v>41959</v>
      </c>
      <c r="AA118" s="60">
        <v>42004</v>
      </c>
      <c r="AB118" s="59"/>
      <c r="AC118" s="31"/>
      <c r="AD118" s="59" t="s">
        <v>3184</v>
      </c>
      <c r="AE118" s="59" t="s">
        <v>3141</v>
      </c>
      <c r="AF118" s="50">
        <v>796</v>
      </c>
      <c r="AG118" s="31" t="s">
        <v>1971</v>
      </c>
      <c r="AH118" s="50">
        <v>1</v>
      </c>
      <c r="AI118" s="50" t="s">
        <v>3143</v>
      </c>
      <c r="AJ118" s="31" t="s">
        <v>3127</v>
      </c>
      <c r="AK118" s="60">
        <v>42186</v>
      </c>
      <c r="AL118" s="60">
        <v>42186</v>
      </c>
      <c r="AM118" s="60">
        <v>42552</v>
      </c>
      <c r="AN118" s="50" t="s">
        <v>56</v>
      </c>
      <c r="AO118" s="31"/>
      <c r="AP118" s="5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 t="s">
        <v>2021</v>
      </c>
    </row>
    <row r="119" spans="1:55" ht="45">
      <c r="A119" s="58">
        <v>3</v>
      </c>
      <c r="B119" s="50" t="s">
        <v>3186</v>
      </c>
      <c r="C119" s="31" t="s">
        <v>54</v>
      </c>
      <c r="D119" s="31" t="s">
        <v>3187</v>
      </c>
      <c r="E119" s="59" t="s">
        <v>2718</v>
      </c>
      <c r="F119" s="50" t="s">
        <v>3121</v>
      </c>
      <c r="G119" s="59">
        <v>4010412</v>
      </c>
      <c r="H119" s="50">
        <v>843614</v>
      </c>
      <c r="I119" s="59" t="s">
        <v>3188</v>
      </c>
      <c r="J119" s="31" t="s">
        <v>2735</v>
      </c>
      <c r="K119" s="31" t="s">
        <v>2723</v>
      </c>
      <c r="L119" s="31" t="s">
        <v>2639</v>
      </c>
      <c r="M119" s="50" t="s">
        <v>2724</v>
      </c>
      <c r="N119" s="31" t="s">
        <v>2725</v>
      </c>
      <c r="O119" s="31" t="s">
        <v>3139</v>
      </c>
      <c r="P119" s="51">
        <v>956</v>
      </c>
      <c r="Q119" s="51">
        <f t="shared" si="11"/>
        <v>1128.08</v>
      </c>
      <c r="R119" s="51">
        <v>956</v>
      </c>
      <c r="S119" s="51">
        <v>1128.08</v>
      </c>
      <c r="T119" s="51">
        <v>956</v>
      </c>
      <c r="U119" s="51">
        <f t="shared" si="12"/>
        <v>1128.08</v>
      </c>
      <c r="V119" s="31" t="s">
        <v>64</v>
      </c>
      <c r="W119" s="31" t="s">
        <v>54</v>
      </c>
      <c r="X119" s="31" t="s">
        <v>54</v>
      </c>
      <c r="Y119" s="50" t="s">
        <v>2658</v>
      </c>
      <c r="Z119" s="60">
        <v>41959</v>
      </c>
      <c r="AA119" s="60">
        <v>42004</v>
      </c>
      <c r="AB119" s="59"/>
      <c r="AC119" s="31"/>
      <c r="AD119" s="59" t="s">
        <v>3188</v>
      </c>
      <c r="AE119" s="59" t="s">
        <v>3141</v>
      </c>
      <c r="AF119" s="50">
        <v>796</v>
      </c>
      <c r="AG119" s="31" t="s">
        <v>1971</v>
      </c>
      <c r="AH119" s="50">
        <v>1</v>
      </c>
      <c r="AI119" s="50">
        <v>46204</v>
      </c>
      <c r="AJ119" s="31" t="s">
        <v>3127</v>
      </c>
      <c r="AK119" s="60">
        <v>42095</v>
      </c>
      <c r="AL119" s="60">
        <v>42095</v>
      </c>
      <c r="AM119" s="60">
        <v>42185</v>
      </c>
      <c r="AN119" s="50">
        <v>2015</v>
      </c>
      <c r="AO119" s="31"/>
      <c r="AP119" s="5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 t="s">
        <v>2021</v>
      </c>
    </row>
    <row r="120" spans="1:55" ht="45">
      <c r="A120" s="58">
        <v>3</v>
      </c>
      <c r="B120" s="50" t="s">
        <v>3189</v>
      </c>
      <c r="C120" s="31" t="s">
        <v>54</v>
      </c>
      <c r="D120" s="31" t="s">
        <v>3187</v>
      </c>
      <c r="E120" s="59" t="s">
        <v>2718</v>
      </c>
      <c r="F120" s="50" t="s">
        <v>3121</v>
      </c>
      <c r="G120" s="59">
        <v>4010412</v>
      </c>
      <c r="H120" s="50">
        <v>843616</v>
      </c>
      <c r="I120" s="59" t="s">
        <v>3190</v>
      </c>
      <c r="J120" s="31" t="s">
        <v>2735</v>
      </c>
      <c r="K120" s="31" t="s">
        <v>2723</v>
      </c>
      <c r="L120" s="31" t="s">
        <v>2639</v>
      </c>
      <c r="M120" s="50" t="s">
        <v>2724</v>
      </c>
      <c r="N120" s="31" t="s">
        <v>2725</v>
      </c>
      <c r="O120" s="31" t="s">
        <v>3139</v>
      </c>
      <c r="P120" s="51">
        <v>525</v>
      </c>
      <c r="Q120" s="51">
        <f t="shared" si="11"/>
        <v>619.5</v>
      </c>
      <c r="R120" s="51">
        <v>525</v>
      </c>
      <c r="S120" s="51">
        <v>619.5</v>
      </c>
      <c r="T120" s="51">
        <v>525</v>
      </c>
      <c r="U120" s="51">
        <f t="shared" si="12"/>
        <v>619.5</v>
      </c>
      <c r="V120" s="31" t="s">
        <v>64</v>
      </c>
      <c r="W120" s="31" t="s">
        <v>54</v>
      </c>
      <c r="X120" s="31" t="s">
        <v>54</v>
      </c>
      <c r="Y120" s="50" t="s">
        <v>2658</v>
      </c>
      <c r="Z120" s="60">
        <v>41959</v>
      </c>
      <c r="AA120" s="60">
        <v>42004</v>
      </c>
      <c r="AB120" s="59"/>
      <c r="AC120" s="31"/>
      <c r="AD120" s="59" t="s">
        <v>3190</v>
      </c>
      <c r="AE120" s="59" t="s">
        <v>3141</v>
      </c>
      <c r="AF120" s="50">
        <v>796</v>
      </c>
      <c r="AG120" s="31" t="s">
        <v>1971</v>
      </c>
      <c r="AH120" s="50">
        <v>1</v>
      </c>
      <c r="AI120" s="50">
        <v>46222</v>
      </c>
      <c r="AJ120" s="31" t="s">
        <v>3127</v>
      </c>
      <c r="AK120" s="60">
        <v>42005</v>
      </c>
      <c r="AL120" s="60">
        <v>42005</v>
      </c>
      <c r="AM120" s="60">
        <v>42094</v>
      </c>
      <c r="AN120" s="50">
        <v>2015</v>
      </c>
      <c r="AO120" s="31"/>
      <c r="AP120" s="5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 t="s">
        <v>2021</v>
      </c>
    </row>
    <row r="121" spans="1:55" ht="33.75">
      <c r="A121" s="58">
        <v>3</v>
      </c>
      <c r="B121" s="50" t="s">
        <v>3191</v>
      </c>
      <c r="C121" s="31" t="s">
        <v>54</v>
      </c>
      <c r="D121" s="31" t="s">
        <v>3192</v>
      </c>
      <c r="E121" s="59" t="s">
        <v>2718</v>
      </c>
      <c r="F121" s="50" t="s">
        <v>3121</v>
      </c>
      <c r="G121" s="59">
        <v>4010412</v>
      </c>
      <c r="H121" s="50">
        <v>843617</v>
      </c>
      <c r="I121" s="59" t="s">
        <v>3193</v>
      </c>
      <c r="J121" s="31" t="s">
        <v>3194</v>
      </c>
      <c r="K121" s="31" t="s">
        <v>2723</v>
      </c>
      <c r="L121" s="31" t="s">
        <v>2639</v>
      </c>
      <c r="M121" s="50" t="s">
        <v>2724</v>
      </c>
      <c r="N121" s="31" t="s">
        <v>2725</v>
      </c>
      <c r="O121" s="31" t="s">
        <v>3139</v>
      </c>
      <c r="P121" s="51">
        <v>7575.1</v>
      </c>
      <c r="Q121" s="51">
        <f t="shared" ref="Q121:Q151" si="13">P121*1.18</f>
        <v>8938.6180000000004</v>
      </c>
      <c r="R121" s="51">
        <v>7575.1</v>
      </c>
      <c r="S121" s="51">
        <v>8938.6180000000004</v>
      </c>
      <c r="T121" s="51">
        <v>7575.1</v>
      </c>
      <c r="U121" s="51">
        <f t="shared" ref="U121:U151" si="14">T121*1.18</f>
        <v>8938.6180000000004</v>
      </c>
      <c r="V121" s="31" t="s">
        <v>64</v>
      </c>
      <c r="W121" s="31" t="s">
        <v>54</v>
      </c>
      <c r="X121" s="31" t="s">
        <v>54</v>
      </c>
      <c r="Y121" s="50" t="s">
        <v>2658</v>
      </c>
      <c r="Z121" s="60">
        <v>41959</v>
      </c>
      <c r="AA121" s="60">
        <v>42004</v>
      </c>
      <c r="AB121" s="59"/>
      <c r="AC121" s="31"/>
      <c r="AD121" s="59" t="s">
        <v>3193</v>
      </c>
      <c r="AE121" s="59" t="s">
        <v>3141</v>
      </c>
      <c r="AF121" s="50">
        <v>8</v>
      </c>
      <c r="AG121" s="31" t="s">
        <v>51</v>
      </c>
      <c r="AH121" s="50">
        <v>7.12</v>
      </c>
      <c r="AI121" s="50" t="s">
        <v>3143</v>
      </c>
      <c r="AJ121" s="31" t="s">
        <v>3127</v>
      </c>
      <c r="AK121" s="60">
        <v>42095</v>
      </c>
      <c r="AL121" s="60">
        <v>42095</v>
      </c>
      <c r="AM121" s="60">
        <v>42338</v>
      </c>
      <c r="AN121" s="50">
        <v>2015</v>
      </c>
      <c r="AO121" s="31"/>
      <c r="AP121" s="5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 t="s">
        <v>2021</v>
      </c>
    </row>
    <row r="122" spans="1:55" ht="56.25">
      <c r="A122" s="58">
        <v>3</v>
      </c>
      <c r="B122" s="50" t="s">
        <v>3195</v>
      </c>
      <c r="C122" s="31" t="s">
        <v>54</v>
      </c>
      <c r="D122" s="31" t="s">
        <v>3192</v>
      </c>
      <c r="E122" s="59" t="s">
        <v>2718</v>
      </c>
      <c r="F122" s="50" t="s">
        <v>3121</v>
      </c>
      <c r="G122" s="59">
        <v>4010412</v>
      </c>
      <c r="H122" s="50">
        <v>843618</v>
      </c>
      <c r="I122" s="59" t="s">
        <v>3196</v>
      </c>
      <c r="J122" s="31" t="s">
        <v>3197</v>
      </c>
      <c r="K122" s="31" t="s">
        <v>2723</v>
      </c>
      <c r="L122" s="31" t="s">
        <v>2639</v>
      </c>
      <c r="M122" s="50" t="s">
        <v>2724</v>
      </c>
      <c r="N122" s="31" t="s">
        <v>2725</v>
      </c>
      <c r="O122" s="31" t="s">
        <v>3139</v>
      </c>
      <c r="P122" s="51">
        <v>444.2</v>
      </c>
      <c r="Q122" s="51">
        <f t="shared" si="13"/>
        <v>524.15599999999995</v>
      </c>
      <c r="R122" s="51">
        <v>444.2</v>
      </c>
      <c r="S122" s="51">
        <v>524.15599999999995</v>
      </c>
      <c r="T122" s="51">
        <v>444.2</v>
      </c>
      <c r="U122" s="51">
        <f t="shared" si="14"/>
        <v>524.15599999999995</v>
      </c>
      <c r="V122" s="31" t="s">
        <v>64</v>
      </c>
      <c r="W122" s="31" t="s">
        <v>54</v>
      </c>
      <c r="X122" s="31" t="s">
        <v>54</v>
      </c>
      <c r="Y122" s="50" t="s">
        <v>2658</v>
      </c>
      <c r="Z122" s="60">
        <v>41959</v>
      </c>
      <c r="AA122" s="60">
        <v>42004</v>
      </c>
      <c r="AB122" s="59"/>
      <c r="AC122" s="31"/>
      <c r="AD122" s="59" t="s">
        <v>3196</v>
      </c>
      <c r="AE122" s="59" t="s">
        <v>3141</v>
      </c>
      <c r="AF122" s="50">
        <v>796</v>
      </c>
      <c r="AG122" s="31" t="s">
        <v>1971</v>
      </c>
      <c r="AH122" s="50">
        <v>1</v>
      </c>
      <c r="AI122" s="50" t="s">
        <v>3143</v>
      </c>
      <c r="AJ122" s="31" t="s">
        <v>3127</v>
      </c>
      <c r="AK122" s="60">
        <v>42095</v>
      </c>
      <c r="AL122" s="60">
        <v>42095</v>
      </c>
      <c r="AM122" s="60">
        <v>42338</v>
      </c>
      <c r="AN122" s="50">
        <v>2015</v>
      </c>
      <c r="AO122" s="31"/>
      <c r="AP122" s="5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 t="s">
        <v>2021</v>
      </c>
    </row>
    <row r="123" spans="1:55" ht="67.5">
      <c r="A123" s="58">
        <v>3</v>
      </c>
      <c r="B123" s="50" t="s">
        <v>3198</v>
      </c>
      <c r="C123" s="31" t="s">
        <v>54</v>
      </c>
      <c r="D123" s="31" t="s">
        <v>3192</v>
      </c>
      <c r="E123" s="59" t="s">
        <v>2718</v>
      </c>
      <c r="F123" s="50" t="s">
        <v>3121</v>
      </c>
      <c r="G123" s="59">
        <v>4010412</v>
      </c>
      <c r="H123" s="50">
        <v>843619</v>
      </c>
      <c r="I123" s="59" t="s">
        <v>3199</v>
      </c>
      <c r="J123" s="31" t="s">
        <v>3200</v>
      </c>
      <c r="K123" s="31" t="s">
        <v>2723</v>
      </c>
      <c r="L123" s="31" t="s">
        <v>2639</v>
      </c>
      <c r="M123" s="50" t="s">
        <v>2724</v>
      </c>
      <c r="N123" s="31" t="s">
        <v>2725</v>
      </c>
      <c r="O123" s="31" t="s">
        <v>2832</v>
      </c>
      <c r="P123" s="51">
        <v>2400</v>
      </c>
      <c r="Q123" s="51">
        <f t="shared" si="13"/>
        <v>2832</v>
      </c>
      <c r="R123" s="51">
        <v>2400</v>
      </c>
      <c r="S123" s="51">
        <v>2832</v>
      </c>
      <c r="T123" s="51">
        <v>2400</v>
      </c>
      <c r="U123" s="51">
        <f t="shared" si="14"/>
        <v>2832</v>
      </c>
      <c r="V123" s="31" t="s">
        <v>64</v>
      </c>
      <c r="W123" s="31" t="s">
        <v>54</v>
      </c>
      <c r="X123" s="31" t="s">
        <v>54</v>
      </c>
      <c r="Y123" s="50" t="s">
        <v>2658</v>
      </c>
      <c r="Z123" s="60">
        <v>41959</v>
      </c>
      <c r="AA123" s="60">
        <v>42004</v>
      </c>
      <c r="AB123" s="59"/>
      <c r="AC123" s="31"/>
      <c r="AD123" s="59" t="s">
        <v>3199</v>
      </c>
      <c r="AE123" s="59" t="s">
        <v>3141</v>
      </c>
      <c r="AF123" s="50">
        <v>796</v>
      </c>
      <c r="AG123" s="31" t="s">
        <v>1971</v>
      </c>
      <c r="AH123" s="50">
        <v>10</v>
      </c>
      <c r="AI123" s="50" t="s">
        <v>3143</v>
      </c>
      <c r="AJ123" s="31" t="s">
        <v>3127</v>
      </c>
      <c r="AK123" s="60">
        <v>42005</v>
      </c>
      <c r="AL123" s="60">
        <v>42005</v>
      </c>
      <c r="AM123" s="60">
        <v>42369</v>
      </c>
      <c r="AN123" s="50">
        <v>2015</v>
      </c>
      <c r="AO123" s="31"/>
      <c r="AP123" s="5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 t="s">
        <v>2021</v>
      </c>
    </row>
    <row r="124" spans="1:55" ht="67.5">
      <c r="A124" s="58">
        <v>3</v>
      </c>
      <c r="B124" s="50" t="s">
        <v>3201</v>
      </c>
      <c r="C124" s="31" t="s">
        <v>54</v>
      </c>
      <c r="D124" s="31" t="s">
        <v>3192</v>
      </c>
      <c r="E124" s="59" t="s">
        <v>2718</v>
      </c>
      <c r="F124" s="50" t="s">
        <v>3121</v>
      </c>
      <c r="G124" s="59">
        <v>4010412</v>
      </c>
      <c r="H124" s="50">
        <v>843620</v>
      </c>
      <c r="I124" s="59" t="s">
        <v>3202</v>
      </c>
      <c r="J124" s="31" t="s">
        <v>3200</v>
      </c>
      <c r="K124" s="31" t="s">
        <v>2723</v>
      </c>
      <c r="L124" s="31" t="s">
        <v>2639</v>
      </c>
      <c r="M124" s="50" t="s">
        <v>2724</v>
      </c>
      <c r="N124" s="31" t="s">
        <v>2725</v>
      </c>
      <c r="O124" s="31" t="s">
        <v>2832</v>
      </c>
      <c r="P124" s="51">
        <v>6392.9</v>
      </c>
      <c r="Q124" s="51">
        <f t="shared" si="13"/>
        <v>7543.6219999999994</v>
      </c>
      <c r="R124" s="51">
        <v>2557.17</v>
      </c>
      <c r="S124" s="51">
        <f>SUM(R124*1.18)</f>
        <v>3017.4605999999999</v>
      </c>
      <c r="T124" s="51">
        <v>6392.9</v>
      </c>
      <c r="U124" s="51">
        <f t="shared" si="14"/>
        <v>7543.6219999999994</v>
      </c>
      <c r="V124" s="31" t="s">
        <v>64</v>
      </c>
      <c r="W124" s="31" t="s">
        <v>54</v>
      </c>
      <c r="X124" s="31" t="s">
        <v>54</v>
      </c>
      <c r="Y124" s="50" t="s">
        <v>2658</v>
      </c>
      <c r="Z124" s="60">
        <v>41959</v>
      </c>
      <c r="AA124" s="60">
        <v>42004</v>
      </c>
      <c r="AB124" s="59"/>
      <c r="AC124" s="31"/>
      <c r="AD124" s="59" t="s">
        <v>3203</v>
      </c>
      <c r="AE124" s="59" t="s">
        <v>3141</v>
      </c>
      <c r="AF124" s="50">
        <v>796</v>
      </c>
      <c r="AG124" s="31" t="s">
        <v>1971</v>
      </c>
      <c r="AH124" s="50">
        <v>5</v>
      </c>
      <c r="AI124" s="50" t="s">
        <v>3143</v>
      </c>
      <c r="AJ124" s="31" t="s">
        <v>3127</v>
      </c>
      <c r="AK124" s="60">
        <v>42005</v>
      </c>
      <c r="AL124" s="60">
        <v>42005</v>
      </c>
      <c r="AM124" s="60">
        <v>42369</v>
      </c>
      <c r="AN124" s="50">
        <v>2015</v>
      </c>
      <c r="AO124" s="31"/>
      <c r="AP124" s="5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 t="s">
        <v>4495</v>
      </c>
      <c r="BC124" s="31" t="s">
        <v>2021</v>
      </c>
    </row>
    <row r="125" spans="1:55" ht="33.75">
      <c r="A125" s="58">
        <v>3</v>
      </c>
      <c r="B125" s="50" t="s">
        <v>3204</v>
      </c>
      <c r="C125" s="31" t="s">
        <v>54</v>
      </c>
      <c r="D125" s="31" t="s">
        <v>3205</v>
      </c>
      <c r="E125" s="59" t="s">
        <v>2718</v>
      </c>
      <c r="F125" s="50" t="s">
        <v>3121</v>
      </c>
      <c r="G125" s="59">
        <v>4010412</v>
      </c>
      <c r="H125" s="50">
        <v>843621</v>
      </c>
      <c r="I125" s="59" t="s">
        <v>3206</v>
      </c>
      <c r="J125" s="31" t="s">
        <v>3207</v>
      </c>
      <c r="K125" s="31" t="s">
        <v>2723</v>
      </c>
      <c r="L125" s="31" t="s">
        <v>2639</v>
      </c>
      <c r="M125" s="50" t="s">
        <v>2724</v>
      </c>
      <c r="N125" s="31" t="s">
        <v>2725</v>
      </c>
      <c r="O125" s="31" t="s">
        <v>2832</v>
      </c>
      <c r="P125" s="51">
        <v>22000</v>
      </c>
      <c r="Q125" s="51">
        <f t="shared" si="13"/>
        <v>25960</v>
      </c>
      <c r="R125" s="51">
        <v>7500</v>
      </c>
      <c r="S125" s="51">
        <f>SUM(R125*1.18)</f>
        <v>8850</v>
      </c>
      <c r="T125" s="51">
        <v>22000</v>
      </c>
      <c r="U125" s="51">
        <f t="shared" si="14"/>
        <v>25960</v>
      </c>
      <c r="V125" s="31" t="s">
        <v>61</v>
      </c>
      <c r="W125" s="31" t="s">
        <v>54</v>
      </c>
      <c r="X125" s="31" t="s">
        <v>54</v>
      </c>
      <c r="Y125" s="50" t="s">
        <v>2658</v>
      </c>
      <c r="Z125" s="60">
        <v>41944</v>
      </c>
      <c r="AA125" s="60">
        <v>42004</v>
      </c>
      <c r="AB125" s="59"/>
      <c r="AC125" s="31"/>
      <c r="AD125" s="59" t="s">
        <v>3208</v>
      </c>
      <c r="AE125" s="59" t="s">
        <v>3141</v>
      </c>
      <c r="AF125" s="50">
        <v>796</v>
      </c>
      <c r="AG125" s="31" t="s">
        <v>1971</v>
      </c>
      <c r="AH125" s="50">
        <v>1</v>
      </c>
      <c r="AI125" s="50" t="s">
        <v>3143</v>
      </c>
      <c r="AJ125" s="31" t="s">
        <v>3127</v>
      </c>
      <c r="AK125" s="60">
        <v>42156</v>
      </c>
      <c r="AL125" s="60">
        <v>42156</v>
      </c>
      <c r="AM125" s="60">
        <v>42735</v>
      </c>
      <c r="AN125" s="50" t="s">
        <v>56</v>
      </c>
      <c r="AO125" s="31"/>
      <c r="AP125" s="5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 t="s">
        <v>2021</v>
      </c>
    </row>
    <row r="126" spans="1:55" ht="45" customHeight="1">
      <c r="A126" s="58">
        <v>3</v>
      </c>
      <c r="B126" s="50" t="s">
        <v>3209</v>
      </c>
      <c r="C126" s="31" t="s">
        <v>54</v>
      </c>
      <c r="D126" s="31" t="s">
        <v>3145</v>
      </c>
      <c r="E126" s="59" t="s">
        <v>2718</v>
      </c>
      <c r="F126" s="50" t="s">
        <v>3121</v>
      </c>
      <c r="G126" s="59">
        <v>4010412</v>
      </c>
      <c r="H126" s="50">
        <v>843626</v>
      </c>
      <c r="I126" s="59" t="s">
        <v>3210</v>
      </c>
      <c r="J126" s="31" t="s">
        <v>3211</v>
      </c>
      <c r="K126" s="31" t="s">
        <v>2745</v>
      </c>
      <c r="L126" s="31" t="s">
        <v>2639</v>
      </c>
      <c r="M126" s="50" t="s">
        <v>1968</v>
      </c>
      <c r="N126" s="31" t="s">
        <v>3212</v>
      </c>
      <c r="O126" s="31" t="s">
        <v>3139</v>
      </c>
      <c r="P126" s="51">
        <v>5271</v>
      </c>
      <c r="Q126" s="51">
        <f t="shared" si="13"/>
        <v>6219.78</v>
      </c>
      <c r="R126" s="51">
        <v>5271</v>
      </c>
      <c r="S126" s="51">
        <v>6219.78</v>
      </c>
      <c r="T126" s="51">
        <v>5271</v>
      </c>
      <c r="U126" s="51">
        <f t="shared" si="14"/>
        <v>6219.78</v>
      </c>
      <c r="V126" s="31" t="s">
        <v>64</v>
      </c>
      <c r="W126" s="31" t="s">
        <v>54</v>
      </c>
      <c r="X126" s="31" t="s">
        <v>54</v>
      </c>
      <c r="Y126" s="50" t="s">
        <v>2658</v>
      </c>
      <c r="Z126" s="60">
        <v>41959</v>
      </c>
      <c r="AA126" s="60">
        <v>42004</v>
      </c>
      <c r="AB126" s="59"/>
      <c r="AC126" s="31"/>
      <c r="AD126" s="59" t="s">
        <v>3213</v>
      </c>
      <c r="AE126" s="59" t="s">
        <v>3141</v>
      </c>
      <c r="AF126" s="50">
        <v>796</v>
      </c>
      <c r="AG126" s="31" t="s">
        <v>1971</v>
      </c>
      <c r="AH126" s="50">
        <v>33</v>
      </c>
      <c r="AI126" s="50" t="s">
        <v>3143</v>
      </c>
      <c r="AJ126" s="31" t="s">
        <v>3127</v>
      </c>
      <c r="AK126" s="60">
        <v>42095</v>
      </c>
      <c r="AL126" s="60">
        <v>42095</v>
      </c>
      <c r="AM126" s="60">
        <v>42338</v>
      </c>
      <c r="AN126" s="50">
        <v>2015</v>
      </c>
      <c r="AO126" s="31"/>
      <c r="AP126" s="5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 t="s">
        <v>2021</v>
      </c>
    </row>
    <row r="127" spans="1:55" ht="67.5">
      <c r="A127" s="58">
        <v>3</v>
      </c>
      <c r="B127" s="50" t="s">
        <v>3214</v>
      </c>
      <c r="C127" s="31" t="s">
        <v>54</v>
      </c>
      <c r="D127" s="31" t="s">
        <v>3145</v>
      </c>
      <c r="E127" s="59" t="s">
        <v>2718</v>
      </c>
      <c r="F127" s="50" t="s">
        <v>3121</v>
      </c>
      <c r="G127" s="59">
        <v>4010412</v>
      </c>
      <c r="H127" s="50">
        <v>843631</v>
      </c>
      <c r="I127" s="59" t="s">
        <v>3215</v>
      </c>
      <c r="J127" s="31" t="s">
        <v>3216</v>
      </c>
      <c r="K127" s="31" t="s">
        <v>2745</v>
      </c>
      <c r="L127" s="31" t="s">
        <v>2639</v>
      </c>
      <c r="M127" s="50" t="s">
        <v>1968</v>
      </c>
      <c r="N127" s="31" t="s">
        <v>3212</v>
      </c>
      <c r="O127" s="31" t="s">
        <v>3139</v>
      </c>
      <c r="P127" s="51">
        <v>11718.7</v>
      </c>
      <c r="Q127" s="51">
        <f t="shared" si="13"/>
        <v>13828.066000000001</v>
      </c>
      <c r="R127" s="51">
        <v>11718.7</v>
      </c>
      <c r="S127" s="51">
        <v>13828.066000000001</v>
      </c>
      <c r="T127" s="51">
        <v>11718.7</v>
      </c>
      <c r="U127" s="51">
        <f t="shared" si="14"/>
        <v>13828.066000000001</v>
      </c>
      <c r="V127" s="31" t="s">
        <v>61</v>
      </c>
      <c r="W127" s="31" t="s">
        <v>54</v>
      </c>
      <c r="X127" s="31" t="s">
        <v>54</v>
      </c>
      <c r="Y127" s="50" t="s">
        <v>2658</v>
      </c>
      <c r="Z127" s="60">
        <v>41959</v>
      </c>
      <c r="AA127" s="60">
        <v>42004</v>
      </c>
      <c r="AB127" s="59"/>
      <c r="AC127" s="31"/>
      <c r="AD127" s="59" t="s">
        <v>3217</v>
      </c>
      <c r="AE127" s="59" t="s">
        <v>3141</v>
      </c>
      <c r="AF127" s="50">
        <v>796</v>
      </c>
      <c r="AG127" s="31" t="s">
        <v>1971</v>
      </c>
      <c r="AH127" s="50" t="s">
        <v>3218</v>
      </c>
      <c r="AI127" s="50" t="s">
        <v>3143</v>
      </c>
      <c r="AJ127" s="31" t="s">
        <v>3127</v>
      </c>
      <c r="AK127" s="60">
        <v>42095</v>
      </c>
      <c r="AL127" s="60">
        <v>42095</v>
      </c>
      <c r="AM127" s="60">
        <v>42369</v>
      </c>
      <c r="AN127" s="50">
        <v>2015</v>
      </c>
      <c r="AO127" s="31"/>
      <c r="AP127" s="5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 t="s">
        <v>2021</v>
      </c>
    </row>
    <row r="128" spans="1:55" ht="56.25">
      <c r="A128" s="58">
        <v>3</v>
      </c>
      <c r="B128" s="50" t="s">
        <v>3219</v>
      </c>
      <c r="C128" s="31" t="s">
        <v>54</v>
      </c>
      <c r="D128" s="31" t="s">
        <v>3145</v>
      </c>
      <c r="E128" s="59" t="s">
        <v>2718</v>
      </c>
      <c r="F128" s="50" t="s">
        <v>3121</v>
      </c>
      <c r="G128" s="59">
        <v>4010412</v>
      </c>
      <c r="H128" s="50">
        <v>843632</v>
      </c>
      <c r="I128" s="59" t="s">
        <v>3220</v>
      </c>
      <c r="J128" s="31" t="s">
        <v>3221</v>
      </c>
      <c r="K128" s="31" t="s">
        <v>2745</v>
      </c>
      <c r="L128" s="31" t="s">
        <v>2639</v>
      </c>
      <c r="M128" s="50" t="s">
        <v>1968</v>
      </c>
      <c r="N128" s="31" t="s">
        <v>3212</v>
      </c>
      <c r="O128" s="31" t="s">
        <v>3139</v>
      </c>
      <c r="P128" s="51">
        <v>1000</v>
      </c>
      <c r="Q128" s="51">
        <f t="shared" si="13"/>
        <v>1180</v>
      </c>
      <c r="R128" s="51">
        <v>1000</v>
      </c>
      <c r="S128" s="51">
        <v>1180</v>
      </c>
      <c r="T128" s="51">
        <v>1000</v>
      </c>
      <c r="U128" s="51">
        <f t="shared" si="14"/>
        <v>1180</v>
      </c>
      <c r="V128" s="31" t="s">
        <v>64</v>
      </c>
      <c r="W128" s="31" t="s">
        <v>54</v>
      </c>
      <c r="X128" s="31" t="s">
        <v>54</v>
      </c>
      <c r="Y128" s="50" t="s">
        <v>2658</v>
      </c>
      <c r="Z128" s="60">
        <v>41959</v>
      </c>
      <c r="AA128" s="60">
        <v>42004</v>
      </c>
      <c r="AB128" s="59"/>
      <c r="AC128" s="31"/>
      <c r="AD128" s="59" t="s">
        <v>3222</v>
      </c>
      <c r="AE128" s="59" t="s">
        <v>3141</v>
      </c>
      <c r="AF128" s="50">
        <v>55</v>
      </c>
      <c r="AG128" s="31" t="s">
        <v>3223</v>
      </c>
      <c r="AH128" s="50">
        <v>3800</v>
      </c>
      <c r="AI128" s="50" t="s">
        <v>3143</v>
      </c>
      <c r="AJ128" s="31" t="s">
        <v>3127</v>
      </c>
      <c r="AK128" s="60">
        <v>42095</v>
      </c>
      <c r="AL128" s="60">
        <v>42095</v>
      </c>
      <c r="AM128" s="60">
        <v>42277</v>
      </c>
      <c r="AN128" s="50">
        <v>2015</v>
      </c>
      <c r="AO128" s="31"/>
      <c r="AP128" s="5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 t="s">
        <v>2021</v>
      </c>
    </row>
    <row r="129" spans="1:56" ht="56.25">
      <c r="A129" s="58">
        <v>3</v>
      </c>
      <c r="B129" s="50" t="s">
        <v>3224</v>
      </c>
      <c r="C129" s="31" t="s">
        <v>54</v>
      </c>
      <c r="D129" s="31" t="s">
        <v>3145</v>
      </c>
      <c r="E129" s="59" t="s">
        <v>2718</v>
      </c>
      <c r="F129" s="50" t="s">
        <v>3121</v>
      </c>
      <c r="G129" s="59">
        <v>4010412</v>
      </c>
      <c r="H129" s="50">
        <v>843633</v>
      </c>
      <c r="I129" s="59" t="s">
        <v>3225</v>
      </c>
      <c r="J129" s="31" t="s">
        <v>3226</v>
      </c>
      <c r="K129" s="31" t="s">
        <v>2745</v>
      </c>
      <c r="L129" s="31" t="s">
        <v>2639</v>
      </c>
      <c r="M129" s="50" t="s">
        <v>1968</v>
      </c>
      <c r="N129" s="31" t="s">
        <v>3212</v>
      </c>
      <c r="O129" s="31" t="s">
        <v>3139</v>
      </c>
      <c r="P129" s="51">
        <v>1482.6</v>
      </c>
      <c r="Q129" s="51">
        <f t="shared" si="13"/>
        <v>1749.4679999999998</v>
      </c>
      <c r="R129" s="51">
        <v>1482.6</v>
      </c>
      <c r="S129" s="51">
        <v>1749.4679999999998</v>
      </c>
      <c r="T129" s="51">
        <v>1482.6</v>
      </c>
      <c r="U129" s="51">
        <f t="shared" si="14"/>
        <v>1749.4679999999998</v>
      </c>
      <c r="V129" s="31" t="s">
        <v>64</v>
      </c>
      <c r="W129" s="31" t="s">
        <v>54</v>
      </c>
      <c r="X129" s="31" t="s">
        <v>54</v>
      </c>
      <c r="Y129" s="50" t="s">
        <v>2658</v>
      </c>
      <c r="Z129" s="60">
        <v>41959</v>
      </c>
      <c r="AA129" s="60">
        <v>42004</v>
      </c>
      <c r="AB129" s="59"/>
      <c r="AC129" s="31"/>
      <c r="AD129" s="59" t="s">
        <v>3227</v>
      </c>
      <c r="AE129" s="59" t="s">
        <v>3141</v>
      </c>
      <c r="AF129" s="50">
        <v>796</v>
      </c>
      <c r="AG129" s="31" t="s">
        <v>1971</v>
      </c>
      <c r="AH129" s="50">
        <v>10</v>
      </c>
      <c r="AI129" s="50" t="s">
        <v>3143</v>
      </c>
      <c r="AJ129" s="31" t="s">
        <v>3127</v>
      </c>
      <c r="AK129" s="60">
        <v>42095</v>
      </c>
      <c r="AL129" s="60">
        <v>42095</v>
      </c>
      <c r="AM129" s="60">
        <v>42277</v>
      </c>
      <c r="AN129" s="50">
        <v>2015</v>
      </c>
      <c r="AO129" s="31"/>
      <c r="AP129" s="5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 t="s">
        <v>2021</v>
      </c>
    </row>
    <row r="130" spans="1:56" ht="56.25">
      <c r="A130" s="58">
        <v>3</v>
      </c>
      <c r="B130" s="50" t="s">
        <v>3228</v>
      </c>
      <c r="C130" s="31" t="s">
        <v>54</v>
      </c>
      <c r="D130" s="31" t="s">
        <v>3145</v>
      </c>
      <c r="E130" s="59" t="s">
        <v>2718</v>
      </c>
      <c r="F130" s="50" t="s">
        <v>3121</v>
      </c>
      <c r="G130" s="59">
        <v>4010412</v>
      </c>
      <c r="H130" s="50">
        <v>843635</v>
      </c>
      <c r="I130" s="59" t="s">
        <v>3229</v>
      </c>
      <c r="J130" s="31" t="s">
        <v>3230</v>
      </c>
      <c r="K130" s="31" t="s">
        <v>2745</v>
      </c>
      <c r="L130" s="31" t="s">
        <v>2639</v>
      </c>
      <c r="M130" s="50" t="s">
        <v>1968</v>
      </c>
      <c r="N130" s="31" t="s">
        <v>3212</v>
      </c>
      <c r="O130" s="31" t="s">
        <v>3139</v>
      </c>
      <c r="P130" s="51">
        <v>1626</v>
      </c>
      <c r="Q130" s="51">
        <f t="shared" si="13"/>
        <v>1918.6799999999998</v>
      </c>
      <c r="R130" s="51">
        <v>1626</v>
      </c>
      <c r="S130" s="51">
        <v>1918.6799999999998</v>
      </c>
      <c r="T130" s="51">
        <v>1626</v>
      </c>
      <c r="U130" s="51">
        <f t="shared" si="14"/>
        <v>1918.6799999999998</v>
      </c>
      <c r="V130" s="31" t="s">
        <v>64</v>
      </c>
      <c r="W130" s="31" t="s">
        <v>54</v>
      </c>
      <c r="X130" s="31" t="s">
        <v>54</v>
      </c>
      <c r="Y130" s="50" t="s">
        <v>2658</v>
      </c>
      <c r="Z130" s="60">
        <v>41959</v>
      </c>
      <c r="AA130" s="60">
        <v>42004</v>
      </c>
      <c r="AB130" s="59"/>
      <c r="AC130" s="31"/>
      <c r="AD130" s="59" t="s">
        <v>3230</v>
      </c>
      <c r="AE130" s="59" t="s">
        <v>3141</v>
      </c>
      <c r="AF130" s="50">
        <v>796</v>
      </c>
      <c r="AG130" s="31" t="s">
        <v>1971</v>
      </c>
      <c r="AH130" s="50">
        <v>15</v>
      </c>
      <c r="AI130" s="50" t="s">
        <v>3143</v>
      </c>
      <c r="AJ130" s="31" t="s">
        <v>3127</v>
      </c>
      <c r="AK130" s="60">
        <v>42125</v>
      </c>
      <c r="AL130" s="60">
        <v>42125</v>
      </c>
      <c r="AM130" s="60">
        <v>42338</v>
      </c>
      <c r="AN130" s="50">
        <v>2015</v>
      </c>
      <c r="AO130" s="31"/>
      <c r="AP130" s="5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 t="s">
        <v>2021</v>
      </c>
    </row>
    <row r="131" spans="1:56" ht="56.25">
      <c r="A131" s="58">
        <v>3</v>
      </c>
      <c r="B131" s="50" t="s">
        <v>3231</v>
      </c>
      <c r="C131" s="31" t="s">
        <v>54</v>
      </c>
      <c r="D131" s="31" t="s">
        <v>3145</v>
      </c>
      <c r="E131" s="59" t="s">
        <v>2718</v>
      </c>
      <c r="F131" s="50" t="s">
        <v>3121</v>
      </c>
      <c r="G131" s="59">
        <v>4010412</v>
      </c>
      <c r="H131" s="50">
        <v>843636</v>
      </c>
      <c r="I131" s="59" t="s">
        <v>3232</v>
      </c>
      <c r="J131" s="31" t="s">
        <v>3233</v>
      </c>
      <c r="K131" s="31" t="s">
        <v>2745</v>
      </c>
      <c r="L131" s="31" t="s">
        <v>2639</v>
      </c>
      <c r="M131" s="50" t="s">
        <v>1968</v>
      </c>
      <c r="N131" s="31" t="s">
        <v>3212</v>
      </c>
      <c r="O131" s="31" t="s">
        <v>3139</v>
      </c>
      <c r="P131" s="51">
        <v>843.26</v>
      </c>
      <c r="Q131" s="51">
        <f t="shared" si="13"/>
        <v>995.04679999999996</v>
      </c>
      <c r="R131" s="51">
        <v>843.26</v>
      </c>
      <c r="S131" s="51">
        <f>R131*1.18</f>
        <v>995.04679999999996</v>
      </c>
      <c r="T131" s="51">
        <v>843.26</v>
      </c>
      <c r="U131" s="51">
        <f t="shared" si="14"/>
        <v>995.04679999999996</v>
      </c>
      <c r="V131" s="31" t="s">
        <v>64</v>
      </c>
      <c r="W131" s="31" t="s">
        <v>54</v>
      </c>
      <c r="X131" s="31" t="s">
        <v>54</v>
      </c>
      <c r="Y131" s="50" t="s">
        <v>2658</v>
      </c>
      <c r="Z131" s="60">
        <v>41959</v>
      </c>
      <c r="AA131" s="60">
        <v>42004</v>
      </c>
      <c r="AB131" s="59"/>
      <c r="AC131" s="31"/>
      <c r="AD131" s="59" t="s">
        <v>3234</v>
      </c>
      <c r="AE131" s="59" t="s">
        <v>3141</v>
      </c>
      <c r="AF131" s="50">
        <v>796</v>
      </c>
      <c r="AG131" s="31" t="s">
        <v>1971</v>
      </c>
      <c r="AH131" s="50">
        <v>18</v>
      </c>
      <c r="AI131" s="50" t="s">
        <v>3143</v>
      </c>
      <c r="AJ131" s="31" t="s">
        <v>3127</v>
      </c>
      <c r="AK131" s="60">
        <v>42095</v>
      </c>
      <c r="AL131" s="60">
        <v>42095</v>
      </c>
      <c r="AM131" s="60">
        <v>43008</v>
      </c>
      <c r="AN131" s="50" t="s">
        <v>3235</v>
      </c>
      <c r="AO131" s="31"/>
      <c r="AP131" s="5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 t="s">
        <v>2021</v>
      </c>
    </row>
    <row r="132" spans="1:56" ht="56.25">
      <c r="A132" s="58">
        <v>3</v>
      </c>
      <c r="B132" s="50" t="s">
        <v>3237</v>
      </c>
      <c r="C132" s="31" t="s">
        <v>54</v>
      </c>
      <c r="D132" s="31" t="s">
        <v>3145</v>
      </c>
      <c r="E132" s="59" t="s">
        <v>2718</v>
      </c>
      <c r="F132" s="50" t="s">
        <v>3121</v>
      </c>
      <c r="G132" s="59">
        <v>4010412</v>
      </c>
      <c r="H132" s="50">
        <v>843639</v>
      </c>
      <c r="I132" s="59" t="s">
        <v>3238</v>
      </c>
      <c r="J132" s="31" t="s">
        <v>3226</v>
      </c>
      <c r="K132" s="31" t="s">
        <v>2745</v>
      </c>
      <c r="L132" s="31" t="s">
        <v>2639</v>
      </c>
      <c r="M132" s="50" t="s">
        <v>1968</v>
      </c>
      <c r="N132" s="31" t="s">
        <v>3212</v>
      </c>
      <c r="O132" s="31" t="s">
        <v>3139</v>
      </c>
      <c r="P132" s="51">
        <v>1000</v>
      </c>
      <c r="Q132" s="51">
        <f t="shared" si="13"/>
        <v>1180</v>
      </c>
      <c r="R132" s="51">
        <v>1000</v>
      </c>
      <c r="S132" s="51">
        <v>1180</v>
      </c>
      <c r="T132" s="51">
        <v>1000</v>
      </c>
      <c r="U132" s="51">
        <f t="shared" si="14"/>
        <v>1180</v>
      </c>
      <c r="V132" s="31" t="s">
        <v>64</v>
      </c>
      <c r="W132" s="31" t="s">
        <v>54</v>
      </c>
      <c r="X132" s="31" t="s">
        <v>54</v>
      </c>
      <c r="Y132" s="50" t="s">
        <v>2658</v>
      </c>
      <c r="Z132" s="60">
        <v>41959</v>
      </c>
      <c r="AA132" s="60">
        <v>42004</v>
      </c>
      <c r="AB132" s="59"/>
      <c r="AC132" s="31"/>
      <c r="AD132" s="59" t="s">
        <v>3238</v>
      </c>
      <c r="AE132" s="59" t="s">
        <v>3141</v>
      </c>
      <c r="AF132" s="50">
        <v>796</v>
      </c>
      <c r="AG132" s="31" t="s">
        <v>1971</v>
      </c>
      <c r="AH132" s="50">
        <v>10</v>
      </c>
      <c r="AI132" s="50" t="s">
        <v>3143</v>
      </c>
      <c r="AJ132" s="31" t="s">
        <v>3127</v>
      </c>
      <c r="AK132" s="60">
        <v>42095</v>
      </c>
      <c r="AL132" s="60">
        <v>42095</v>
      </c>
      <c r="AM132" s="60">
        <v>42277</v>
      </c>
      <c r="AN132" s="50">
        <v>2015</v>
      </c>
      <c r="AO132" s="31"/>
      <c r="AP132" s="5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 t="s">
        <v>2021</v>
      </c>
    </row>
    <row r="133" spans="1:56" ht="56.25">
      <c r="A133" s="58">
        <v>3</v>
      </c>
      <c r="B133" s="50" t="s">
        <v>3239</v>
      </c>
      <c r="C133" s="31" t="s">
        <v>54</v>
      </c>
      <c r="D133" s="31" t="s">
        <v>3135</v>
      </c>
      <c r="E133" s="59" t="s">
        <v>2718</v>
      </c>
      <c r="F133" s="50" t="s">
        <v>3121</v>
      </c>
      <c r="G133" s="59">
        <v>4010412</v>
      </c>
      <c r="H133" s="50">
        <v>843641</v>
      </c>
      <c r="I133" s="59" t="s">
        <v>3240</v>
      </c>
      <c r="J133" s="31" t="s">
        <v>3240</v>
      </c>
      <c r="K133" s="31" t="s">
        <v>2745</v>
      </c>
      <c r="L133" s="31" t="s">
        <v>2639</v>
      </c>
      <c r="M133" s="50" t="s">
        <v>1968</v>
      </c>
      <c r="N133" s="31" t="s">
        <v>3212</v>
      </c>
      <c r="O133" s="31" t="s">
        <v>3139</v>
      </c>
      <c r="P133" s="51">
        <v>2798.2</v>
      </c>
      <c r="Q133" s="51">
        <f t="shared" si="13"/>
        <v>3301.8759999999997</v>
      </c>
      <c r="R133" s="51">
        <v>2798.2</v>
      </c>
      <c r="S133" s="51">
        <f>R133*1.18</f>
        <v>3301.8759999999997</v>
      </c>
      <c r="T133" s="51">
        <v>2798.2</v>
      </c>
      <c r="U133" s="51">
        <f t="shared" si="14"/>
        <v>3301.8759999999997</v>
      </c>
      <c r="V133" s="31" t="s">
        <v>64</v>
      </c>
      <c r="W133" s="31" t="s">
        <v>54</v>
      </c>
      <c r="X133" s="31" t="s">
        <v>54</v>
      </c>
      <c r="Y133" s="50" t="s">
        <v>2658</v>
      </c>
      <c r="Z133" s="60">
        <v>41959</v>
      </c>
      <c r="AA133" s="60">
        <v>42004</v>
      </c>
      <c r="AB133" s="59"/>
      <c r="AC133" s="31"/>
      <c r="AD133" s="59" t="s">
        <v>3241</v>
      </c>
      <c r="AE133" s="59" t="s">
        <v>3141</v>
      </c>
      <c r="AF133" s="50">
        <v>796</v>
      </c>
      <c r="AG133" s="31" t="s">
        <v>1971</v>
      </c>
      <c r="AH133" s="50">
        <v>24</v>
      </c>
      <c r="AI133" s="50" t="s">
        <v>3143</v>
      </c>
      <c r="AJ133" s="31" t="s">
        <v>3127</v>
      </c>
      <c r="AK133" s="60">
        <v>42095</v>
      </c>
      <c r="AL133" s="60">
        <v>42095</v>
      </c>
      <c r="AM133" s="60">
        <v>42460</v>
      </c>
      <c r="AN133" s="50" t="s">
        <v>56</v>
      </c>
      <c r="AO133" s="31"/>
      <c r="AP133" s="5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 t="s">
        <v>2021</v>
      </c>
    </row>
    <row r="134" spans="1:56" ht="90">
      <c r="A134" s="58">
        <v>3</v>
      </c>
      <c r="B134" s="50" t="s">
        <v>3242</v>
      </c>
      <c r="C134" s="31" t="s">
        <v>54</v>
      </c>
      <c r="D134" s="31" t="s">
        <v>3135</v>
      </c>
      <c r="E134" s="59" t="s">
        <v>2718</v>
      </c>
      <c r="F134" s="50" t="s">
        <v>3121</v>
      </c>
      <c r="G134" s="59">
        <v>4010412</v>
      </c>
      <c r="H134" s="50">
        <v>843642</v>
      </c>
      <c r="I134" s="59" t="s">
        <v>3243</v>
      </c>
      <c r="J134" s="31" t="s">
        <v>3244</v>
      </c>
      <c r="K134" s="31" t="s">
        <v>2745</v>
      </c>
      <c r="L134" s="31" t="s">
        <v>2639</v>
      </c>
      <c r="M134" s="50" t="s">
        <v>1968</v>
      </c>
      <c r="N134" s="31" t="s">
        <v>3212</v>
      </c>
      <c r="O134" s="31" t="s">
        <v>3139</v>
      </c>
      <c r="P134" s="51">
        <v>5640.5</v>
      </c>
      <c r="Q134" s="51">
        <f t="shared" si="13"/>
        <v>6655.79</v>
      </c>
      <c r="R134" s="51">
        <v>5640.5</v>
      </c>
      <c r="S134" s="51">
        <v>6655.79</v>
      </c>
      <c r="T134" s="51">
        <v>5640.5</v>
      </c>
      <c r="U134" s="51">
        <f t="shared" si="14"/>
        <v>6655.79</v>
      </c>
      <c r="V134" s="31" t="s">
        <v>64</v>
      </c>
      <c r="W134" s="31" t="s">
        <v>54</v>
      </c>
      <c r="X134" s="31" t="s">
        <v>54</v>
      </c>
      <c r="Y134" s="50" t="s">
        <v>2658</v>
      </c>
      <c r="Z134" s="60">
        <v>41959</v>
      </c>
      <c r="AA134" s="60">
        <v>42004</v>
      </c>
      <c r="AB134" s="59"/>
      <c r="AC134" s="31"/>
      <c r="AD134" s="59" t="s">
        <v>3245</v>
      </c>
      <c r="AE134" s="59" t="s">
        <v>3141</v>
      </c>
      <c r="AF134" s="50">
        <v>796</v>
      </c>
      <c r="AG134" s="31" t="s">
        <v>1971</v>
      </c>
      <c r="AH134" s="50">
        <v>445</v>
      </c>
      <c r="AI134" s="50" t="s">
        <v>3143</v>
      </c>
      <c r="AJ134" s="31" t="s">
        <v>3127</v>
      </c>
      <c r="AK134" s="60">
        <v>42125</v>
      </c>
      <c r="AL134" s="60">
        <v>42125</v>
      </c>
      <c r="AM134" s="60">
        <v>42267</v>
      </c>
      <c r="AN134" s="50">
        <v>2015</v>
      </c>
      <c r="AO134" s="31"/>
      <c r="AP134" s="5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 t="s">
        <v>2021</v>
      </c>
    </row>
    <row r="135" spans="1:56" ht="45">
      <c r="A135" s="58">
        <v>3</v>
      </c>
      <c r="B135" s="50" t="s">
        <v>3246</v>
      </c>
      <c r="C135" s="31" t="s">
        <v>54</v>
      </c>
      <c r="D135" s="31" t="s">
        <v>3205</v>
      </c>
      <c r="E135" s="59" t="s">
        <v>2718</v>
      </c>
      <c r="F135" s="50" t="s">
        <v>3121</v>
      </c>
      <c r="G135" s="59">
        <v>4010412</v>
      </c>
      <c r="H135" s="50">
        <v>843644</v>
      </c>
      <c r="I135" s="59" t="s">
        <v>3247</v>
      </c>
      <c r="J135" s="31" t="s">
        <v>3248</v>
      </c>
      <c r="K135" s="31" t="s">
        <v>2745</v>
      </c>
      <c r="L135" s="31" t="s">
        <v>2639</v>
      </c>
      <c r="M135" s="50" t="s">
        <v>1968</v>
      </c>
      <c r="N135" s="31" t="s">
        <v>3249</v>
      </c>
      <c r="O135" s="31" t="s">
        <v>3139</v>
      </c>
      <c r="P135" s="51">
        <v>4500</v>
      </c>
      <c r="Q135" s="51">
        <f t="shared" si="13"/>
        <v>5310</v>
      </c>
      <c r="R135" s="51">
        <v>4500</v>
      </c>
      <c r="S135" s="51">
        <v>5310</v>
      </c>
      <c r="T135" s="51">
        <v>4500</v>
      </c>
      <c r="U135" s="51">
        <f t="shared" si="14"/>
        <v>5310</v>
      </c>
      <c r="V135" s="31" t="s">
        <v>64</v>
      </c>
      <c r="W135" s="31" t="s">
        <v>54</v>
      </c>
      <c r="X135" s="31" t="s">
        <v>54</v>
      </c>
      <c r="Y135" s="50" t="s">
        <v>2658</v>
      </c>
      <c r="Z135" s="60">
        <v>41959</v>
      </c>
      <c r="AA135" s="60">
        <v>42004</v>
      </c>
      <c r="AB135" s="59"/>
      <c r="AC135" s="31"/>
      <c r="AD135" s="59" t="s">
        <v>3247</v>
      </c>
      <c r="AE135" s="59" t="s">
        <v>3141</v>
      </c>
      <c r="AF135" s="50">
        <v>796</v>
      </c>
      <c r="AG135" s="31" t="s">
        <v>1971</v>
      </c>
      <c r="AH135" s="50">
        <v>105</v>
      </c>
      <c r="AI135" s="50" t="s">
        <v>3143</v>
      </c>
      <c r="AJ135" s="31" t="s">
        <v>3127</v>
      </c>
      <c r="AK135" s="60">
        <v>42125</v>
      </c>
      <c r="AL135" s="60">
        <v>42125</v>
      </c>
      <c r="AM135" s="60">
        <v>42277</v>
      </c>
      <c r="AN135" s="50">
        <v>2015</v>
      </c>
      <c r="AO135" s="31"/>
      <c r="AP135" s="5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 t="s">
        <v>2021</v>
      </c>
    </row>
    <row r="136" spans="1:56" ht="67.5">
      <c r="A136" s="58">
        <v>3</v>
      </c>
      <c r="B136" s="50" t="s">
        <v>3250</v>
      </c>
      <c r="C136" s="31" t="s">
        <v>54</v>
      </c>
      <c r="D136" s="31" t="s">
        <v>3205</v>
      </c>
      <c r="E136" s="59" t="s">
        <v>2718</v>
      </c>
      <c r="F136" s="50" t="s">
        <v>3121</v>
      </c>
      <c r="G136" s="59">
        <v>4010412</v>
      </c>
      <c r="H136" s="50">
        <v>843726</v>
      </c>
      <c r="I136" s="59" t="s">
        <v>3251</v>
      </c>
      <c r="J136" s="31" t="s">
        <v>3251</v>
      </c>
      <c r="K136" s="31" t="s">
        <v>2745</v>
      </c>
      <c r="L136" s="31" t="s">
        <v>2639</v>
      </c>
      <c r="M136" s="50" t="s">
        <v>1968</v>
      </c>
      <c r="N136" s="31" t="s">
        <v>3249</v>
      </c>
      <c r="O136" s="31" t="s">
        <v>3139</v>
      </c>
      <c r="P136" s="51">
        <v>10700</v>
      </c>
      <c r="Q136" s="51">
        <f t="shared" si="13"/>
        <v>12626</v>
      </c>
      <c r="R136" s="51">
        <v>10700</v>
      </c>
      <c r="S136" s="51">
        <v>12626</v>
      </c>
      <c r="T136" s="51">
        <v>10700</v>
      </c>
      <c r="U136" s="51">
        <f t="shared" si="14"/>
        <v>12626</v>
      </c>
      <c r="V136" s="31" t="s">
        <v>61</v>
      </c>
      <c r="W136" s="31" t="s">
        <v>54</v>
      </c>
      <c r="X136" s="31" t="s">
        <v>54</v>
      </c>
      <c r="Y136" s="50" t="s">
        <v>2658</v>
      </c>
      <c r="Z136" s="60">
        <v>41944</v>
      </c>
      <c r="AA136" s="60">
        <v>42004</v>
      </c>
      <c r="AB136" s="59"/>
      <c r="AC136" s="31"/>
      <c r="AD136" s="59" t="s">
        <v>3251</v>
      </c>
      <c r="AE136" s="59" t="s">
        <v>3141</v>
      </c>
      <c r="AF136" s="50">
        <v>8</v>
      </c>
      <c r="AG136" s="31" t="s">
        <v>51</v>
      </c>
      <c r="AH136" s="50">
        <v>788</v>
      </c>
      <c r="AI136" s="50" t="s">
        <v>3143</v>
      </c>
      <c r="AJ136" s="31" t="s">
        <v>3127</v>
      </c>
      <c r="AK136" s="60">
        <v>42125</v>
      </c>
      <c r="AL136" s="60">
        <v>42125</v>
      </c>
      <c r="AM136" s="60">
        <v>42277</v>
      </c>
      <c r="AN136" s="50">
        <v>2015</v>
      </c>
      <c r="AO136" s="31"/>
      <c r="AP136" s="5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 t="s">
        <v>2021</v>
      </c>
    </row>
    <row r="137" spans="1:56" ht="101.25">
      <c r="A137" s="58">
        <v>3</v>
      </c>
      <c r="B137" s="50" t="s">
        <v>3252</v>
      </c>
      <c r="C137" s="31" t="s">
        <v>54</v>
      </c>
      <c r="D137" s="31" t="s">
        <v>3253</v>
      </c>
      <c r="E137" s="59" t="s">
        <v>2718</v>
      </c>
      <c r="F137" s="50" t="s">
        <v>3121</v>
      </c>
      <c r="G137" s="59">
        <v>4010412</v>
      </c>
      <c r="H137" s="50">
        <v>843645</v>
      </c>
      <c r="I137" s="59" t="s">
        <v>3254</v>
      </c>
      <c r="J137" s="31" t="s">
        <v>3255</v>
      </c>
      <c r="K137" s="31" t="s">
        <v>2745</v>
      </c>
      <c r="L137" s="31" t="s">
        <v>2639</v>
      </c>
      <c r="M137" s="50" t="s">
        <v>1968</v>
      </c>
      <c r="N137" s="31" t="s">
        <v>3256</v>
      </c>
      <c r="O137" s="31" t="s">
        <v>3139</v>
      </c>
      <c r="P137" s="51">
        <v>4170</v>
      </c>
      <c r="Q137" s="51">
        <f t="shared" si="13"/>
        <v>4920.5999999999995</v>
      </c>
      <c r="R137" s="51">
        <v>1370</v>
      </c>
      <c r="S137" s="51">
        <f>R137*1.18</f>
        <v>1616.6</v>
      </c>
      <c r="T137" s="51">
        <v>4170</v>
      </c>
      <c r="U137" s="51">
        <f t="shared" si="14"/>
        <v>4920.5999999999995</v>
      </c>
      <c r="V137" s="31" t="s">
        <v>64</v>
      </c>
      <c r="W137" s="31" t="s">
        <v>54</v>
      </c>
      <c r="X137" s="31" t="s">
        <v>54</v>
      </c>
      <c r="Y137" s="50" t="s">
        <v>2658</v>
      </c>
      <c r="Z137" s="60">
        <v>41959</v>
      </c>
      <c r="AA137" s="60">
        <v>42004</v>
      </c>
      <c r="AB137" s="59"/>
      <c r="AC137" s="31"/>
      <c r="AD137" s="59" t="s">
        <v>3257</v>
      </c>
      <c r="AE137" s="59" t="s">
        <v>3141</v>
      </c>
      <c r="AF137" s="50">
        <v>796</v>
      </c>
      <c r="AG137" s="31" t="s">
        <v>1971</v>
      </c>
      <c r="AH137" s="50">
        <v>2190</v>
      </c>
      <c r="AI137" s="50" t="s">
        <v>3143</v>
      </c>
      <c r="AJ137" s="31" t="s">
        <v>3127</v>
      </c>
      <c r="AK137" s="60">
        <v>42095</v>
      </c>
      <c r="AL137" s="60">
        <v>42095</v>
      </c>
      <c r="AM137" s="60">
        <v>43070</v>
      </c>
      <c r="AN137" s="50" t="s">
        <v>57</v>
      </c>
      <c r="AO137" s="31"/>
      <c r="AP137" s="5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 t="s">
        <v>2021</v>
      </c>
    </row>
    <row r="138" spans="1:56" ht="45">
      <c r="A138" s="58">
        <v>3</v>
      </c>
      <c r="B138" s="50" t="s">
        <v>3258</v>
      </c>
      <c r="C138" s="31" t="s">
        <v>54</v>
      </c>
      <c r="D138" s="31" t="s">
        <v>3253</v>
      </c>
      <c r="E138" s="59" t="s">
        <v>2718</v>
      </c>
      <c r="F138" s="50" t="s">
        <v>3121</v>
      </c>
      <c r="G138" s="59">
        <v>4010412</v>
      </c>
      <c r="H138" s="50">
        <v>843646</v>
      </c>
      <c r="I138" s="59" t="s">
        <v>3259</v>
      </c>
      <c r="J138" s="31" t="s">
        <v>3260</v>
      </c>
      <c r="K138" s="31" t="s">
        <v>2745</v>
      </c>
      <c r="L138" s="31" t="s">
        <v>2639</v>
      </c>
      <c r="M138" s="50" t="s">
        <v>1968</v>
      </c>
      <c r="N138" s="31" t="s">
        <v>3261</v>
      </c>
      <c r="O138" s="31" t="s">
        <v>3139</v>
      </c>
      <c r="P138" s="51">
        <v>1749.08</v>
      </c>
      <c r="Q138" s="51">
        <f t="shared" si="13"/>
        <v>2063.9143999999997</v>
      </c>
      <c r="R138" s="51">
        <v>1749.08</v>
      </c>
      <c r="S138" s="51">
        <v>2063.9143999999997</v>
      </c>
      <c r="T138" s="51">
        <v>1749.08</v>
      </c>
      <c r="U138" s="51">
        <f t="shared" si="14"/>
        <v>2063.9143999999997</v>
      </c>
      <c r="V138" s="31" t="s">
        <v>64</v>
      </c>
      <c r="W138" s="31" t="s">
        <v>54</v>
      </c>
      <c r="X138" s="31" t="s">
        <v>54</v>
      </c>
      <c r="Y138" s="50" t="s">
        <v>2658</v>
      </c>
      <c r="Z138" s="60">
        <v>41959</v>
      </c>
      <c r="AA138" s="60">
        <v>42004</v>
      </c>
      <c r="AB138" s="59"/>
      <c r="AC138" s="31"/>
      <c r="AD138" s="59" t="s">
        <v>3262</v>
      </c>
      <c r="AE138" s="59" t="s">
        <v>3141</v>
      </c>
      <c r="AF138" s="50">
        <v>796</v>
      </c>
      <c r="AG138" s="31" t="s">
        <v>1971</v>
      </c>
      <c r="AH138" s="50">
        <v>20</v>
      </c>
      <c r="AI138" s="50" t="s">
        <v>3143</v>
      </c>
      <c r="AJ138" s="31" t="s">
        <v>3127</v>
      </c>
      <c r="AK138" s="60">
        <v>42095</v>
      </c>
      <c r="AL138" s="60">
        <v>42095</v>
      </c>
      <c r="AM138" s="60">
        <v>42248</v>
      </c>
      <c r="AN138" s="50">
        <v>2015</v>
      </c>
      <c r="AO138" s="31"/>
      <c r="AP138" s="5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 t="s">
        <v>2021</v>
      </c>
    </row>
    <row r="139" spans="1:56" ht="123.75">
      <c r="A139" s="58">
        <v>8</v>
      </c>
      <c r="B139" s="50" t="s">
        <v>3263</v>
      </c>
      <c r="C139" s="31" t="s">
        <v>54</v>
      </c>
      <c r="D139" s="31" t="s">
        <v>3181</v>
      </c>
      <c r="E139" s="59" t="s">
        <v>2718</v>
      </c>
      <c r="F139" s="50" t="s">
        <v>3121</v>
      </c>
      <c r="G139" s="59">
        <v>4010412</v>
      </c>
      <c r="H139" s="50">
        <v>843647</v>
      </c>
      <c r="I139" s="59" t="s">
        <v>3264</v>
      </c>
      <c r="J139" s="31" t="s">
        <v>3265</v>
      </c>
      <c r="K139" s="31" t="s">
        <v>2745</v>
      </c>
      <c r="L139" s="31" t="s">
        <v>2639</v>
      </c>
      <c r="M139" s="50" t="s">
        <v>1968</v>
      </c>
      <c r="N139" s="31" t="s">
        <v>2762</v>
      </c>
      <c r="O139" s="31" t="s">
        <v>3139</v>
      </c>
      <c r="P139" s="51">
        <v>10270</v>
      </c>
      <c r="Q139" s="51">
        <f t="shared" si="13"/>
        <v>12118.599999999999</v>
      </c>
      <c r="R139" s="51">
        <v>10156</v>
      </c>
      <c r="S139" s="51">
        <f>R139*1.18</f>
        <v>11984.08</v>
      </c>
      <c r="T139" s="51">
        <v>10270</v>
      </c>
      <c r="U139" s="51">
        <f t="shared" si="14"/>
        <v>12118.599999999999</v>
      </c>
      <c r="V139" s="31" t="s">
        <v>61</v>
      </c>
      <c r="W139" s="31" t="s">
        <v>54</v>
      </c>
      <c r="X139" s="31" t="s">
        <v>54</v>
      </c>
      <c r="Y139" s="50" t="s">
        <v>2658</v>
      </c>
      <c r="Z139" s="60">
        <v>41944</v>
      </c>
      <c r="AA139" s="60">
        <v>42004</v>
      </c>
      <c r="AB139" s="59"/>
      <c r="AC139" s="31"/>
      <c r="AD139" s="59" t="s">
        <v>3264</v>
      </c>
      <c r="AE139" s="59" t="s">
        <v>3141</v>
      </c>
      <c r="AF139" s="50">
        <v>796</v>
      </c>
      <c r="AG139" s="31" t="s">
        <v>1971</v>
      </c>
      <c r="AH139" s="50">
        <v>250</v>
      </c>
      <c r="AI139" s="50" t="s">
        <v>3143</v>
      </c>
      <c r="AJ139" s="31" t="s">
        <v>3127</v>
      </c>
      <c r="AK139" s="60">
        <v>42095</v>
      </c>
      <c r="AL139" s="60">
        <v>42095</v>
      </c>
      <c r="AM139" s="60">
        <v>42461</v>
      </c>
      <c r="AN139" s="50" t="s">
        <v>56</v>
      </c>
      <c r="AO139" s="31"/>
      <c r="AP139" s="5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 t="s">
        <v>2021</v>
      </c>
      <c r="BD139" s="49" t="s">
        <v>4507</v>
      </c>
    </row>
    <row r="140" spans="1:56" ht="67.5">
      <c r="A140" s="58">
        <v>8</v>
      </c>
      <c r="B140" s="50" t="s">
        <v>3266</v>
      </c>
      <c r="C140" s="31" t="s">
        <v>54</v>
      </c>
      <c r="D140" s="31" t="s">
        <v>3181</v>
      </c>
      <c r="E140" s="59" t="s">
        <v>2718</v>
      </c>
      <c r="F140" s="50" t="s">
        <v>3121</v>
      </c>
      <c r="G140" s="59">
        <v>4010412</v>
      </c>
      <c r="H140" s="50">
        <v>843648</v>
      </c>
      <c r="I140" s="59" t="s">
        <v>3267</v>
      </c>
      <c r="J140" s="31" t="s">
        <v>3268</v>
      </c>
      <c r="K140" s="31" t="s">
        <v>2745</v>
      </c>
      <c r="L140" s="31" t="s">
        <v>2639</v>
      </c>
      <c r="M140" s="50" t="s">
        <v>1968</v>
      </c>
      <c r="N140" s="31" t="s">
        <v>2762</v>
      </c>
      <c r="O140" s="31" t="s">
        <v>3139</v>
      </c>
      <c r="P140" s="51">
        <v>2400</v>
      </c>
      <c r="Q140" s="51">
        <f t="shared" si="13"/>
        <v>2832</v>
      </c>
      <c r="R140" s="51">
        <v>1418</v>
      </c>
      <c r="S140" s="51">
        <f>R140*1.18</f>
        <v>1673.24</v>
      </c>
      <c r="T140" s="51">
        <v>2400</v>
      </c>
      <c r="U140" s="51">
        <f t="shared" si="14"/>
        <v>2832</v>
      </c>
      <c r="V140" s="31" t="s">
        <v>64</v>
      </c>
      <c r="W140" s="31" t="s">
        <v>54</v>
      </c>
      <c r="X140" s="31" t="s">
        <v>54</v>
      </c>
      <c r="Y140" s="50" t="s">
        <v>2658</v>
      </c>
      <c r="Z140" s="60">
        <v>41959</v>
      </c>
      <c r="AA140" s="60">
        <v>42004</v>
      </c>
      <c r="AB140" s="59"/>
      <c r="AC140" s="31"/>
      <c r="AD140" s="59" t="s">
        <v>3269</v>
      </c>
      <c r="AE140" s="59" t="s">
        <v>3141</v>
      </c>
      <c r="AF140" s="50">
        <v>796</v>
      </c>
      <c r="AG140" s="31" t="s">
        <v>1971</v>
      </c>
      <c r="AH140" s="50">
        <v>22</v>
      </c>
      <c r="AI140" s="50" t="s">
        <v>3143</v>
      </c>
      <c r="AJ140" s="31" t="s">
        <v>3127</v>
      </c>
      <c r="AK140" s="60">
        <v>42095</v>
      </c>
      <c r="AL140" s="60">
        <v>42095</v>
      </c>
      <c r="AM140" s="60">
        <v>42461</v>
      </c>
      <c r="AN140" s="50" t="s">
        <v>56</v>
      </c>
      <c r="AO140" s="31"/>
      <c r="AP140" s="5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 t="s">
        <v>2021</v>
      </c>
      <c r="BD140" s="49" t="s">
        <v>4507</v>
      </c>
    </row>
    <row r="141" spans="1:56" ht="56.25">
      <c r="A141" s="58">
        <v>3</v>
      </c>
      <c r="B141" s="50" t="s">
        <v>3270</v>
      </c>
      <c r="C141" s="31" t="s">
        <v>54</v>
      </c>
      <c r="D141" s="31" t="s">
        <v>3181</v>
      </c>
      <c r="E141" s="59" t="s">
        <v>2718</v>
      </c>
      <c r="F141" s="50" t="s">
        <v>3121</v>
      </c>
      <c r="G141" s="59">
        <v>4010412</v>
      </c>
      <c r="H141" s="50">
        <v>843649</v>
      </c>
      <c r="I141" s="59" t="s">
        <v>3271</v>
      </c>
      <c r="J141" s="31" t="s">
        <v>3272</v>
      </c>
      <c r="K141" s="31" t="s">
        <v>2745</v>
      </c>
      <c r="L141" s="31" t="s">
        <v>2639</v>
      </c>
      <c r="M141" s="50" t="s">
        <v>1968</v>
      </c>
      <c r="N141" s="31" t="s">
        <v>3086</v>
      </c>
      <c r="O141" s="31" t="s">
        <v>3139</v>
      </c>
      <c r="P141" s="51">
        <v>1500</v>
      </c>
      <c r="Q141" s="51">
        <f t="shared" si="13"/>
        <v>1770</v>
      </c>
      <c r="R141" s="51">
        <v>1396</v>
      </c>
      <c r="S141" s="51">
        <f>R141*1.18</f>
        <v>1647.28</v>
      </c>
      <c r="T141" s="51">
        <v>1500</v>
      </c>
      <c r="U141" s="51">
        <f t="shared" si="14"/>
        <v>1770</v>
      </c>
      <c r="V141" s="31" t="s">
        <v>64</v>
      </c>
      <c r="W141" s="31" t="s">
        <v>54</v>
      </c>
      <c r="X141" s="31" t="s">
        <v>54</v>
      </c>
      <c r="Y141" s="50" t="s">
        <v>2658</v>
      </c>
      <c r="Z141" s="60">
        <v>41959</v>
      </c>
      <c r="AA141" s="60">
        <v>42004</v>
      </c>
      <c r="AB141" s="59"/>
      <c r="AC141" s="31"/>
      <c r="AD141" s="59" t="s">
        <v>3271</v>
      </c>
      <c r="AE141" s="59" t="s">
        <v>3141</v>
      </c>
      <c r="AF141" s="50">
        <v>796</v>
      </c>
      <c r="AG141" s="31" t="s">
        <v>1971</v>
      </c>
      <c r="AH141" s="50">
        <v>58</v>
      </c>
      <c r="AI141" s="50" t="s">
        <v>3143</v>
      </c>
      <c r="AJ141" s="31" t="s">
        <v>3127</v>
      </c>
      <c r="AK141" s="60">
        <v>42186</v>
      </c>
      <c r="AL141" s="60">
        <v>42186</v>
      </c>
      <c r="AM141" s="60">
        <v>42552</v>
      </c>
      <c r="AN141" s="50" t="s">
        <v>56</v>
      </c>
      <c r="AO141" s="31"/>
      <c r="AP141" s="5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 t="s">
        <v>2021</v>
      </c>
    </row>
    <row r="142" spans="1:56" ht="56.25">
      <c r="A142" s="58">
        <v>3</v>
      </c>
      <c r="B142" s="50" t="s">
        <v>3273</v>
      </c>
      <c r="C142" s="31" t="s">
        <v>54</v>
      </c>
      <c r="D142" s="31" t="s">
        <v>3274</v>
      </c>
      <c r="E142" s="59" t="s">
        <v>2718</v>
      </c>
      <c r="F142" s="50" t="s">
        <v>3121</v>
      </c>
      <c r="G142" s="59">
        <v>4010412</v>
      </c>
      <c r="H142" s="50">
        <v>843653</v>
      </c>
      <c r="I142" s="59" t="s">
        <v>3275</v>
      </c>
      <c r="J142" s="31" t="s">
        <v>3276</v>
      </c>
      <c r="K142" s="31" t="s">
        <v>2745</v>
      </c>
      <c r="L142" s="31" t="s">
        <v>2639</v>
      </c>
      <c r="M142" s="50" t="s">
        <v>1968</v>
      </c>
      <c r="N142" s="31" t="s">
        <v>3212</v>
      </c>
      <c r="O142" s="31" t="s">
        <v>3139</v>
      </c>
      <c r="P142" s="51">
        <v>4498.1304099999998</v>
      </c>
      <c r="Q142" s="51">
        <f t="shared" si="13"/>
        <v>5307.7938837999991</v>
      </c>
      <c r="R142" s="51">
        <v>1004.33953</v>
      </c>
      <c r="S142" s="51">
        <f>R142*1.18</f>
        <v>1185.1206453999998</v>
      </c>
      <c r="T142" s="51">
        <v>4498.1304099999998</v>
      </c>
      <c r="U142" s="51">
        <f t="shared" si="14"/>
        <v>5307.7938837999991</v>
      </c>
      <c r="V142" s="31" t="s">
        <v>64</v>
      </c>
      <c r="W142" s="31" t="s">
        <v>54</v>
      </c>
      <c r="X142" s="31" t="s">
        <v>54</v>
      </c>
      <c r="Y142" s="50" t="s">
        <v>2658</v>
      </c>
      <c r="Z142" s="60">
        <v>41959</v>
      </c>
      <c r="AA142" s="60">
        <v>42004</v>
      </c>
      <c r="AB142" s="59"/>
      <c r="AC142" s="31"/>
      <c r="AD142" s="59" t="s">
        <v>3277</v>
      </c>
      <c r="AE142" s="59" t="s">
        <v>3141</v>
      </c>
      <c r="AF142" s="50">
        <v>796</v>
      </c>
      <c r="AG142" s="31" t="s">
        <v>1971</v>
      </c>
      <c r="AH142" s="50">
        <v>3</v>
      </c>
      <c r="AI142" s="50" t="s">
        <v>3143</v>
      </c>
      <c r="AJ142" s="31" t="s">
        <v>3127</v>
      </c>
      <c r="AK142" s="60">
        <v>42064</v>
      </c>
      <c r="AL142" s="60">
        <v>42064</v>
      </c>
      <c r="AM142" s="60">
        <v>43100</v>
      </c>
      <c r="AN142" s="50" t="s">
        <v>57</v>
      </c>
      <c r="AO142" s="31"/>
      <c r="AP142" s="5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 t="s">
        <v>2021</v>
      </c>
    </row>
    <row r="143" spans="1:56" ht="101.25">
      <c r="A143" s="58">
        <v>3</v>
      </c>
      <c r="B143" s="50" t="s">
        <v>3278</v>
      </c>
      <c r="C143" s="31" t="s">
        <v>54</v>
      </c>
      <c r="D143" s="31" t="s">
        <v>3089</v>
      </c>
      <c r="E143" s="59" t="s">
        <v>2718</v>
      </c>
      <c r="F143" s="50" t="s">
        <v>3121</v>
      </c>
      <c r="G143" s="59">
        <v>4010412</v>
      </c>
      <c r="H143" s="50">
        <v>843658</v>
      </c>
      <c r="I143" s="59" t="s">
        <v>3279</v>
      </c>
      <c r="J143" s="31" t="s">
        <v>3280</v>
      </c>
      <c r="K143" s="31" t="s">
        <v>2745</v>
      </c>
      <c r="L143" s="31" t="s">
        <v>2639</v>
      </c>
      <c r="M143" s="50" t="s">
        <v>1968</v>
      </c>
      <c r="N143" s="31" t="s">
        <v>3249</v>
      </c>
      <c r="O143" s="31" t="s">
        <v>3139</v>
      </c>
      <c r="P143" s="51">
        <v>11400</v>
      </c>
      <c r="Q143" s="51">
        <f t="shared" si="13"/>
        <v>13452</v>
      </c>
      <c r="R143" s="51">
        <v>11400</v>
      </c>
      <c r="S143" s="51">
        <v>13452</v>
      </c>
      <c r="T143" s="51">
        <v>11400</v>
      </c>
      <c r="U143" s="51">
        <f t="shared" si="14"/>
        <v>13452</v>
      </c>
      <c r="V143" s="31" t="s">
        <v>61</v>
      </c>
      <c r="W143" s="31" t="s">
        <v>54</v>
      </c>
      <c r="X143" s="31" t="s">
        <v>54</v>
      </c>
      <c r="Y143" s="50" t="s">
        <v>2658</v>
      </c>
      <c r="Z143" s="60">
        <v>41944</v>
      </c>
      <c r="AA143" s="60">
        <v>42004</v>
      </c>
      <c r="AB143" s="59"/>
      <c r="AC143" s="31"/>
      <c r="AD143" s="59" t="s">
        <v>3279</v>
      </c>
      <c r="AE143" s="59" t="s">
        <v>3141</v>
      </c>
      <c r="AF143" s="50">
        <v>796</v>
      </c>
      <c r="AG143" s="31" t="s">
        <v>1971</v>
      </c>
      <c r="AH143" s="50">
        <v>188</v>
      </c>
      <c r="AI143" s="50" t="s">
        <v>3143</v>
      </c>
      <c r="AJ143" s="31" t="s">
        <v>3127</v>
      </c>
      <c r="AK143" s="60">
        <v>42156</v>
      </c>
      <c r="AL143" s="60">
        <v>42156</v>
      </c>
      <c r="AM143" s="60">
        <v>42369</v>
      </c>
      <c r="AN143" s="50">
        <v>2015</v>
      </c>
      <c r="AO143" s="31"/>
      <c r="AP143" s="5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 t="s">
        <v>2021</v>
      </c>
    </row>
    <row r="144" spans="1:56" ht="67.5">
      <c r="A144" s="58">
        <v>8</v>
      </c>
      <c r="B144" s="50" t="s">
        <v>3281</v>
      </c>
      <c r="C144" s="31" t="s">
        <v>54</v>
      </c>
      <c r="D144" s="31" t="s">
        <v>3282</v>
      </c>
      <c r="E144" s="59" t="s">
        <v>3283</v>
      </c>
      <c r="F144" s="50">
        <v>74</v>
      </c>
      <c r="G144" s="50">
        <v>7414</v>
      </c>
      <c r="H144" s="50">
        <v>627687</v>
      </c>
      <c r="I144" s="59" t="s">
        <v>3284</v>
      </c>
      <c r="J144" s="31" t="s">
        <v>2977</v>
      </c>
      <c r="K144" s="31" t="s">
        <v>2776</v>
      </c>
      <c r="L144" s="31" t="s">
        <v>2639</v>
      </c>
      <c r="M144" s="50" t="s">
        <v>3285</v>
      </c>
      <c r="N144" s="31" t="s">
        <v>3286</v>
      </c>
      <c r="O144" s="59" t="s">
        <v>3287</v>
      </c>
      <c r="P144" s="51">
        <v>4500</v>
      </c>
      <c r="Q144" s="51">
        <f t="shared" si="13"/>
        <v>5310</v>
      </c>
      <c r="R144" s="51">
        <v>4500</v>
      </c>
      <c r="S144" s="51">
        <v>5310</v>
      </c>
      <c r="T144" s="51">
        <v>4500</v>
      </c>
      <c r="U144" s="51">
        <f t="shared" si="14"/>
        <v>5310</v>
      </c>
      <c r="V144" s="31" t="s">
        <v>64</v>
      </c>
      <c r="W144" s="31" t="s">
        <v>54</v>
      </c>
      <c r="X144" s="31" t="s">
        <v>54</v>
      </c>
      <c r="Y144" s="50" t="s">
        <v>55</v>
      </c>
      <c r="Z144" s="60">
        <v>42055</v>
      </c>
      <c r="AA144" s="60">
        <v>42100</v>
      </c>
      <c r="AB144" s="31"/>
      <c r="AC144" s="50"/>
      <c r="AD144" s="59" t="s">
        <v>3284</v>
      </c>
      <c r="AE144" s="59" t="s">
        <v>1952</v>
      </c>
      <c r="AF144" s="50">
        <v>796</v>
      </c>
      <c r="AG144" s="31" t="s">
        <v>1926</v>
      </c>
      <c r="AH144" s="50" t="s">
        <v>3288</v>
      </c>
      <c r="AI144" s="50">
        <v>46</v>
      </c>
      <c r="AJ144" s="31" t="s">
        <v>3289</v>
      </c>
      <c r="AK144" s="60">
        <v>42114</v>
      </c>
      <c r="AL144" s="60">
        <v>42114</v>
      </c>
      <c r="AM144" s="60">
        <v>42369</v>
      </c>
      <c r="AN144" s="50">
        <v>2015</v>
      </c>
      <c r="AO144" s="59"/>
      <c r="AP144" s="51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 t="s">
        <v>65</v>
      </c>
      <c r="BB144" s="31"/>
      <c r="BC144" s="31" t="s">
        <v>3290</v>
      </c>
      <c r="BD144" s="49" t="s">
        <v>4513</v>
      </c>
    </row>
    <row r="145" spans="1:55" ht="67.5">
      <c r="A145" s="58">
        <v>8</v>
      </c>
      <c r="B145" s="50" t="s">
        <v>3291</v>
      </c>
      <c r="C145" s="31" t="s">
        <v>54</v>
      </c>
      <c r="D145" s="31" t="s">
        <v>3282</v>
      </c>
      <c r="E145" s="59" t="s">
        <v>3283</v>
      </c>
      <c r="F145" s="50">
        <v>74</v>
      </c>
      <c r="G145" s="50">
        <v>74</v>
      </c>
      <c r="H145" s="50">
        <v>627714</v>
      </c>
      <c r="I145" s="59" t="s">
        <v>3292</v>
      </c>
      <c r="J145" s="31" t="s">
        <v>2776</v>
      </c>
      <c r="K145" s="31" t="s">
        <v>2776</v>
      </c>
      <c r="L145" s="31" t="s">
        <v>3016</v>
      </c>
      <c r="M145" s="50">
        <v>20105060802</v>
      </c>
      <c r="N145" s="31" t="s">
        <v>3032</v>
      </c>
      <c r="O145" s="59" t="s">
        <v>3287</v>
      </c>
      <c r="P145" s="51">
        <v>7500</v>
      </c>
      <c r="Q145" s="51">
        <f t="shared" si="13"/>
        <v>8850</v>
      </c>
      <c r="R145" s="51">
        <v>7500</v>
      </c>
      <c r="S145" s="51">
        <v>8850</v>
      </c>
      <c r="T145" s="51">
        <v>7500</v>
      </c>
      <c r="U145" s="51">
        <f t="shared" si="14"/>
        <v>8850</v>
      </c>
      <c r="V145" s="31" t="s">
        <v>64</v>
      </c>
      <c r="W145" s="31" t="s">
        <v>54</v>
      </c>
      <c r="X145" s="31" t="s">
        <v>54</v>
      </c>
      <c r="Y145" s="50" t="s">
        <v>55</v>
      </c>
      <c r="Z145" s="60">
        <v>42027</v>
      </c>
      <c r="AA145" s="60">
        <v>42073</v>
      </c>
      <c r="AB145" s="31"/>
      <c r="AC145" s="50"/>
      <c r="AD145" s="59" t="s">
        <v>3292</v>
      </c>
      <c r="AE145" s="59" t="s">
        <v>1952</v>
      </c>
      <c r="AF145" s="50">
        <v>796</v>
      </c>
      <c r="AG145" s="31" t="s">
        <v>1926</v>
      </c>
      <c r="AH145" s="50" t="s">
        <v>3288</v>
      </c>
      <c r="AI145" s="50">
        <v>46</v>
      </c>
      <c r="AJ145" s="31" t="s">
        <v>3289</v>
      </c>
      <c r="AK145" s="60">
        <v>42083</v>
      </c>
      <c r="AL145" s="60">
        <v>42083</v>
      </c>
      <c r="AM145" s="60">
        <v>42369</v>
      </c>
      <c r="AN145" s="50">
        <v>2015</v>
      </c>
      <c r="AO145" s="59"/>
      <c r="AP145" s="51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 t="s">
        <v>65</v>
      </c>
      <c r="BB145" s="31"/>
      <c r="BC145" s="31" t="s">
        <v>3290</v>
      </c>
    </row>
    <row r="146" spans="1:55" ht="67.5">
      <c r="A146" s="58">
        <v>8</v>
      </c>
      <c r="B146" s="50" t="s">
        <v>3293</v>
      </c>
      <c r="C146" s="31" t="s">
        <v>54</v>
      </c>
      <c r="D146" s="31" t="s">
        <v>3282</v>
      </c>
      <c r="E146" s="59" t="s">
        <v>3283</v>
      </c>
      <c r="F146" s="50">
        <v>74</v>
      </c>
      <c r="G146" s="50">
        <v>74</v>
      </c>
      <c r="H146" s="50">
        <v>627717</v>
      </c>
      <c r="I146" s="59" t="s">
        <v>3294</v>
      </c>
      <c r="J146" s="31" t="s">
        <v>2776</v>
      </c>
      <c r="K146" s="31" t="s">
        <v>2776</v>
      </c>
      <c r="L146" s="31" t="s">
        <v>3016</v>
      </c>
      <c r="M146" s="50">
        <v>20105060802</v>
      </c>
      <c r="N146" s="31" t="s">
        <v>3032</v>
      </c>
      <c r="O146" s="59" t="s">
        <v>3287</v>
      </c>
      <c r="P146" s="51">
        <v>1100</v>
      </c>
      <c r="Q146" s="51">
        <f t="shared" si="13"/>
        <v>1298</v>
      </c>
      <c r="R146" s="51">
        <v>1100</v>
      </c>
      <c r="S146" s="51">
        <v>1298</v>
      </c>
      <c r="T146" s="51">
        <v>1100</v>
      </c>
      <c r="U146" s="51">
        <f t="shared" si="14"/>
        <v>1298</v>
      </c>
      <c r="V146" s="31" t="s">
        <v>64</v>
      </c>
      <c r="W146" s="31" t="s">
        <v>54</v>
      </c>
      <c r="X146" s="31" t="s">
        <v>54</v>
      </c>
      <c r="Y146" s="50" t="s">
        <v>55</v>
      </c>
      <c r="Z146" s="60">
        <v>42255</v>
      </c>
      <c r="AA146" s="60">
        <v>42300</v>
      </c>
      <c r="AB146" s="31"/>
      <c r="AC146" s="50"/>
      <c r="AD146" s="59" t="s">
        <v>3294</v>
      </c>
      <c r="AE146" s="59" t="s">
        <v>1952</v>
      </c>
      <c r="AF146" s="50">
        <v>796</v>
      </c>
      <c r="AG146" s="31" t="s">
        <v>1926</v>
      </c>
      <c r="AH146" s="50" t="s">
        <v>3288</v>
      </c>
      <c r="AI146" s="50">
        <v>46</v>
      </c>
      <c r="AJ146" s="31" t="s">
        <v>3289</v>
      </c>
      <c r="AK146" s="60">
        <v>42317</v>
      </c>
      <c r="AL146" s="60">
        <v>42317</v>
      </c>
      <c r="AM146" s="60">
        <v>42369</v>
      </c>
      <c r="AN146" s="50">
        <v>2015</v>
      </c>
      <c r="AO146" s="59"/>
      <c r="AP146" s="51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 t="s">
        <v>65</v>
      </c>
      <c r="BB146" s="31"/>
      <c r="BC146" s="31" t="s">
        <v>3290</v>
      </c>
    </row>
    <row r="147" spans="1:55" ht="67.5">
      <c r="A147" s="58">
        <v>8</v>
      </c>
      <c r="B147" s="50" t="s">
        <v>3295</v>
      </c>
      <c r="C147" s="31" t="s">
        <v>54</v>
      </c>
      <c r="D147" s="31" t="s">
        <v>3282</v>
      </c>
      <c r="E147" s="59" t="s">
        <v>3283</v>
      </c>
      <c r="F147" s="50">
        <v>74</v>
      </c>
      <c r="G147" s="50">
        <v>7413</v>
      </c>
      <c r="H147" s="50">
        <v>627719</v>
      </c>
      <c r="I147" s="59" t="s">
        <v>3296</v>
      </c>
      <c r="J147" s="31" t="s">
        <v>2776</v>
      </c>
      <c r="K147" s="31" t="s">
        <v>2776</v>
      </c>
      <c r="L147" s="31" t="s">
        <v>3016</v>
      </c>
      <c r="M147" s="50">
        <v>20105060802</v>
      </c>
      <c r="N147" s="31" t="s">
        <v>3032</v>
      </c>
      <c r="O147" s="59" t="s">
        <v>3287</v>
      </c>
      <c r="P147" s="51">
        <v>1500</v>
      </c>
      <c r="Q147" s="51">
        <f t="shared" si="13"/>
        <v>1770</v>
      </c>
      <c r="R147" s="51">
        <v>1500</v>
      </c>
      <c r="S147" s="51">
        <v>1770</v>
      </c>
      <c r="T147" s="51">
        <v>1500</v>
      </c>
      <c r="U147" s="51">
        <f t="shared" si="14"/>
        <v>1770</v>
      </c>
      <c r="V147" s="31" t="s">
        <v>64</v>
      </c>
      <c r="W147" s="31" t="s">
        <v>54</v>
      </c>
      <c r="X147" s="31" t="s">
        <v>54</v>
      </c>
      <c r="Y147" s="50" t="s">
        <v>55</v>
      </c>
      <c r="Z147" s="60">
        <v>42093</v>
      </c>
      <c r="AA147" s="60">
        <v>42139</v>
      </c>
      <c r="AB147" s="31"/>
      <c r="AC147" s="50"/>
      <c r="AD147" s="59" t="s">
        <v>3296</v>
      </c>
      <c r="AE147" s="59" t="s">
        <v>1952</v>
      </c>
      <c r="AF147" s="50">
        <v>796</v>
      </c>
      <c r="AG147" s="31" t="s">
        <v>1926</v>
      </c>
      <c r="AH147" s="50" t="s">
        <v>3288</v>
      </c>
      <c r="AI147" s="50">
        <v>46</v>
      </c>
      <c r="AJ147" s="31" t="s">
        <v>3289</v>
      </c>
      <c r="AK147" s="60">
        <v>42153</v>
      </c>
      <c r="AL147" s="60">
        <v>42153</v>
      </c>
      <c r="AM147" s="60">
        <v>42369</v>
      </c>
      <c r="AN147" s="50">
        <v>2015</v>
      </c>
      <c r="AO147" s="59"/>
      <c r="AP147" s="51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 t="s">
        <v>65</v>
      </c>
      <c r="BB147" s="31"/>
      <c r="BC147" s="31" t="s">
        <v>3290</v>
      </c>
    </row>
    <row r="148" spans="1:55" ht="56.25">
      <c r="A148" s="58">
        <v>3</v>
      </c>
      <c r="B148" s="50" t="s">
        <v>3297</v>
      </c>
      <c r="C148" s="31" t="s">
        <v>54</v>
      </c>
      <c r="D148" s="31" t="s">
        <v>3298</v>
      </c>
      <c r="E148" s="59" t="s">
        <v>2718</v>
      </c>
      <c r="F148" s="50" t="s">
        <v>3299</v>
      </c>
      <c r="G148" s="50">
        <v>4000000</v>
      </c>
      <c r="H148" s="50">
        <v>815333</v>
      </c>
      <c r="I148" s="59" t="s">
        <v>3300</v>
      </c>
      <c r="J148" s="31" t="s">
        <v>3137</v>
      </c>
      <c r="K148" s="31" t="s">
        <v>3301</v>
      </c>
      <c r="L148" s="31" t="s">
        <v>2674</v>
      </c>
      <c r="M148" s="50" t="s">
        <v>3302</v>
      </c>
      <c r="N148" s="31" t="s">
        <v>2725</v>
      </c>
      <c r="O148" s="59" t="s">
        <v>3095</v>
      </c>
      <c r="P148" s="51">
        <v>155746.17000000001</v>
      </c>
      <c r="Q148" s="51">
        <f t="shared" si="13"/>
        <v>183780.48060000001</v>
      </c>
      <c r="R148" s="51">
        <v>66439.89</v>
      </c>
      <c r="S148" s="51">
        <f>R148*1.18</f>
        <v>78399.070200000002</v>
      </c>
      <c r="T148" s="51">
        <v>155746.17000000001</v>
      </c>
      <c r="U148" s="51">
        <f t="shared" si="14"/>
        <v>183780.48060000001</v>
      </c>
      <c r="V148" s="31" t="s">
        <v>61</v>
      </c>
      <c r="W148" s="31" t="s">
        <v>54</v>
      </c>
      <c r="X148" s="31" t="s">
        <v>54</v>
      </c>
      <c r="Y148" s="50" t="s">
        <v>55</v>
      </c>
      <c r="Z148" s="60">
        <v>42322</v>
      </c>
      <c r="AA148" s="60">
        <v>42017</v>
      </c>
      <c r="AB148" s="31" t="s">
        <v>1659</v>
      </c>
      <c r="AC148" s="50" t="s">
        <v>1659</v>
      </c>
      <c r="AD148" s="59" t="s">
        <v>3300</v>
      </c>
      <c r="AE148" s="59" t="s">
        <v>2953</v>
      </c>
      <c r="AF148" s="50" t="s">
        <v>3303</v>
      </c>
      <c r="AG148" s="31" t="s">
        <v>3304</v>
      </c>
      <c r="AH148" s="50" t="s">
        <v>3305</v>
      </c>
      <c r="AI148" s="50">
        <v>46434</v>
      </c>
      <c r="AJ148" s="31" t="s">
        <v>3306</v>
      </c>
      <c r="AK148" s="60">
        <v>42036</v>
      </c>
      <c r="AL148" s="60">
        <v>42036</v>
      </c>
      <c r="AM148" s="60">
        <v>43008</v>
      </c>
      <c r="AN148" s="50" t="s">
        <v>57</v>
      </c>
      <c r="AO148" s="59" t="s">
        <v>1659</v>
      </c>
      <c r="AP148" s="51"/>
      <c r="AQ148" s="50" t="s">
        <v>1659</v>
      </c>
      <c r="AR148" s="50" t="s">
        <v>1659</v>
      </c>
      <c r="AS148" s="50" t="s">
        <v>1659</v>
      </c>
      <c r="AT148" s="50" t="s">
        <v>1659</v>
      </c>
      <c r="AU148" s="50" t="s">
        <v>1659</v>
      </c>
      <c r="AV148" s="50" t="s">
        <v>1659</v>
      </c>
      <c r="AW148" s="50" t="s">
        <v>1659</v>
      </c>
      <c r="AX148" s="50" t="s">
        <v>1659</v>
      </c>
      <c r="AY148" s="50" t="s">
        <v>1659</v>
      </c>
      <c r="AZ148" s="50" t="s">
        <v>1659</v>
      </c>
      <c r="BA148" s="50" t="s">
        <v>1659</v>
      </c>
      <c r="BB148" s="31" t="s">
        <v>1659</v>
      </c>
      <c r="BC148" s="31" t="s">
        <v>2509</v>
      </c>
    </row>
    <row r="149" spans="1:55" ht="78.75">
      <c r="A149" s="58">
        <v>3</v>
      </c>
      <c r="B149" s="50" t="s">
        <v>3307</v>
      </c>
      <c r="C149" s="31" t="s">
        <v>54</v>
      </c>
      <c r="D149" s="31" t="s">
        <v>3298</v>
      </c>
      <c r="E149" s="59" t="s">
        <v>2718</v>
      </c>
      <c r="F149" s="50" t="s">
        <v>3299</v>
      </c>
      <c r="G149" s="50">
        <v>4000000</v>
      </c>
      <c r="H149" s="50">
        <v>815341</v>
      </c>
      <c r="I149" s="59" t="s">
        <v>3308</v>
      </c>
      <c r="J149" s="31" t="s">
        <v>3309</v>
      </c>
      <c r="K149" s="31" t="s">
        <v>3301</v>
      </c>
      <c r="L149" s="31" t="s">
        <v>2674</v>
      </c>
      <c r="M149" s="50" t="s">
        <v>3302</v>
      </c>
      <c r="N149" s="31" t="s">
        <v>2725</v>
      </c>
      <c r="O149" s="59" t="s">
        <v>3095</v>
      </c>
      <c r="P149" s="51">
        <f>(32644+4350+8901)*3</f>
        <v>137685</v>
      </c>
      <c r="Q149" s="51">
        <f t="shared" si="13"/>
        <v>162468.29999999999</v>
      </c>
      <c r="R149" s="51">
        <v>45895</v>
      </c>
      <c r="S149" s="51">
        <f>R149*1.18</f>
        <v>54156.1</v>
      </c>
      <c r="T149" s="51">
        <f>(32644+4350+8901)*3</f>
        <v>137685</v>
      </c>
      <c r="U149" s="51">
        <f t="shared" si="14"/>
        <v>162468.29999999999</v>
      </c>
      <c r="V149" s="31" t="s">
        <v>61</v>
      </c>
      <c r="W149" s="31" t="s">
        <v>54</v>
      </c>
      <c r="X149" s="31" t="s">
        <v>54</v>
      </c>
      <c r="Y149" s="50" t="s">
        <v>55</v>
      </c>
      <c r="Z149" s="60">
        <v>42019</v>
      </c>
      <c r="AA149" s="60">
        <v>42076</v>
      </c>
      <c r="AB149" s="31" t="s">
        <v>1659</v>
      </c>
      <c r="AC149" s="50" t="s">
        <v>1659</v>
      </c>
      <c r="AD149" s="59" t="s">
        <v>3308</v>
      </c>
      <c r="AE149" s="59" t="s">
        <v>2953</v>
      </c>
      <c r="AF149" s="50">
        <v>796</v>
      </c>
      <c r="AG149" s="31" t="s">
        <v>1971</v>
      </c>
      <c r="AH149" s="50">
        <v>294</v>
      </c>
      <c r="AI149" s="50">
        <v>46434</v>
      </c>
      <c r="AJ149" s="31" t="s">
        <v>3306</v>
      </c>
      <c r="AK149" s="60">
        <v>42095</v>
      </c>
      <c r="AL149" s="60">
        <v>42095</v>
      </c>
      <c r="AM149" s="60">
        <v>43100</v>
      </c>
      <c r="AN149" s="50" t="s">
        <v>57</v>
      </c>
      <c r="AO149" s="59" t="s">
        <v>1659</v>
      </c>
      <c r="AP149" s="51"/>
      <c r="AQ149" s="50" t="s">
        <v>1659</v>
      </c>
      <c r="AR149" s="50" t="s">
        <v>1659</v>
      </c>
      <c r="AS149" s="50" t="s">
        <v>1659</v>
      </c>
      <c r="AT149" s="50" t="s">
        <v>1659</v>
      </c>
      <c r="AU149" s="50" t="s">
        <v>1659</v>
      </c>
      <c r="AV149" s="50" t="s">
        <v>1659</v>
      </c>
      <c r="AW149" s="50" t="s">
        <v>1659</v>
      </c>
      <c r="AX149" s="50" t="s">
        <v>1659</v>
      </c>
      <c r="AY149" s="50" t="s">
        <v>1659</v>
      </c>
      <c r="AZ149" s="50" t="s">
        <v>1659</v>
      </c>
      <c r="BA149" s="50" t="s">
        <v>1659</v>
      </c>
      <c r="BB149" s="31" t="s">
        <v>1659</v>
      </c>
      <c r="BC149" s="31" t="s">
        <v>2509</v>
      </c>
    </row>
    <row r="150" spans="1:55" ht="33.75">
      <c r="A150" s="58">
        <v>3</v>
      </c>
      <c r="B150" s="50" t="s">
        <v>3310</v>
      </c>
      <c r="C150" s="31" t="s">
        <v>54</v>
      </c>
      <c r="D150" s="31" t="s">
        <v>3298</v>
      </c>
      <c r="E150" s="59" t="s">
        <v>2718</v>
      </c>
      <c r="F150" s="50" t="s">
        <v>3299</v>
      </c>
      <c r="G150" s="50">
        <v>4000000</v>
      </c>
      <c r="H150" s="50">
        <v>815344</v>
      </c>
      <c r="I150" s="59" t="s">
        <v>3311</v>
      </c>
      <c r="J150" s="31" t="s">
        <v>3167</v>
      </c>
      <c r="K150" s="31" t="s">
        <v>3301</v>
      </c>
      <c r="L150" s="31" t="s">
        <v>2674</v>
      </c>
      <c r="M150" s="50" t="s">
        <v>3302</v>
      </c>
      <c r="N150" s="31" t="s">
        <v>2725</v>
      </c>
      <c r="O150" s="59" t="s">
        <v>3095</v>
      </c>
      <c r="P150" s="51">
        <v>1489.3285800000001</v>
      </c>
      <c r="Q150" s="51">
        <f t="shared" si="13"/>
        <v>1757.4077244</v>
      </c>
      <c r="R150" s="51">
        <v>1489.3285800000001</v>
      </c>
      <c r="S150" s="51">
        <f>R150*1.18</f>
        <v>1757.4077244</v>
      </c>
      <c r="T150" s="51">
        <v>1489.3285800000001</v>
      </c>
      <c r="U150" s="51">
        <f t="shared" si="14"/>
        <v>1757.4077244</v>
      </c>
      <c r="V150" s="31" t="s">
        <v>64</v>
      </c>
      <c r="W150" s="31" t="s">
        <v>54</v>
      </c>
      <c r="X150" s="31" t="s">
        <v>54</v>
      </c>
      <c r="Y150" s="50" t="s">
        <v>55</v>
      </c>
      <c r="Z150" s="60">
        <v>42092</v>
      </c>
      <c r="AA150" s="60">
        <v>42137</v>
      </c>
      <c r="AB150" s="31" t="s">
        <v>1659</v>
      </c>
      <c r="AC150" s="50" t="s">
        <v>1659</v>
      </c>
      <c r="AD150" s="59" t="s">
        <v>3312</v>
      </c>
      <c r="AE150" s="59" t="s">
        <v>2953</v>
      </c>
      <c r="AF150" s="50">
        <v>796</v>
      </c>
      <c r="AG150" s="31" t="s">
        <v>1971</v>
      </c>
      <c r="AH150" s="50">
        <v>12</v>
      </c>
      <c r="AI150" s="50">
        <v>46434</v>
      </c>
      <c r="AJ150" s="31" t="s">
        <v>3306</v>
      </c>
      <c r="AK150" s="60">
        <v>42156</v>
      </c>
      <c r="AL150" s="60">
        <v>42156</v>
      </c>
      <c r="AM150" s="60">
        <v>42277</v>
      </c>
      <c r="AN150" s="50" t="s">
        <v>3313</v>
      </c>
      <c r="AO150" s="59" t="s">
        <v>1659</v>
      </c>
      <c r="AP150" s="51"/>
      <c r="AQ150" s="50" t="s">
        <v>1659</v>
      </c>
      <c r="AR150" s="50" t="s">
        <v>1659</v>
      </c>
      <c r="AS150" s="50" t="s">
        <v>1659</v>
      </c>
      <c r="AT150" s="50" t="s">
        <v>1659</v>
      </c>
      <c r="AU150" s="50" t="s">
        <v>1659</v>
      </c>
      <c r="AV150" s="50" t="s">
        <v>1659</v>
      </c>
      <c r="AW150" s="50" t="s">
        <v>1659</v>
      </c>
      <c r="AX150" s="50" t="s">
        <v>1659</v>
      </c>
      <c r="AY150" s="50" t="s">
        <v>1659</v>
      </c>
      <c r="AZ150" s="50" t="s">
        <v>1659</v>
      </c>
      <c r="BA150" s="50" t="s">
        <v>1659</v>
      </c>
      <c r="BB150" s="31" t="s">
        <v>1659</v>
      </c>
      <c r="BC150" s="31" t="s">
        <v>2509</v>
      </c>
    </row>
    <row r="151" spans="1:55" ht="78.75">
      <c r="A151" s="58">
        <v>3</v>
      </c>
      <c r="B151" s="50" t="s">
        <v>3314</v>
      </c>
      <c r="C151" s="31" t="s">
        <v>54</v>
      </c>
      <c r="D151" s="31" t="s">
        <v>3298</v>
      </c>
      <c r="E151" s="59" t="s">
        <v>2718</v>
      </c>
      <c r="F151" s="50" t="s">
        <v>3299</v>
      </c>
      <c r="G151" s="50">
        <v>4000000</v>
      </c>
      <c r="H151" s="50">
        <v>815357</v>
      </c>
      <c r="I151" s="59" t="s">
        <v>3315</v>
      </c>
      <c r="J151" s="31" t="s">
        <v>2730</v>
      </c>
      <c r="K151" s="31" t="s">
        <v>3301</v>
      </c>
      <c r="L151" s="31" t="s">
        <v>2674</v>
      </c>
      <c r="M151" s="50" t="s">
        <v>3302</v>
      </c>
      <c r="N151" s="31" t="s">
        <v>2725</v>
      </c>
      <c r="O151" s="59" t="s">
        <v>3095</v>
      </c>
      <c r="P151" s="51">
        <v>7043.9636200000004</v>
      </c>
      <c r="Q151" s="51">
        <f t="shared" si="13"/>
        <v>8311.8770715999999</v>
      </c>
      <c r="R151" s="51">
        <v>7043.9636200000004</v>
      </c>
      <c r="S151" s="51">
        <v>8298.0188683999986</v>
      </c>
      <c r="T151" s="51">
        <v>7043.9636200000004</v>
      </c>
      <c r="U151" s="51">
        <f t="shared" si="14"/>
        <v>8311.8770715999999</v>
      </c>
      <c r="V151" s="31" t="s">
        <v>64</v>
      </c>
      <c r="W151" s="31" t="s">
        <v>54</v>
      </c>
      <c r="X151" s="31" t="s">
        <v>54</v>
      </c>
      <c r="Y151" s="50" t="s">
        <v>55</v>
      </c>
      <c r="Z151" s="60">
        <v>42045</v>
      </c>
      <c r="AA151" s="60">
        <v>42105</v>
      </c>
      <c r="AB151" s="31" t="s">
        <v>1659</v>
      </c>
      <c r="AC151" s="50" t="s">
        <v>1659</v>
      </c>
      <c r="AD151" s="59" t="s">
        <v>3315</v>
      </c>
      <c r="AE151" s="59" t="s">
        <v>2953</v>
      </c>
      <c r="AF151" s="50">
        <v>796</v>
      </c>
      <c r="AG151" s="31" t="s">
        <v>1971</v>
      </c>
      <c r="AH151" s="50">
        <v>11</v>
      </c>
      <c r="AI151" s="50">
        <v>46434</v>
      </c>
      <c r="AJ151" s="31" t="s">
        <v>3306</v>
      </c>
      <c r="AK151" s="60">
        <v>42125</v>
      </c>
      <c r="AL151" s="60">
        <v>42125</v>
      </c>
      <c r="AM151" s="60">
        <v>42247</v>
      </c>
      <c r="AN151" s="50" t="s">
        <v>3313</v>
      </c>
      <c r="AO151" s="59" t="s">
        <v>1659</v>
      </c>
      <c r="AP151" s="51"/>
      <c r="AQ151" s="50" t="s">
        <v>1659</v>
      </c>
      <c r="AR151" s="50" t="s">
        <v>1659</v>
      </c>
      <c r="AS151" s="50" t="s">
        <v>1659</v>
      </c>
      <c r="AT151" s="50" t="s">
        <v>1659</v>
      </c>
      <c r="AU151" s="50" t="s">
        <v>1659</v>
      </c>
      <c r="AV151" s="50" t="s">
        <v>1659</v>
      </c>
      <c r="AW151" s="50" t="s">
        <v>1659</v>
      </c>
      <c r="AX151" s="50" t="s">
        <v>1659</v>
      </c>
      <c r="AY151" s="50" t="s">
        <v>1659</v>
      </c>
      <c r="AZ151" s="50" t="s">
        <v>1659</v>
      </c>
      <c r="BA151" s="50" t="s">
        <v>1659</v>
      </c>
      <c r="BB151" s="31" t="s">
        <v>1659</v>
      </c>
      <c r="BC151" s="31" t="s">
        <v>2509</v>
      </c>
    </row>
    <row r="152" spans="1:55" ht="45">
      <c r="A152" s="58">
        <v>3</v>
      </c>
      <c r="B152" s="50" t="s">
        <v>3316</v>
      </c>
      <c r="C152" s="31" t="s">
        <v>54</v>
      </c>
      <c r="D152" s="31" t="s">
        <v>3298</v>
      </c>
      <c r="E152" s="59" t="s">
        <v>2718</v>
      </c>
      <c r="F152" s="50" t="s">
        <v>3299</v>
      </c>
      <c r="G152" s="50">
        <v>4000000</v>
      </c>
      <c r="H152" s="50">
        <v>815358</v>
      </c>
      <c r="I152" s="59" t="s">
        <v>3317</v>
      </c>
      <c r="J152" s="31" t="s">
        <v>2730</v>
      </c>
      <c r="K152" s="31" t="s">
        <v>3301</v>
      </c>
      <c r="L152" s="31" t="s">
        <v>2674</v>
      </c>
      <c r="M152" s="50" t="s">
        <v>3302</v>
      </c>
      <c r="N152" s="31" t="s">
        <v>2725</v>
      </c>
      <c r="O152" s="59" t="s">
        <v>3095</v>
      </c>
      <c r="P152" s="51">
        <v>15766.27</v>
      </c>
      <c r="Q152" s="51">
        <f t="shared" ref="Q152:Q174" si="15">P152*1.18</f>
        <v>18604.1986</v>
      </c>
      <c r="R152" s="51">
        <v>15766.27</v>
      </c>
      <c r="S152" s="51">
        <f>R152*1.18</f>
        <v>18604.1986</v>
      </c>
      <c r="T152" s="51">
        <v>15766.27</v>
      </c>
      <c r="U152" s="51">
        <f t="shared" ref="U152:U163" si="16">T152*1.18</f>
        <v>18604.1986</v>
      </c>
      <c r="V152" s="31" t="s">
        <v>61</v>
      </c>
      <c r="W152" s="31" t="s">
        <v>54</v>
      </c>
      <c r="X152" s="31" t="s">
        <v>54</v>
      </c>
      <c r="Y152" s="50" t="s">
        <v>55</v>
      </c>
      <c r="Z152" s="60">
        <v>42077</v>
      </c>
      <c r="AA152" s="60">
        <v>42137</v>
      </c>
      <c r="AB152" s="31" t="s">
        <v>1659</v>
      </c>
      <c r="AC152" s="50" t="s">
        <v>1659</v>
      </c>
      <c r="AD152" s="59" t="s">
        <v>3317</v>
      </c>
      <c r="AE152" s="59" t="s">
        <v>2953</v>
      </c>
      <c r="AF152" s="50">
        <v>796</v>
      </c>
      <c r="AG152" s="31" t="s">
        <v>1971</v>
      </c>
      <c r="AH152" s="50">
        <v>10</v>
      </c>
      <c r="AI152" s="50">
        <v>46434</v>
      </c>
      <c r="AJ152" s="31" t="s">
        <v>3306</v>
      </c>
      <c r="AK152" s="60">
        <v>42156</v>
      </c>
      <c r="AL152" s="60">
        <v>42156</v>
      </c>
      <c r="AM152" s="60">
        <v>42308</v>
      </c>
      <c r="AN152" s="50" t="s">
        <v>3313</v>
      </c>
      <c r="AO152" s="59" t="s">
        <v>1659</v>
      </c>
      <c r="AP152" s="51"/>
      <c r="AQ152" s="50" t="s">
        <v>1659</v>
      </c>
      <c r="AR152" s="50" t="s">
        <v>1659</v>
      </c>
      <c r="AS152" s="50" t="s">
        <v>1659</v>
      </c>
      <c r="AT152" s="50" t="s">
        <v>1659</v>
      </c>
      <c r="AU152" s="50" t="s">
        <v>1659</v>
      </c>
      <c r="AV152" s="50" t="s">
        <v>1659</v>
      </c>
      <c r="AW152" s="50" t="s">
        <v>1659</v>
      </c>
      <c r="AX152" s="50" t="s">
        <v>1659</v>
      </c>
      <c r="AY152" s="50" t="s">
        <v>1659</v>
      </c>
      <c r="AZ152" s="50" t="s">
        <v>1659</v>
      </c>
      <c r="BA152" s="50" t="s">
        <v>1659</v>
      </c>
      <c r="BB152" s="31" t="s">
        <v>1659</v>
      </c>
      <c r="BC152" s="31" t="s">
        <v>2509</v>
      </c>
    </row>
    <row r="153" spans="1:55" ht="45">
      <c r="A153" s="58">
        <v>3</v>
      </c>
      <c r="B153" s="50" t="s">
        <v>3318</v>
      </c>
      <c r="C153" s="31" t="s">
        <v>54</v>
      </c>
      <c r="D153" s="31" t="s">
        <v>3298</v>
      </c>
      <c r="E153" s="59" t="s">
        <v>2718</v>
      </c>
      <c r="F153" s="50" t="s">
        <v>3299</v>
      </c>
      <c r="G153" s="50">
        <v>4000000</v>
      </c>
      <c r="H153" s="50">
        <v>815362</v>
      </c>
      <c r="I153" s="59" t="s">
        <v>3319</v>
      </c>
      <c r="J153" s="31" t="s">
        <v>2730</v>
      </c>
      <c r="K153" s="31" t="s">
        <v>3301</v>
      </c>
      <c r="L153" s="31" t="s">
        <v>2674</v>
      </c>
      <c r="M153" s="50" t="s">
        <v>3302</v>
      </c>
      <c r="N153" s="31" t="s">
        <v>2725</v>
      </c>
      <c r="O153" s="59" t="s">
        <v>3095</v>
      </c>
      <c r="P153" s="51">
        <v>7251.74</v>
      </c>
      <c r="Q153" s="51">
        <f t="shared" si="15"/>
        <v>8557.0531999999985</v>
      </c>
      <c r="R153" s="51">
        <v>7251.74</v>
      </c>
      <c r="S153" s="51">
        <f>R153*1.18</f>
        <v>8557.0531999999985</v>
      </c>
      <c r="T153" s="51">
        <v>7251.74</v>
      </c>
      <c r="U153" s="51">
        <f t="shared" si="16"/>
        <v>8557.0531999999985</v>
      </c>
      <c r="V153" s="31" t="s">
        <v>64</v>
      </c>
      <c r="W153" s="31" t="s">
        <v>54</v>
      </c>
      <c r="X153" s="31" t="s">
        <v>54</v>
      </c>
      <c r="Y153" s="50" t="s">
        <v>55</v>
      </c>
      <c r="Z153" s="60">
        <v>42077</v>
      </c>
      <c r="AA153" s="60">
        <v>42137</v>
      </c>
      <c r="AB153" s="31" t="s">
        <v>1659</v>
      </c>
      <c r="AC153" s="50" t="s">
        <v>1659</v>
      </c>
      <c r="AD153" s="59" t="s">
        <v>3319</v>
      </c>
      <c r="AE153" s="59" t="s">
        <v>2953</v>
      </c>
      <c r="AF153" s="50">
        <v>796</v>
      </c>
      <c r="AG153" s="31" t="s">
        <v>1971</v>
      </c>
      <c r="AH153" s="50">
        <v>4</v>
      </c>
      <c r="AI153" s="50">
        <v>46434</v>
      </c>
      <c r="AJ153" s="31" t="s">
        <v>3306</v>
      </c>
      <c r="AK153" s="60">
        <v>42156</v>
      </c>
      <c r="AL153" s="60">
        <v>42156</v>
      </c>
      <c r="AM153" s="60">
        <v>42338</v>
      </c>
      <c r="AN153" s="50" t="s">
        <v>3313</v>
      </c>
      <c r="AO153" s="59" t="s">
        <v>1659</v>
      </c>
      <c r="AP153" s="51"/>
      <c r="AQ153" s="50" t="s">
        <v>1659</v>
      </c>
      <c r="AR153" s="50" t="s">
        <v>1659</v>
      </c>
      <c r="AS153" s="50" t="s">
        <v>1659</v>
      </c>
      <c r="AT153" s="50" t="s">
        <v>1659</v>
      </c>
      <c r="AU153" s="50" t="s">
        <v>1659</v>
      </c>
      <c r="AV153" s="50" t="s">
        <v>1659</v>
      </c>
      <c r="AW153" s="50" t="s">
        <v>1659</v>
      </c>
      <c r="AX153" s="50" t="s">
        <v>1659</v>
      </c>
      <c r="AY153" s="50" t="s">
        <v>1659</v>
      </c>
      <c r="AZ153" s="50" t="s">
        <v>1659</v>
      </c>
      <c r="BA153" s="50" t="s">
        <v>1659</v>
      </c>
      <c r="BB153" s="31" t="s">
        <v>1659</v>
      </c>
      <c r="BC153" s="31" t="s">
        <v>2509</v>
      </c>
    </row>
    <row r="154" spans="1:55" ht="33.75">
      <c r="A154" s="58">
        <v>3</v>
      </c>
      <c r="B154" s="50" t="s">
        <v>3320</v>
      </c>
      <c r="C154" s="31" t="s">
        <v>54</v>
      </c>
      <c r="D154" s="31" t="s">
        <v>3298</v>
      </c>
      <c r="E154" s="59" t="s">
        <v>2718</v>
      </c>
      <c r="F154" s="50" t="s">
        <v>3299</v>
      </c>
      <c r="G154" s="50">
        <v>4000000</v>
      </c>
      <c r="H154" s="50">
        <v>815706</v>
      </c>
      <c r="I154" s="59" t="s">
        <v>3321</v>
      </c>
      <c r="J154" s="31" t="s">
        <v>2730</v>
      </c>
      <c r="K154" s="31" t="s">
        <v>3301</v>
      </c>
      <c r="L154" s="31" t="s">
        <v>2674</v>
      </c>
      <c r="M154" s="50" t="s">
        <v>3302</v>
      </c>
      <c r="N154" s="31" t="s">
        <v>2725</v>
      </c>
      <c r="O154" s="59" t="s">
        <v>3095</v>
      </c>
      <c r="P154" s="51">
        <v>18000</v>
      </c>
      <c r="Q154" s="51">
        <f t="shared" si="15"/>
        <v>21240</v>
      </c>
      <c r="R154" s="51">
        <v>18000</v>
      </c>
      <c r="S154" s="51">
        <v>21240</v>
      </c>
      <c r="T154" s="51">
        <v>18000</v>
      </c>
      <c r="U154" s="51">
        <f t="shared" si="16"/>
        <v>21240</v>
      </c>
      <c r="V154" s="31" t="s">
        <v>61</v>
      </c>
      <c r="W154" s="31" t="s">
        <v>54</v>
      </c>
      <c r="X154" s="31" t="s">
        <v>54</v>
      </c>
      <c r="Y154" s="50" t="s">
        <v>55</v>
      </c>
      <c r="Z154" s="60">
        <v>42077</v>
      </c>
      <c r="AA154" s="60">
        <v>42137</v>
      </c>
      <c r="AB154" s="31" t="s">
        <v>1659</v>
      </c>
      <c r="AC154" s="50" t="s">
        <v>1659</v>
      </c>
      <c r="AD154" s="59" t="s">
        <v>3321</v>
      </c>
      <c r="AE154" s="59" t="s">
        <v>2953</v>
      </c>
      <c r="AF154" s="50">
        <v>796</v>
      </c>
      <c r="AG154" s="31" t="s">
        <v>1971</v>
      </c>
      <c r="AH154" s="50">
        <v>1</v>
      </c>
      <c r="AI154" s="50">
        <v>46434</v>
      </c>
      <c r="AJ154" s="31" t="s">
        <v>3306</v>
      </c>
      <c r="AK154" s="60">
        <v>42156</v>
      </c>
      <c r="AL154" s="60">
        <v>42156</v>
      </c>
      <c r="AM154" s="60">
        <v>42338</v>
      </c>
      <c r="AN154" s="50" t="s">
        <v>3313</v>
      </c>
      <c r="AO154" s="59" t="s">
        <v>1659</v>
      </c>
      <c r="AP154" s="51"/>
      <c r="AQ154" s="50" t="s">
        <v>1659</v>
      </c>
      <c r="AR154" s="50" t="s">
        <v>1659</v>
      </c>
      <c r="AS154" s="50" t="s">
        <v>1659</v>
      </c>
      <c r="AT154" s="50" t="s">
        <v>1659</v>
      </c>
      <c r="AU154" s="50" t="s">
        <v>1659</v>
      </c>
      <c r="AV154" s="50" t="s">
        <v>1659</v>
      </c>
      <c r="AW154" s="50" t="s">
        <v>1659</v>
      </c>
      <c r="AX154" s="50" t="s">
        <v>1659</v>
      </c>
      <c r="AY154" s="50" t="s">
        <v>1659</v>
      </c>
      <c r="AZ154" s="50" t="s">
        <v>1659</v>
      </c>
      <c r="BA154" s="50" t="s">
        <v>1659</v>
      </c>
      <c r="BB154" s="31" t="s">
        <v>1659</v>
      </c>
      <c r="BC154" s="31" t="s">
        <v>2509</v>
      </c>
    </row>
    <row r="155" spans="1:55" ht="45">
      <c r="A155" s="58">
        <v>3</v>
      </c>
      <c r="B155" s="50" t="s">
        <v>3322</v>
      </c>
      <c r="C155" s="31" t="s">
        <v>54</v>
      </c>
      <c r="D155" s="31" t="s">
        <v>3298</v>
      </c>
      <c r="E155" s="59" t="s">
        <v>2718</v>
      </c>
      <c r="F155" s="50" t="s">
        <v>3299</v>
      </c>
      <c r="G155" s="50">
        <v>4000000</v>
      </c>
      <c r="H155" s="50">
        <v>815368</v>
      </c>
      <c r="I155" s="59" t="s">
        <v>3323</v>
      </c>
      <c r="J155" s="31" t="s">
        <v>3324</v>
      </c>
      <c r="K155" s="31" t="s">
        <v>3301</v>
      </c>
      <c r="L155" s="31" t="s">
        <v>2674</v>
      </c>
      <c r="M155" s="50" t="s">
        <v>3302</v>
      </c>
      <c r="N155" s="31" t="s">
        <v>2725</v>
      </c>
      <c r="O155" s="59" t="s">
        <v>3325</v>
      </c>
      <c r="P155" s="51">
        <v>1424</v>
      </c>
      <c r="Q155" s="51">
        <f t="shared" si="15"/>
        <v>1680.32</v>
      </c>
      <c r="R155" s="51">
        <v>1424</v>
      </c>
      <c r="S155" s="51">
        <v>1680.32</v>
      </c>
      <c r="T155" s="51">
        <v>1424</v>
      </c>
      <c r="U155" s="51">
        <f t="shared" si="16"/>
        <v>1680.32</v>
      </c>
      <c r="V155" s="31" t="s">
        <v>64</v>
      </c>
      <c r="W155" s="31" t="s">
        <v>54</v>
      </c>
      <c r="X155" s="31" t="s">
        <v>54</v>
      </c>
      <c r="Y155" s="50" t="s">
        <v>55</v>
      </c>
      <c r="Z155" s="60">
        <v>42337</v>
      </c>
      <c r="AA155" s="60">
        <v>42017</v>
      </c>
      <c r="AB155" s="31" t="s">
        <v>1659</v>
      </c>
      <c r="AC155" s="50" t="s">
        <v>1659</v>
      </c>
      <c r="AD155" s="59" t="s">
        <v>3323</v>
      </c>
      <c r="AE155" s="59" t="s">
        <v>2953</v>
      </c>
      <c r="AF155" s="50">
        <v>796</v>
      </c>
      <c r="AG155" s="31" t="s">
        <v>1971</v>
      </c>
      <c r="AH155" s="50">
        <v>1</v>
      </c>
      <c r="AI155" s="50">
        <v>46434</v>
      </c>
      <c r="AJ155" s="31" t="s">
        <v>3306</v>
      </c>
      <c r="AK155" s="60">
        <v>42036</v>
      </c>
      <c r="AL155" s="60">
        <v>42036</v>
      </c>
      <c r="AM155" s="60">
        <v>42369</v>
      </c>
      <c r="AN155" s="50" t="s">
        <v>3313</v>
      </c>
      <c r="AO155" s="59" t="s">
        <v>1659</v>
      </c>
      <c r="AP155" s="51"/>
      <c r="AQ155" s="50" t="s">
        <v>1659</v>
      </c>
      <c r="AR155" s="50" t="s">
        <v>1659</v>
      </c>
      <c r="AS155" s="50" t="s">
        <v>1659</v>
      </c>
      <c r="AT155" s="50" t="s">
        <v>1659</v>
      </c>
      <c r="AU155" s="50" t="s">
        <v>1659</v>
      </c>
      <c r="AV155" s="50" t="s">
        <v>1659</v>
      </c>
      <c r="AW155" s="50" t="s">
        <v>1659</v>
      </c>
      <c r="AX155" s="50" t="s">
        <v>1659</v>
      </c>
      <c r="AY155" s="50" t="s">
        <v>1659</v>
      </c>
      <c r="AZ155" s="50" t="s">
        <v>1659</v>
      </c>
      <c r="BA155" s="50" t="s">
        <v>1659</v>
      </c>
      <c r="BB155" s="31" t="s">
        <v>1659</v>
      </c>
      <c r="BC155" s="31" t="s">
        <v>2509</v>
      </c>
    </row>
    <row r="156" spans="1:55" ht="33.75">
      <c r="A156" s="58">
        <v>3</v>
      </c>
      <c r="B156" s="50" t="s">
        <v>3326</v>
      </c>
      <c r="C156" s="31" t="s">
        <v>54</v>
      </c>
      <c r="D156" s="31" t="s">
        <v>3298</v>
      </c>
      <c r="E156" s="59" t="s">
        <v>2718</v>
      </c>
      <c r="F156" s="50" t="s">
        <v>3299</v>
      </c>
      <c r="G156" s="50">
        <v>4000000</v>
      </c>
      <c r="H156" s="50">
        <v>815369</v>
      </c>
      <c r="I156" s="59" t="s">
        <v>3327</v>
      </c>
      <c r="J156" s="31" t="s">
        <v>2751</v>
      </c>
      <c r="K156" s="31" t="s">
        <v>3301</v>
      </c>
      <c r="L156" s="31" t="s">
        <v>2674</v>
      </c>
      <c r="M156" s="50" t="s">
        <v>3302</v>
      </c>
      <c r="N156" s="31" t="s">
        <v>2725</v>
      </c>
      <c r="O156" s="59" t="s">
        <v>3325</v>
      </c>
      <c r="P156" s="51">
        <v>6816</v>
      </c>
      <c r="Q156" s="51">
        <f t="shared" si="15"/>
        <v>8042.8799999999992</v>
      </c>
      <c r="R156" s="51">
        <v>5112</v>
      </c>
      <c r="S156" s="51">
        <f>R156*1.18</f>
        <v>6032.16</v>
      </c>
      <c r="T156" s="51">
        <v>6816</v>
      </c>
      <c r="U156" s="51">
        <f t="shared" si="16"/>
        <v>8042.8799999999992</v>
      </c>
      <c r="V156" s="31" t="s">
        <v>64</v>
      </c>
      <c r="W156" s="31" t="s">
        <v>54</v>
      </c>
      <c r="X156" s="31" t="s">
        <v>54</v>
      </c>
      <c r="Y156" s="50" t="s">
        <v>55</v>
      </c>
      <c r="Z156" s="60">
        <v>42038</v>
      </c>
      <c r="AA156" s="60">
        <v>42076</v>
      </c>
      <c r="AB156" s="31" t="s">
        <v>1659</v>
      </c>
      <c r="AC156" s="50" t="s">
        <v>1659</v>
      </c>
      <c r="AD156" s="59" t="s">
        <v>3327</v>
      </c>
      <c r="AE156" s="59" t="s">
        <v>2953</v>
      </c>
      <c r="AF156" s="50">
        <v>796</v>
      </c>
      <c r="AG156" s="31" t="s">
        <v>1971</v>
      </c>
      <c r="AH156" s="50">
        <v>1</v>
      </c>
      <c r="AI156" s="50">
        <v>46434</v>
      </c>
      <c r="AJ156" s="31" t="s">
        <v>3306</v>
      </c>
      <c r="AK156" s="60">
        <v>42095</v>
      </c>
      <c r="AL156" s="60">
        <v>42095</v>
      </c>
      <c r="AM156" s="60">
        <v>42460</v>
      </c>
      <c r="AN156" s="50" t="s">
        <v>56</v>
      </c>
      <c r="AO156" s="59" t="s">
        <v>1659</v>
      </c>
      <c r="AP156" s="51"/>
      <c r="AQ156" s="50" t="s">
        <v>1659</v>
      </c>
      <c r="AR156" s="50" t="s">
        <v>1659</v>
      </c>
      <c r="AS156" s="50" t="s">
        <v>1659</v>
      </c>
      <c r="AT156" s="50" t="s">
        <v>1659</v>
      </c>
      <c r="AU156" s="50" t="s">
        <v>1659</v>
      </c>
      <c r="AV156" s="50" t="s">
        <v>1659</v>
      </c>
      <c r="AW156" s="50" t="s">
        <v>1659</v>
      </c>
      <c r="AX156" s="50" t="s">
        <v>1659</v>
      </c>
      <c r="AY156" s="50" t="s">
        <v>1659</v>
      </c>
      <c r="AZ156" s="50" t="s">
        <v>1659</v>
      </c>
      <c r="BA156" s="50" t="s">
        <v>1659</v>
      </c>
      <c r="BB156" s="31" t="s">
        <v>1659</v>
      </c>
      <c r="BC156" s="31" t="s">
        <v>2509</v>
      </c>
    </row>
    <row r="157" spans="1:55" ht="56.25">
      <c r="A157" s="58">
        <v>3</v>
      </c>
      <c r="B157" s="50" t="s">
        <v>3328</v>
      </c>
      <c r="C157" s="31" t="s">
        <v>54</v>
      </c>
      <c r="D157" s="31" t="s">
        <v>3298</v>
      </c>
      <c r="E157" s="59" t="s">
        <v>2718</v>
      </c>
      <c r="F157" s="50" t="s">
        <v>3299</v>
      </c>
      <c r="G157" s="50">
        <v>4000000</v>
      </c>
      <c r="H157" s="50">
        <v>815340</v>
      </c>
      <c r="I157" s="59" t="s">
        <v>3329</v>
      </c>
      <c r="J157" s="31" t="s">
        <v>3216</v>
      </c>
      <c r="K157" s="31" t="s">
        <v>3330</v>
      </c>
      <c r="L157" s="31" t="s">
        <v>2674</v>
      </c>
      <c r="M157" s="50" t="s">
        <v>3331</v>
      </c>
      <c r="N157" s="31" t="s">
        <v>3212</v>
      </c>
      <c r="O157" s="59" t="s">
        <v>3095</v>
      </c>
      <c r="P157" s="51">
        <v>4712.1041999999998</v>
      </c>
      <c r="Q157" s="51">
        <f t="shared" si="15"/>
        <v>5560.2829559999991</v>
      </c>
      <c r="R157" s="51">
        <v>4712.1041999999998</v>
      </c>
      <c r="S157" s="51">
        <v>5560.2829559999991</v>
      </c>
      <c r="T157" s="51">
        <v>4712.1041999999998</v>
      </c>
      <c r="U157" s="51">
        <f t="shared" si="16"/>
        <v>5560.2829559999991</v>
      </c>
      <c r="V157" s="31" t="s">
        <v>64</v>
      </c>
      <c r="W157" s="31" t="s">
        <v>54</v>
      </c>
      <c r="X157" s="31" t="s">
        <v>54</v>
      </c>
      <c r="Y157" s="50" t="s">
        <v>55</v>
      </c>
      <c r="Z157" s="60">
        <v>41940</v>
      </c>
      <c r="AA157" s="60">
        <v>42000</v>
      </c>
      <c r="AB157" s="31" t="s">
        <v>1659</v>
      </c>
      <c r="AC157" s="50" t="s">
        <v>1659</v>
      </c>
      <c r="AD157" s="59" t="s">
        <v>3329</v>
      </c>
      <c r="AE157" s="59" t="s">
        <v>2953</v>
      </c>
      <c r="AF157" s="50">
        <v>796</v>
      </c>
      <c r="AG157" s="31" t="s">
        <v>1971</v>
      </c>
      <c r="AH157" s="50">
        <v>352</v>
      </c>
      <c r="AI157" s="50">
        <v>46434</v>
      </c>
      <c r="AJ157" s="31" t="s">
        <v>3306</v>
      </c>
      <c r="AK157" s="60">
        <v>42019</v>
      </c>
      <c r="AL157" s="60">
        <v>42019</v>
      </c>
      <c r="AM157" s="60">
        <v>42369</v>
      </c>
      <c r="AN157" s="50" t="s">
        <v>3313</v>
      </c>
      <c r="AO157" s="59" t="s">
        <v>1659</v>
      </c>
      <c r="AP157" s="51"/>
      <c r="AQ157" s="50" t="s">
        <v>1659</v>
      </c>
      <c r="AR157" s="50" t="s">
        <v>1659</v>
      </c>
      <c r="AS157" s="50" t="s">
        <v>1659</v>
      </c>
      <c r="AT157" s="50" t="s">
        <v>1659</v>
      </c>
      <c r="AU157" s="50" t="s">
        <v>1659</v>
      </c>
      <c r="AV157" s="50" t="s">
        <v>1659</v>
      </c>
      <c r="AW157" s="50" t="s">
        <v>1659</v>
      </c>
      <c r="AX157" s="50" t="s">
        <v>1659</v>
      </c>
      <c r="AY157" s="50" t="s">
        <v>1659</v>
      </c>
      <c r="AZ157" s="50" t="s">
        <v>1659</v>
      </c>
      <c r="BA157" s="50" t="s">
        <v>1659</v>
      </c>
      <c r="BB157" s="31" t="s">
        <v>1659</v>
      </c>
      <c r="BC157" s="31" t="s">
        <v>2509</v>
      </c>
    </row>
    <row r="158" spans="1:55" ht="56.25">
      <c r="A158" s="58">
        <v>3</v>
      </c>
      <c r="B158" s="50" t="s">
        <v>3337</v>
      </c>
      <c r="C158" s="31" t="s">
        <v>54</v>
      </c>
      <c r="D158" s="31" t="s">
        <v>3298</v>
      </c>
      <c r="E158" s="59" t="s">
        <v>2718</v>
      </c>
      <c r="F158" s="50" t="s">
        <v>3299</v>
      </c>
      <c r="G158" s="50">
        <v>4000000</v>
      </c>
      <c r="H158" s="50">
        <v>815365</v>
      </c>
      <c r="I158" s="59" t="s">
        <v>3338</v>
      </c>
      <c r="J158" s="31" t="s">
        <v>3339</v>
      </c>
      <c r="K158" s="31" t="s">
        <v>3330</v>
      </c>
      <c r="L158" s="31" t="s">
        <v>2674</v>
      </c>
      <c r="M158" s="50" t="s">
        <v>3331</v>
      </c>
      <c r="N158" s="31" t="s">
        <v>3256</v>
      </c>
      <c r="O158" s="59" t="s">
        <v>3095</v>
      </c>
      <c r="P158" s="51">
        <v>1152.55799</v>
      </c>
      <c r="Q158" s="51">
        <f t="shared" si="15"/>
        <v>1360.0184282</v>
      </c>
      <c r="R158" s="51">
        <v>380.34</v>
      </c>
      <c r="S158" s="51">
        <f>R158*1.18</f>
        <v>448.80119999999994</v>
      </c>
      <c r="T158" s="51">
        <v>1152.55799</v>
      </c>
      <c r="U158" s="51">
        <f t="shared" si="16"/>
        <v>1360.0184282</v>
      </c>
      <c r="V158" s="31" t="s">
        <v>64</v>
      </c>
      <c r="W158" s="31" t="s">
        <v>54</v>
      </c>
      <c r="X158" s="31" t="s">
        <v>54</v>
      </c>
      <c r="Y158" s="50" t="s">
        <v>55</v>
      </c>
      <c r="Z158" s="60">
        <v>42196</v>
      </c>
      <c r="AA158" s="60">
        <v>42243</v>
      </c>
      <c r="AB158" s="31" t="s">
        <v>1659</v>
      </c>
      <c r="AC158" s="50" t="s">
        <v>1659</v>
      </c>
      <c r="AD158" s="59" t="s">
        <v>3338</v>
      </c>
      <c r="AE158" s="59" t="s">
        <v>2953</v>
      </c>
      <c r="AF158" s="50">
        <v>796</v>
      </c>
      <c r="AG158" s="31" t="s">
        <v>1971</v>
      </c>
      <c r="AH158" s="50">
        <v>564</v>
      </c>
      <c r="AI158" s="50">
        <v>46434</v>
      </c>
      <c r="AJ158" s="31" t="s">
        <v>3306</v>
      </c>
      <c r="AK158" s="60">
        <v>42262</v>
      </c>
      <c r="AL158" s="60">
        <v>42262</v>
      </c>
      <c r="AM158" s="60">
        <v>42628</v>
      </c>
      <c r="AN158" s="50" t="s">
        <v>56</v>
      </c>
      <c r="AO158" s="59" t="s">
        <v>1659</v>
      </c>
      <c r="AP158" s="51"/>
      <c r="AQ158" s="50" t="s">
        <v>1659</v>
      </c>
      <c r="AR158" s="50" t="s">
        <v>1659</v>
      </c>
      <c r="AS158" s="50" t="s">
        <v>1659</v>
      </c>
      <c r="AT158" s="50" t="s">
        <v>1659</v>
      </c>
      <c r="AU158" s="50" t="s">
        <v>1659</v>
      </c>
      <c r="AV158" s="50" t="s">
        <v>1659</v>
      </c>
      <c r="AW158" s="50" t="s">
        <v>1659</v>
      </c>
      <c r="AX158" s="50" t="s">
        <v>1659</v>
      </c>
      <c r="AY158" s="50" t="s">
        <v>1659</v>
      </c>
      <c r="AZ158" s="50" t="s">
        <v>1659</v>
      </c>
      <c r="BA158" s="50" t="s">
        <v>1659</v>
      </c>
      <c r="BB158" s="31" t="s">
        <v>1659</v>
      </c>
      <c r="BC158" s="31" t="s">
        <v>2509</v>
      </c>
    </row>
    <row r="159" spans="1:55" ht="56.25">
      <c r="A159" s="58">
        <v>3</v>
      </c>
      <c r="B159" s="50" t="s">
        <v>3340</v>
      </c>
      <c r="C159" s="31" t="s">
        <v>54</v>
      </c>
      <c r="D159" s="31" t="s">
        <v>3298</v>
      </c>
      <c r="E159" s="59" t="s">
        <v>2718</v>
      </c>
      <c r="F159" s="50" t="s">
        <v>3299</v>
      </c>
      <c r="G159" s="50">
        <v>4000000</v>
      </c>
      <c r="H159" s="50">
        <v>815381</v>
      </c>
      <c r="I159" s="59" t="s">
        <v>3341</v>
      </c>
      <c r="J159" s="31" t="s">
        <v>3342</v>
      </c>
      <c r="K159" s="31" t="s">
        <v>3330</v>
      </c>
      <c r="L159" s="31" t="s">
        <v>2674</v>
      </c>
      <c r="M159" s="50" t="s">
        <v>3331</v>
      </c>
      <c r="N159" s="31" t="s">
        <v>3261</v>
      </c>
      <c r="O159" s="59" t="s">
        <v>3095</v>
      </c>
      <c r="P159" s="51">
        <v>11983.893669999999</v>
      </c>
      <c r="Q159" s="51">
        <f t="shared" si="15"/>
        <v>14140.994530599999</v>
      </c>
      <c r="R159" s="51">
        <v>11983.893669999999</v>
      </c>
      <c r="S159" s="51">
        <v>14140.994530599999</v>
      </c>
      <c r="T159" s="51">
        <v>11983.893669999999</v>
      </c>
      <c r="U159" s="51">
        <f t="shared" si="16"/>
        <v>14140.994530599999</v>
      </c>
      <c r="V159" s="31" t="s">
        <v>61</v>
      </c>
      <c r="W159" s="31" t="s">
        <v>54</v>
      </c>
      <c r="X159" s="31" t="s">
        <v>54</v>
      </c>
      <c r="Y159" s="50" t="s">
        <v>55</v>
      </c>
      <c r="Z159" s="60">
        <v>42045</v>
      </c>
      <c r="AA159" s="60">
        <v>42105</v>
      </c>
      <c r="AB159" s="31" t="s">
        <v>1659</v>
      </c>
      <c r="AC159" s="50" t="s">
        <v>1659</v>
      </c>
      <c r="AD159" s="59" t="s">
        <v>3341</v>
      </c>
      <c r="AE159" s="59" t="s">
        <v>2953</v>
      </c>
      <c r="AF159" s="50">
        <v>796</v>
      </c>
      <c r="AG159" s="31" t="s">
        <v>1971</v>
      </c>
      <c r="AH159" s="50">
        <v>155</v>
      </c>
      <c r="AI159" s="50">
        <v>46434</v>
      </c>
      <c r="AJ159" s="31" t="s">
        <v>3306</v>
      </c>
      <c r="AK159" s="60">
        <v>42125</v>
      </c>
      <c r="AL159" s="60">
        <v>42125</v>
      </c>
      <c r="AM159" s="60">
        <v>42338</v>
      </c>
      <c r="AN159" s="50">
        <v>2015</v>
      </c>
      <c r="AO159" s="59" t="s">
        <v>1659</v>
      </c>
      <c r="AP159" s="51"/>
      <c r="AQ159" s="50" t="s">
        <v>1659</v>
      </c>
      <c r="AR159" s="50" t="s">
        <v>1659</v>
      </c>
      <c r="AS159" s="50" t="s">
        <v>1659</v>
      </c>
      <c r="AT159" s="50" t="s">
        <v>1659</v>
      </c>
      <c r="AU159" s="50" t="s">
        <v>1659</v>
      </c>
      <c r="AV159" s="50" t="s">
        <v>1659</v>
      </c>
      <c r="AW159" s="50" t="s">
        <v>1659</v>
      </c>
      <c r="AX159" s="50" t="s">
        <v>1659</v>
      </c>
      <c r="AY159" s="50" t="s">
        <v>1659</v>
      </c>
      <c r="AZ159" s="50" t="s">
        <v>1659</v>
      </c>
      <c r="BA159" s="50" t="s">
        <v>1659</v>
      </c>
      <c r="BB159" s="31" t="s">
        <v>1659</v>
      </c>
      <c r="BC159" s="31" t="s">
        <v>2509</v>
      </c>
    </row>
    <row r="160" spans="1:55" ht="67.5">
      <c r="A160" s="58">
        <v>3</v>
      </c>
      <c r="B160" s="50" t="s">
        <v>3343</v>
      </c>
      <c r="C160" s="31" t="s">
        <v>54</v>
      </c>
      <c r="D160" s="31" t="s">
        <v>3298</v>
      </c>
      <c r="E160" s="59" t="s">
        <v>2718</v>
      </c>
      <c r="F160" s="50" t="s">
        <v>3299</v>
      </c>
      <c r="G160" s="50">
        <v>4000000</v>
      </c>
      <c r="H160" s="50">
        <v>815380</v>
      </c>
      <c r="I160" s="59" t="s">
        <v>3344</v>
      </c>
      <c r="J160" s="31" t="s">
        <v>2761</v>
      </c>
      <c r="K160" s="31" t="s">
        <v>3330</v>
      </c>
      <c r="L160" s="31" t="s">
        <v>2674</v>
      </c>
      <c r="M160" s="50" t="s">
        <v>3331</v>
      </c>
      <c r="N160" s="31" t="s">
        <v>2762</v>
      </c>
      <c r="O160" s="59" t="s">
        <v>3325</v>
      </c>
      <c r="P160" s="51">
        <v>1594.68</v>
      </c>
      <c r="Q160" s="51">
        <f t="shared" si="15"/>
        <v>1881.7223999999999</v>
      </c>
      <c r="R160" s="51">
        <v>1594.68</v>
      </c>
      <c r="S160" s="51">
        <v>1881.7223999999999</v>
      </c>
      <c r="T160" s="51">
        <v>1594.68</v>
      </c>
      <c r="U160" s="51">
        <f t="shared" si="16"/>
        <v>1881.7223999999999</v>
      </c>
      <c r="V160" s="31" t="s">
        <v>64</v>
      </c>
      <c r="W160" s="31" t="s">
        <v>54</v>
      </c>
      <c r="X160" s="31" t="s">
        <v>54</v>
      </c>
      <c r="Y160" s="50" t="s">
        <v>55</v>
      </c>
      <c r="Z160" s="60">
        <v>41955</v>
      </c>
      <c r="AA160" s="60">
        <v>42000</v>
      </c>
      <c r="AB160" s="31" t="s">
        <v>1659</v>
      </c>
      <c r="AC160" s="50" t="s">
        <v>1659</v>
      </c>
      <c r="AD160" s="59" t="s">
        <v>3344</v>
      </c>
      <c r="AE160" s="59" t="s">
        <v>2953</v>
      </c>
      <c r="AF160" s="50">
        <v>796</v>
      </c>
      <c r="AG160" s="31" t="s">
        <v>1971</v>
      </c>
      <c r="AH160" s="50">
        <v>120</v>
      </c>
      <c r="AI160" s="50">
        <v>46434</v>
      </c>
      <c r="AJ160" s="31" t="s">
        <v>3306</v>
      </c>
      <c r="AK160" s="60">
        <v>42019</v>
      </c>
      <c r="AL160" s="60">
        <v>42019</v>
      </c>
      <c r="AM160" s="60">
        <v>42369</v>
      </c>
      <c r="AN160" s="50" t="s">
        <v>3313</v>
      </c>
      <c r="AO160" s="59" t="s">
        <v>1659</v>
      </c>
      <c r="AP160" s="51"/>
      <c r="AQ160" s="50" t="s">
        <v>1659</v>
      </c>
      <c r="AR160" s="50" t="s">
        <v>1659</v>
      </c>
      <c r="AS160" s="50" t="s">
        <v>1659</v>
      </c>
      <c r="AT160" s="50" t="s">
        <v>1659</v>
      </c>
      <c r="AU160" s="50" t="s">
        <v>1659</v>
      </c>
      <c r="AV160" s="50" t="s">
        <v>1659</v>
      </c>
      <c r="AW160" s="50" t="s">
        <v>1659</v>
      </c>
      <c r="AX160" s="50" t="s">
        <v>1659</v>
      </c>
      <c r="AY160" s="50" t="s">
        <v>1659</v>
      </c>
      <c r="AZ160" s="50" t="s">
        <v>1659</v>
      </c>
      <c r="BA160" s="50" t="s">
        <v>1659</v>
      </c>
      <c r="BB160" s="31" t="s">
        <v>1659</v>
      </c>
      <c r="BC160" s="31" t="s">
        <v>2509</v>
      </c>
    </row>
    <row r="161" spans="1:56" ht="45">
      <c r="A161" s="58">
        <v>3</v>
      </c>
      <c r="B161" s="50" t="s">
        <v>3345</v>
      </c>
      <c r="C161" s="31" t="s">
        <v>54</v>
      </c>
      <c r="D161" s="31" t="s">
        <v>3298</v>
      </c>
      <c r="E161" s="59" t="s">
        <v>2718</v>
      </c>
      <c r="F161" s="50" t="s">
        <v>3299</v>
      </c>
      <c r="G161" s="50">
        <v>4000000</v>
      </c>
      <c r="H161" s="50">
        <v>815377</v>
      </c>
      <c r="I161" s="59" t="s">
        <v>3346</v>
      </c>
      <c r="J161" s="31" t="s">
        <v>3347</v>
      </c>
      <c r="K161" s="31" t="s">
        <v>3330</v>
      </c>
      <c r="L161" s="31" t="s">
        <v>2674</v>
      </c>
      <c r="M161" s="50" t="s">
        <v>3331</v>
      </c>
      <c r="N161" s="31" t="s">
        <v>2746</v>
      </c>
      <c r="O161" s="59" t="s">
        <v>3325</v>
      </c>
      <c r="P161" s="51">
        <v>1090</v>
      </c>
      <c r="Q161" s="51">
        <f t="shared" si="15"/>
        <v>1286.2</v>
      </c>
      <c r="R161" s="51">
        <v>1090</v>
      </c>
      <c r="S161" s="51">
        <v>1286.2</v>
      </c>
      <c r="T161" s="51">
        <v>1090</v>
      </c>
      <c r="U161" s="51">
        <f t="shared" si="16"/>
        <v>1286.2</v>
      </c>
      <c r="V161" s="31" t="s">
        <v>64</v>
      </c>
      <c r="W161" s="31" t="s">
        <v>54</v>
      </c>
      <c r="X161" s="31" t="s">
        <v>54</v>
      </c>
      <c r="Y161" s="50" t="s">
        <v>55</v>
      </c>
      <c r="Z161" s="60">
        <v>42123</v>
      </c>
      <c r="AA161" s="60">
        <v>42166</v>
      </c>
      <c r="AB161" s="31" t="s">
        <v>1659</v>
      </c>
      <c r="AC161" s="50" t="s">
        <v>1659</v>
      </c>
      <c r="AD161" s="59" t="s">
        <v>3346</v>
      </c>
      <c r="AE161" s="59" t="s">
        <v>2953</v>
      </c>
      <c r="AF161" s="50">
        <v>796</v>
      </c>
      <c r="AG161" s="31" t="s">
        <v>1971</v>
      </c>
      <c r="AH161" s="50">
        <v>21</v>
      </c>
      <c r="AI161" s="50">
        <v>46434</v>
      </c>
      <c r="AJ161" s="31" t="s">
        <v>3306</v>
      </c>
      <c r="AK161" s="60">
        <v>42186</v>
      </c>
      <c r="AL161" s="60">
        <v>42186</v>
      </c>
      <c r="AM161" s="60">
        <v>42369</v>
      </c>
      <c r="AN161" s="50" t="s">
        <v>3313</v>
      </c>
      <c r="AO161" s="59" t="s">
        <v>1659</v>
      </c>
      <c r="AP161" s="51"/>
      <c r="AQ161" s="50" t="s">
        <v>1659</v>
      </c>
      <c r="AR161" s="50" t="s">
        <v>1659</v>
      </c>
      <c r="AS161" s="50" t="s">
        <v>1659</v>
      </c>
      <c r="AT161" s="50" t="s">
        <v>1659</v>
      </c>
      <c r="AU161" s="50" t="s">
        <v>1659</v>
      </c>
      <c r="AV161" s="50" t="s">
        <v>1659</v>
      </c>
      <c r="AW161" s="50" t="s">
        <v>1659</v>
      </c>
      <c r="AX161" s="50" t="s">
        <v>1659</v>
      </c>
      <c r="AY161" s="50" t="s">
        <v>1659</v>
      </c>
      <c r="AZ161" s="50" t="s">
        <v>1659</v>
      </c>
      <c r="BA161" s="50" t="s">
        <v>1659</v>
      </c>
      <c r="BB161" s="31" t="s">
        <v>1659</v>
      </c>
      <c r="BC161" s="31" t="s">
        <v>2509</v>
      </c>
    </row>
    <row r="162" spans="1:56" ht="67.5">
      <c r="A162" s="58">
        <v>3</v>
      </c>
      <c r="B162" s="50" t="s">
        <v>3348</v>
      </c>
      <c r="C162" s="31" t="s">
        <v>54</v>
      </c>
      <c r="D162" s="31" t="s">
        <v>3298</v>
      </c>
      <c r="E162" s="59" t="s">
        <v>2718</v>
      </c>
      <c r="F162" s="50" t="s">
        <v>3299</v>
      </c>
      <c r="G162" s="50">
        <v>4000000</v>
      </c>
      <c r="H162" s="50">
        <v>815376</v>
      </c>
      <c r="I162" s="59" t="s">
        <v>3349</v>
      </c>
      <c r="J162" s="31" t="s">
        <v>3350</v>
      </c>
      <c r="K162" s="31" t="s">
        <v>3330</v>
      </c>
      <c r="L162" s="31" t="s">
        <v>2674</v>
      </c>
      <c r="M162" s="50" t="s">
        <v>3331</v>
      </c>
      <c r="N162" s="31" t="s">
        <v>2746</v>
      </c>
      <c r="O162" s="59" t="s">
        <v>3095</v>
      </c>
      <c r="P162" s="51">
        <v>9462.9529500000008</v>
      </c>
      <c r="Q162" s="51">
        <f t="shared" si="15"/>
        <v>11166.284481000001</v>
      </c>
      <c r="R162" s="51">
        <v>1051.49</v>
      </c>
      <c r="S162" s="51">
        <f>R162*1.18</f>
        <v>1240.7582</v>
      </c>
      <c r="T162" s="51">
        <v>9462.9529500000008</v>
      </c>
      <c r="U162" s="51">
        <f t="shared" si="16"/>
        <v>11166.284481000001</v>
      </c>
      <c r="V162" s="31" t="s">
        <v>61</v>
      </c>
      <c r="W162" s="31" t="s">
        <v>54</v>
      </c>
      <c r="X162" s="31" t="s">
        <v>54</v>
      </c>
      <c r="Y162" s="50" t="s">
        <v>55</v>
      </c>
      <c r="Z162" s="60">
        <v>42031</v>
      </c>
      <c r="AA162" s="60">
        <v>42076</v>
      </c>
      <c r="AB162" s="31" t="s">
        <v>1659</v>
      </c>
      <c r="AC162" s="50" t="s">
        <v>1659</v>
      </c>
      <c r="AD162" s="59" t="s">
        <v>3349</v>
      </c>
      <c r="AE162" s="59" t="s">
        <v>2953</v>
      </c>
      <c r="AF162" s="50">
        <v>796</v>
      </c>
      <c r="AG162" s="31" t="s">
        <v>1971</v>
      </c>
      <c r="AH162" s="50">
        <v>18</v>
      </c>
      <c r="AI162" s="50">
        <v>46434</v>
      </c>
      <c r="AJ162" s="31" t="s">
        <v>3306</v>
      </c>
      <c r="AK162" s="60">
        <v>42095</v>
      </c>
      <c r="AL162" s="60">
        <v>42095</v>
      </c>
      <c r="AM162" s="60">
        <v>43039</v>
      </c>
      <c r="AN162" s="50" t="s">
        <v>57</v>
      </c>
      <c r="AO162" s="59" t="s">
        <v>1659</v>
      </c>
      <c r="AP162" s="51"/>
      <c r="AQ162" s="50" t="s">
        <v>1659</v>
      </c>
      <c r="AR162" s="50" t="s">
        <v>1659</v>
      </c>
      <c r="AS162" s="50" t="s">
        <v>1659</v>
      </c>
      <c r="AT162" s="50" t="s">
        <v>1659</v>
      </c>
      <c r="AU162" s="50" t="s">
        <v>1659</v>
      </c>
      <c r="AV162" s="50" t="s">
        <v>1659</v>
      </c>
      <c r="AW162" s="50" t="s">
        <v>1659</v>
      </c>
      <c r="AX162" s="50" t="s">
        <v>1659</v>
      </c>
      <c r="AY162" s="50" t="s">
        <v>1659</v>
      </c>
      <c r="AZ162" s="50" t="s">
        <v>1659</v>
      </c>
      <c r="BA162" s="50" t="s">
        <v>1659</v>
      </c>
      <c r="BB162" s="31" t="s">
        <v>1659</v>
      </c>
      <c r="BC162" s="31" t="s">
        <v>2509</v>
      </c>
    </row>
    <row r="163" spans="1:56" ht="56.25">
      <c r="A163" s="58">
        <v>8</v>
      </c>
      <c r="B163" s="50" t="s">
        <v>3351</v>
      </c>
      <c r="C163" s="31" t="s">
        <v>54</v>
      </c>
      <c r="D163" s="31" t="s">
        <v>3352</v>
      </c>
      <c r="E163" s="59" t="s">
        <v>4373</v>
      </c>
      <c r="F163" s="50">
        <v>40</v>
      </c>
      <c r="G163" s="50" t="s">
        <v>2434</v>
      </c>
      <c r="H163" s="50">
        <v>815717</v>
      </c>
      <c r="I163" s="59" t="s">
        <v>3353</v>
      </c>
      <c r="J163" s="31" t="s">
        <v>2809</v>
      </c>
      <c r="K163" s="31" t="s">
        <v>2809</v>
      </c>
      <c r="L163" s="31" t="s">
        <v>2674</v>
      </c>
      <c r="M163" s="50">
        <v>20105010201</v>
      </c>
      <c r="N163" s="31" t="s">
        <v>2811</v>
      </c>
      <c r="O163" s="59" t="s">
        <v>3354</v>
      </c>
      <c r="P163" s="51">
        <v>672</v>
      </c>
      <c r="Q163" s="51">
        <f t="shared" si="15"/>
        <v>792.95999999999992</v>
      </c>
      <c r="R163" s="51">
        <v>672</v>
      </c>
      <c r="S163" s="51">
        <v>792.95999999999992</v>
      </c>
      <c r="T163" s="51">
        <v>672</v>
      </c>
      <c r="U163" s="51">
        <f t="shared" si="16"/>
        <v>792.95999999999992</v>
      </c>
      <c r="V163" s="31" t="s">
        <v>1937</v>
      </c>
      <c r="W163" s="31" t="s">
        <v>54</v>
      </c>
      <c r="X163" s="31" t="s">
        <v>54</v>
      </c>
      <c r="Y163" s="50" t="s">
        <v>3334</v>
      </c>
      <c r="Z163" s="60">
        <v>41940</v>
      </c>
      <c r="AA163" s="60">
        <v>41984</v>
      </c>
      <c r="AB163" s="31" t="s">
        <v>3335</v>
      </c>
      <c r="AC163" s="50" t="s">
        <v>2626</v>
      </c>
      <c r="AD163" s="59" t="s">
        <v>3353</v>
      </c>
      <c r="AE163" s="59" t="s">
        <v>2953</v>
      </c>
      <c r="AF163" s="50">
        <v>796</v>
      </c>
      <c r="AG163" s="31" t="s">
        <v>1971</v>
      </c>
      <c r="AH163" s="50">
        <v>16</v>
      </c>
      <c r="AI163" s="50">
        <v>46</v>
      </c>
      <c r="AJ163" s="31" t="s">
        <v>3355</v>
      </c>
      <c r="AK163" s="60">
        <v>42005</v>
      </c>
      <c r="AL163" s="60">
        <v>42005</v>
      </c>
      <c r="AM163" s="60">
        <v>42369</v>
      </c>
      <c r="AN163" s="50">
        <v>2015</v>
      </c>
      <c r="AO163" s="59" t="s">
        <v>1659</v>
      </c>
      <c r="AP163" s="51"/>
      <c r="AQ163" s="50" t="s">
        <v>1659</v>
      </c>
      <c r="AR163" s="50" t="s">
        <v>1659</v>
      </c>
      <c r="AS163" s="50" t="s">
        <v>1659</v>
      </c>
      <c r="AT163" s="50" t="s">
        <v>1659</v>
      </c>
      <c r="AU163" s="50" t="s">
        <v>1659</v>
      </c>
      <c r="AV163" s="50" t="s">
        <v>1659</v>
      </c>
      <c r="AW163" s="50" t="s">
        <v>1659</v>
      </c>
      <c r="AX163" s="50" t="s">
        <v>1659</v>
      </c>
      <c r="AY163" s="50" t="s">
        <v>1659</v>
      </c>
      <c r="AZ163" s="50" t="s">
        <v>1659</v>
      </c>
      <c r="BA163" s="50" t="s">
        <v>1659</v>
      </c>
      <c r="BB163" s="59" t="s">
        <v>4373</v>
      </c>
      <c r="BC163" s="31" t="s">
        <v>2509</v>
      </c>
      <c r="BD163" s="49" t="s">
        <v>4505</v>
      </c>
    </row>
    <row r="164" spans="1:56" ht="56.25">
      <c r="A164" s="58">
        <v>8</v>
      </c>
      <c r="B164" s="50" t="s">
        <v>3356</v>
      </c>
      <c r="C164" s="31" t="s">
        <v>54</v>
      </c>
      <c r="D164" s="31" t="s">
        <v>3352</v>
      </c>
      <c r="E164" s="59" t="s">
        <v>4373</v>
      </c>
      <c r="F164" s="50">
        <v>40</v>
      </c>
      <c r="G164" s="50" t="s">
        <v>2434</v>
      </c>
      <c r="H164" s="50">
        <v>815718</v>
      </c>
      <c r="I164" s="59" t="s">
        <v>3357</v>
      </c>
      <c r="J164" s="31" t="s">
        <v>2809</v>
      </c>
      <c r="K164" s="31" t="s">
        <v>2809</v>
      </c>
      <c r="L164" s="31" t="s">
        <v>2674</v>
      </c>
      <c r="M164" s="50">
        <v>20105010201</v>
      </c>
      <c r="N164" s="31" t="s">
        <v>2811</v>
      </c>
      <c r="O164" s="59" t="s">
        <v>3354</v>
      </c>
      <c r="P164" s="51">
        <v>1181.27</v>
      </c>
      <c r="Q164" s="51">
        <f t="shared" si="15"/>
        <v>1393.8986</v>
      </c>
      <c r="R164" s="51">
        <v>1181.27</v>
      </c>
      <c r="S164" s="51">
        <v>1393.9</v>
      </c>
      <c r="T164" s="51">
        <v>1181.27</v>
      </c>
      <c r="U164" s="51">
        <v>1393.9</v>
      </c>
      <c r="V164" s="31" t="s">
        <v>1937</v>
      </c>
      <c r="W164" s="31" t="s">
        <v>54</v>
      </c>
      <c r="X164" s="31" t="s">
        <v>54</v>
      </c>
      <c r="Y164" s="50" t="s">
        <v>3334</v>
      </c>
      <c r="Z164" s="60">
        <v>41940</v>
      </c>
      <c r="AA164" s="60">
        <v>41984</v>
      </c>
      <c r="AB164" s="31" t="s">
        <v>3335</v>
      </c>
      <c r="AC164" s="50" t="s">
        <v>2626</v>
      </c>
      <c r="AD164" s="59" t="s">
        <v>3357</v>
      </c>
      <c r="AE164" s="59" t="s">
        <v>2953</v>
      </c>
      <c r="AF164" s="50">
        <v>796</v>
      </c>
      <c r="AG164" s="31" t="s">
        <v>1971</v>
      </c>
      <c r="AH164" s="50">
        <v>4</v>
      </c>
      <c r="AI164" s="50">
        <v>46</v>
      </c>
      <c r="AJ164" s="31" t="s">
        <v>3355</v>
      </c>
      <c r="AK164" s="60">
        <v>42005</v>
      </c>
      <c r="AL164" s="60">
        <v>42005</v>
      </c>
      <c r="AM164" s="60">
        <v>42369</v>
      </c>
      <c r="AN164" s="50">
        <v>2015</v>
      </c>
      <c r="AO164" s="59" t="s">
        <v>1659</v>
      </c>
      <c r="AP164" s="51"/>
      <c r="AQ164" s="50" t="s">
        <v>1659</v>
      </c>
      <c r="AR164" s="50" t="s">
        <v>1659</v>
      </c>
      <c r="AS164" s="50" t="s">
        <v>1659</v>
      </c>
      <c r="AT164" s="50" t="s">
        <v>1659</v>
      </c>
      <c r="AU164" s="50" t="s">
        <v>1659</v>
      </c>
      <c r="AV164" s="50" t="s">
        <v>1659</v>
      </c>
      <c r="AW164" s="50" t="s">
        <v>1659</v>
      </c>
      <c r="AX164" s="50" t="s">
        <v>1659</v>
      </c>
      <c r="AY164" s="50" t="s">
        <v>1659</v>
      </c>
      <c r="AZ164" s="50" t="s">
        <v>1659</v>
      </c>
      <c r="BA164" s="50" t="s">
        <v>1659</v>
      </c>
      <c r="BB164" s="59" t="s">
        <v>4373</v>
      </c>
      <c r="BC164" s="31" t="s">
        <v>2509</v>
      </c>
      <c r="BD164" s="49" t="s">
        <v>4505</v>
      </c>
    </row>
    <row r="165" spans="1:56" ht="56.25">
      <c r="A165" s="58">
        <v>8</v>
      </c>
      <c r="B165" s="50" t="s">
        <v>3358</v>
      </c>
      <c r="C165" s="31" t="s">
        <v>54</v>
      </c>
      <c r="D165" s="31" t="s">
        <v>3352</v>
      </c>
      <c r="E165" s="59" t="s">
        <v>4373</v>
      </c>
      <c r="F165" s="50">
        <v>40</v>
      </c>
      <c r="G165" s="50" t="s">
        <v>2434</v>
      </c>
      <c r="H165" s="50">
        <v>815719</v>
      </c>
      <c r="I165" s="59" t="s">
        <v>3359</v>
      </c>
      <c r="J165" s="31" t="s">
        <v>2809</v>
      </c>
      <c r="K165" s="31" t="s">
        <v>2809</v>
      </c>
      <c r="L165" s="31" t="s">
        <v>2674</v>
      </c>
      <c r="M165" s="50">
        <v>20105010201</v>
      </c>
      <c r="N165" s="31" t="s">
        <v>2811</v>
      </c>
      <c r="O165" s="59" t="s">
        <v>3354</v>
      </c>
      <c r="P165" s="51">
        <v>559.91</v>
      </c>
      <c r="Q165" s="51">
        <f t="shared" si="15"/>
        <v>660.6937999999999</v>
      </c>
      <c r="R165" s="51">
        <v>559.91</v>
      </c>
      <c r="S165" s="51">
        <v>660.69</v>
      </c>
      <c r="T165" s="51">
        <v>559.91</v>
      </c>
      <c r="U165" s="51">
        <v>660.69</v>
      </c>
      <c r="V165" s="31" t="s">
        <v>1937</v>
      </c>
      <c r="W165" s="31" t="s">
        <v>54</v>
      </c>
      <c r="X165" s="31" t="s">
        <v>54</v>
      </c>
      <c r="Y165" s="50" t="s">
        <v>3334</v>
      </c>
      <c r="Z165" s="60">
        <v>41940</v>
      </c>
      <c r="AA165" s="60">
        <v>41984</v>
      </c>
      <c r="AB165" s="31" t="s">
        <v>3335</v>
      </c>
      <c r="AC165" s="50" t="s">
        <v>3360</v>
      </c>
      <c r="AD165" s="59" t="s">
        <v>3359</v>
      </c>
      <c r="AE165" s="59" t="s">
        <v>2953</v>
      </c>
      <c r="AF165" s="50" t="s">
        <v>1953</v>
      </c>
      <c r="AG165" s="31" t="s">
        <v>1954</v>
      </c>
      <c r="AH165" s="50">
        <v>13221</v>
      </c>
      <c r="AI165" s="50">
        <v>46</v>
      </c>
      <c r="AJ165" s="31" t="s">
        <v>3355</v>
      </c>
      <c r="AK165" s="60">
        <v>42005</v>
      </c>
      <c r="AL165" s="60">
        <v>42005</v>
      </c>
      <c r="AM165" s="60">
        <v>42369</v>
      </c>
      <c r="AN165" s="50">
        <v>2015</v>
      </c>
      <c r="AO165" s="59" t="s">
        <v>1659</v>
      </c>
      <c r="AP165" s="51"/>
      <c r="AQ165" s="50" t="s">
        <v>1659</v>
      </c>
      <c r="AR165" s="50" t="s">
        <v>1659</v>
      </c>
      <c r="AS165" s="50" t="s">
        <v>1659</v>
      </c>
      <c r="AT165" s="50" t="s">
        <v>1659</v>
      </c>
      <c r="AU165" s="50" t="s">
        <v>1659</v>
      </c>
      <c r="AV165" s="50" t="s">
        <v>1659</v>
      </c>
      <c r="AW165" s="50" t="s">
        <v>1659</v>
      </c>
      <c r="AX165" s="50" t="s">
        <v>1659</v>
      </c>
      <c r="AY165" s="50" t="s">
        <v>1659</v>
      </c>
      <c r="AZ165" s="50" t="s">
        <v>1659</v>
      </c>
      <c r="BA165" s="50" t="s">
        <v>1659</v>
      </c>
      <c r="BB165" s="59" t="s">
        <v>4373</v>
      </c>
      <c r="BC165" s="31" t="s">
        <v>2509</v>
      </c>
      <c r="BD165" s="49" t="s">
        <v>4505</v>
      </c>
    </row>
    <row r="166" spans="1:56" ht="56.25">
      <c r="A166" s="58">
        <v>8</v>
      </c>
      <c r="B166" s="50" t="s">
        <v>3361</v>
      </c>
      <c r="C166" s="31" t="s">
        <v>54</v>
      </c>
      <c r="D166" s="31" t="s">
        <v>3352</v>
      </c>
      <c r="E166" s="59" t="s">
        <v>4373</v>
      </c>
      <c r="F166" s="50">
        <v>40</v>
      </c>
      <c r="G166" s="50" t="s">
        <v>2434</v>
      </c>
      <c r="H166" s="50">
        <v>815720</v>
      </c>
      <c r="I166" s="59" t="s">
        <v>3362</v>
      </c>
      <c r="J166" s="31" t="s">
        <v>2809</v>
      </c>
      <c r="K166" s="31" t="s">
        <v>2809</v>
      </c>
      <c r="L166" s="31" t="s">
        <v>2674</v>
      </c>
      <c r="M166" s="50">
        <v>20105010201</v>
      </c>
      <c r="N166" s="31" t="s">
        <v>2811</v>
      </c>
      <c r="O166" s="59" t="s">
        <v>3354</v>
      </c>
      <c r="P166" s="51">
        <v>532.16999999999996</v>
      </c>
      <c r="Q166" s="51">
        <f t="shared" si="15"/>
        <v>627.96059999999989</v>
      </c>
      <c r="R166" s="51">
        <v>532.16999999999996</v>
      </c>
      <c r="S166" s="51">
        <v>627.96</v>
      </c>
      <c r="T166" s="51">
        <v>532.16999999999996</v>
      </c>
      <c r="U166" s="51">
        <v>627.96</v>
      </c>
      <c r="V166" s="31" t="s">
        <v>1937</v>
      </c>
      <c r="W166" s="31" t="s">
        <v>54</v>
      </c>
      <c r="X166" s="31" t="s">
        <v>54</v>
      </c>
      <c r="Y166" s="50" t="s">
        <v>3334</v>
      </c>
      <c r="Z166" s="60">
        <v>41940</v>
      </c>
      <c r="AA166" s="60">
        <v>41984</v>
      </c>
      <c r="AB166" s="31" t="s">
        <v>3335</v>
      </c>
      <c r="AC166" s="50" t="s">
        <v>3360</v>
      </c>
      <c r="AD166" s="59" t="s">
        <v>3362</v>
      </c>
      <c r="AE166" s="59" t="s">
        <v>2953</v>
      </c>
      <c r="AF166" s="50" t="s">
        <v>1953</v>
      </c>
      <c r="AG166" s="31" t="s">
        <v>1954</v>
      </c>
      <c r="AH166" s="50">
        <v>12925</v>
      </c>
      <c r="AI166" s="50">
        <v>46</v>
      </c>
      <c r="AJ166" s="31" t="s">
        <v>3355</v>
      </c>
      <c r="AK166" s="60">
        <v>42005</v>
      </c>
      <c r="AL166" s="60">
        <v>42005</v>
      </c>
      <c r="AM166" s="60">
        <v>42369</v>
      </c>
      <c r="AN166" s="50">
        <v>2015</v>
      </c>
      <c r="AO166" s="59" t="s">
        <v>1659</v>
      </c>
      <c r="AP166" s="51"/>
      <c r="AQ166" s="50" t="s">
        <v>1659</v>
      </c>
      <c r="AR166" s="50" t="s">
        <v>1659</v>
      </c>
      <c r="AS166" s="50" t="s">
        <v>1659</v>
      </c>
      <c r="AT166" s="50" t="s">
        <v>1659</v>
      </c>
      <c r="AU166" s="50" t="s">
        <v>1659</v>
      </c>
      <c r="AV166" s="50" t="s">
        <v>1659</v>
      </c>
      <c r="AW166" s="50" t="s">
        <v>1659</v>
      </c>
      <c r="AX166" s="50" t="s">
        <v>1659</v>
      </c>
      <c r="AY166" s="50" t="s">
        <v>1659</v>
      </c>
      <c r="AZ166" s="50" t="s">
        <v>1659</v>
      </c>
      <c r="BA166" s="50" t="s">
        <v>1659</v>
      </c>
      <c r="BB166" s="59" t="s">
        <v>4373</v>
      </c>
      <c r="BC166" s="31" t="s">
        <v>2509</v>
      </c>
      <c r="BD166" s="49" t="s">
        <v>4505</v>
      </c>
    </row>
    <row r="167" spans="1:56" ht="56.25">
      <c r="A167" s="58">
        <v>8</v>
      </c>
      <c r="B167" s="50" t="s">
        <v>3363</v>
      </c>
      <c r="C167" s="31" t="s">
        <v>54</v>
      </c>
      <c r="D167" s="31" t="s">
        <v>3352</v>
      </c>
      <c r="E167" s="59" t="s">
        <v>4373</v>
      </c>
      <c r="F167" s="50">
        <v>40</v>
      </c>
      <c r="G167" s="50" t="s">
        <v>2434</v>
      </c>
      <c r="H167" s="50">
        <v>815721</v>
      </c>
      <c r="I167" s="59" t="s">
        <v>3364</v>
      </c>
      <c r="J167" s="31" t="s">
        <v>2809</v>
      </c>
      <c r="K167" s="31" t="s">
        <v>2809</v>
      </c>
      <c r="L167" s="31" t="s">
        <v>2674</v>
      </c>
      <c r="M167" s="50">
        <v>20105010201</v>
      </c>
      <c r="N167" s="31" t="s">
        <v>2811</v>
      </c>
      <c r="O167" s="59" t="s">
        <v>3365</v>
      </c>
      <c r="P167" s="51">
        <v>800</v>
      </c>
      <c r="Q167" s="51">
        <f t="shared" si="15"/>
        <v>944</v>
      </c>
      <c r="R167" s="51">
        <v>800</v>
      </c>
      <c r="S167" s="51">
        <v>944</v>
      </c>
      <c r="T167" s="51">
        <v>800</v>
      </c>
      <c r="U167" s="51">
        <f>T167*1.18</f>
        <v>944</v>
      </c>
      <c r="V167" s="31" t="s">
        <v>64</v>
      </c>
      <c r="W167" s="31" t="s">
        <v>54</v>
      </c>
      <c r="X167" s="31" t="s">
        <v>54</v>
      </c>
      <c r="Y167" s="50" t="s">
        <v>55</v>
      </c>
      <c r="Z167" s="60">
        <v>41940</v>
      </c>
      <c r="AA167" s="60">
        <v>41984</v>
      </c>
      <c r="AB167" s="31" t="s">
        <v>1659</v>
      </c>
      <c r="AC167" s="50" t="s">
        <v>1659</v>
      </c>
      <c r="AD167" s="59" t="s">
        <v>3364</v>
      </c>
      <c r="AE167" s="59" t="s">
        <v>2953</v>
      </c>
      <c r="AF167" s="50">
        <v>796</v>
      </c>
      <c r="AG167" s="31" t="s">
        <v>1971</v>
      </c>
      <c r="AH167" s="50">
        <v>125</v>
      </c>
      <c r="AI167" s="50">
        <v>46</v>
      </c>
      <c r="AJ167" s="31" t="s">
        <v>3355</v>
      </c>
      <c r="AK167" s="60">
        <v>42005</v>
      </c>
      <c r="AL167" s="60">
        <v>42005</v>
      </c>
      <c r="AM167" s="60">
        <v>42369</v>
      </c>
      <c r="AN167" s="50">
        <v>2015</v>
      </c>
      <c r="AO167" s="59" t="s">
        <v>1659</v>
      </c>
      <c r="AP167" s="51"/>
      <c r="AQ167" s="50" t="s">
        <v>1659</v>
      </c>
      <c r="AR167" s="50" t="s">
        <v>1659</v>
      </c>
      <c r="AS167" s="50" t="s">
        <v>1659</v>
      </c>
      <c r="AT167" s="50" t="s">
        <v>1659</v>
      </c>
      <c r="AU167" s="50" t="s">
        <v>1659</v>
      </c>
      <c r="AV167" s="50" t="s">
        <v>1659</v>
      </c>
      <c r="AW167" s="50" t="s">
        <v>1659</v>
      </c>
      <c r="AX167" s="50" t="s">
        <v>1659</v>
      </c>
      <c r="AY167" s="50" t="s">
        <v>1659</v>
      </c>
      <c r="AZ167" s="50" t="s">
        <v>1659</v>
      </c>
      <c r="BA167" s="50" t="s">
        <v>1659</v>
      </c>
      <c r="BB167" s="59" t="s">
        <v>4373</v>
      </c>
      <c r="BC167" s="31" t="s">
        <v>2509</v>
      </c>
      <c r="BD167" s="49" t="s">
        <v>4505</v>
      </c>
    </row>
    <row r="168" spans="1:56" ht="56.25">
      <c r="A168" s="58">
        <v>8</v>
      </c>
      <c r="B168" s="50" t="s">
        <v>3366</v>
      </c>
      <c r="C168" s="31" t="s">
        <v>54</v>
      </c>
      <c r="D168" s="31" t="s">
        <v>3367</v>
      </c>
      <c r="E168" s="59" t="s">
        <v>2718</v>
      </c>
      <c r="F168" s="50">
        <v>40</v>
      </c>
      <c r="G168" s="50" t="s">
        <v>2434</v>
      </c>
      <c r="H168" s="50">
        <v>815724</v>
      </c>
      <c r="I168" s="59" t="s">
        <v>3368</v>
      </c>
      <c r="J168" s="31" t="s">
        <v>3369</v>
      </c>
      <c r="K168" s="31" t="s">
        <v>3369</v>
      </c>
      <c r="L168" s="31" t="s">
        <v>2674</v>
      </c>
      <c r="M168" s="50">
        <v>20105140301</v>
      </c>
      <c r="N168" s="31" t="s">
        <v>2891</v>
      </c>
      <c r="O168" s="59" t="s">
        <v>3365</v>
      </c>
      <c r="P168" s="51">
        <v>1533.69</v>
      </c>
      <c r="Q168" s="51">
        <f t="shared" si="15"/>
        <v>1809.7542000000001</v>
      </c>
      <c r="R168" s="51">
        <v>1533.69</v>
      </c>
      <c r="S168" s="51">
        <v>1809.76</v>
      </c>
      <c r="T168" s="51">
        <v>1533.69</v>
      </c>
      <c r="U168" s="51">
        <f>T168*1.18</f>
        <v>1809.7542000000001</v>
      </c>
      <c r="V168" s="31" t="s">
        <v>64</v>
      </c>
      <c r="W168" s="31" t="s">
        <v>54</v>
      </c>
      <c r="X168" s="31" t="s">
        <v>54</v>
      </c>
      <c r="Y168" s="50" t="s">
        <v>55</v>
      </c>
      <c r="Z168" s="60">
        <v>41940</v>
      </c>
      <c r="AA168" s="60">
        <v>41955</v>
      </c>
      <c r="AB168" s="31" t="s">
        <v>1659</v>
      </c>
      <c r="AC168" s="50" t="s">
        <v>1659</v>
      </c>
      <c r="AD168" s="59" t="s">
        <v>3368</v>
      </c>
      <c r="AE168" s="59" t="s">
        <v>2953</v>
      </c>
      <c r="AF168" s="50">
        <v>796</v>
      </c>
      <c r="AG168" s="31" t="s">
        <v>1971</v>
      </c>
      <c r="AH168" s="50">
        <v>1660</v>
      </c>
      <c r="AI168" s="50">
        <v>46</v>
      </c>
      <c r="AJ168" s="31" t="s">
        <v>3355</v>
      </c>
      <c r="AK168" s="60">
        <v>42005</v>
      </c>
      <c r="AL168" s="60">
        <v>42005</v>
      </c>
      <c r="AM168" s="60">
        <v>42369</v>
      </c>
      <c r="AN168" s="50">
        <v>2015</v>
      </c>
      <c r="AO168" s="59" t="s">
        <v>1659</v>
      </c>
      <c r="AP168" s="51"/>
      <c r="AQ168" s="50" t="s">
        <v>1659</v>
      </c>
      <c r="AR168" s="50" t="s">
        <v>1659</v>
      </c>
      <c r="AS168" s="50" t="s">
        <v>1659</v>
      </c>
      <c r="AT168" s="50" t="s">
        <v>1659</v>
      </c>
      <c r="AU168" s="50" t="s">
        <v>1659</v>
      </c>
      <c r="AV168" s="50" t="s">
        <v>1659</v>
      </c>
      <c r="AW168" s="50" t="s">
        <v>1659</v>
      </c>
      <c r="AX168" s="50" t="s">
        <v>1659</v>
      </c>
      <c r="AY168" s="50" t="s">
        <v>1659</v>
      </c>
      <c r="AZ168" s="50" t="s">
        <v>1659</v>
      </c>
      <c r="BA168" s="50" t="s">
        <v>1659</v>
      </c>
      <c r="BB168" s="31" t="s">
        <v>1659</v>
      </c>
      <c r="BC168" s="31" t="s">
        <v>2509</v>
      </c>
      <c r="BD168" s="49" t="s">
        <v>4509</v>
      </c>
    </row>
    <row r="169" spans="1:56" ht="56.25">
      <c r="A169" s="58">
        <v>8</v>
      </c>
      <c r="B169" s="50" t="s">
        <v>3370</v>
      </c>
      <c r="C169" s="31" t="s">
        <v>54</v>
      </c>
      <c r="D169" s="31" t="s">
        <v>3367</v>
      </c>
      <c r="E169" s="59" t="s">
        <v>2718</v>
      </c>
      <c r="F169" s="50">
        <v>40</v>
      </c>
      <c r="G169" s="50" t="s">
        <v>2434</v>
      </c>
      <c r="H169" s="50">
        <v>815725</v>
      </c>
      <c r="I169" s="59" t="s">
        <v>3371</v>
      </c>
      <c r="J169" s="31" t="s">
        <v>3369</v>
      </c>
      <c r="K169" s="31" t="s">
        <v>3369</v>
      </c>
      <c r="L169" s="31" t="s">
        <v>2674</v>
      </c>
      <c r="M169" s="50">
        <v>20105140301</v>
      </c>
      <c r="N169" s="31" t="s">
        <v>2891</v>
      </c>
      <c r="O169" s="59" t="s">
        <v>3365</v>
      </c>
      <c r="P169" s="51">
        <v>1500</v>
      </c>
      <c r="Q169" s="51">
        <f t="shared" si="15"/>
        <v>1770</v>
      </c>
      <c r="R169" s="51">
        <v>1500</v>
      </c>
      <c r="S169" s="51">
        <v>1770</v>
      </c>
      <c r="T169" s="51">
        <v>1500</v>
      </c>
      <c r="U169" s="51">
        <v>1770</v>
      </c>
      <c r="V169" s="31" t="s">
        <v>64</v>
      </c>
      <c r="W169" s="31" t="s">
        <v>54</v>
      </c>
      <c r="X169" s="31" t="s">
        <v>54</v>
      </c>
      <c r="Y169" s="50" t="s">
        <v>55</v>
      </c>
      <c r="Z169" s="60">
        <v>41940</v>
      </c>
      <c r="AA169" s="60">
        <v>41985</v>
      </c>
      <c r="AB169" s="31" t="s">
        <v>1659</v>
      </c>
      <c r="AC169" s="50" t="s">
        <v>1659</v>
      </c>
      <c r="AD169" s="59" t="s">
        <v>3371</v>
      </c>
      <c r="AE169" s="59" t="s">
        <v>2953</v>
      </c>
      <c r="AF169" s="50">
        <v>796</v>
      </c>
      <c r="AG169" s="31" t="s">
        <v>1971</v>
      </c>
      <c r="AH169" s="50">
        <v>9517</v>
      </c>
      <c r="AI169" s="50">
        <v>46</v>
      </c>
      <c r="AJ169" s="31" t="s">
        <v>3355</v>
      </c>
      <c r="AK169" s="60">
        <v>42005</v>
      </c>
      <c r="AL169" s="60">
        <v>42005</v>
      </c>
      <c r="AM169" s="60">
        <v>42369</v>
      </c>
      <c r="AN169" s="50">
        <v>2015</v>
      </c>
      <c r="AO169" s="59" t="s">
        <v>1659</v>
      </c>
      <c r="AP169" s="51"/>
      <c r="AQ169" s="50" t="s">
        <v>1659</v>
      </c>
      <c r="AR169" s="50" t="s">
        <v>1659</v>
      </c>
      <c r="AS169" s="50" t="s">
        <v>1659</v>
      </c>
      <c r="AT169" s="50" t="s">
        <v>1659</v>
      </c>
      <c r="AU169" s="50" t="s">
        <v>1659</v>
      </c>
      <c r="AV169" s="50" t="s">
        <v>1659</v>
      </c>
      <c r="AW169" s="50" t="s">
        <v>1659</v>
      </c>
      <c r="AX169" s="50" t="s">
        <v>1659</v>
      </c>
      <c r="AY169" s="50" t="s">
        <v>1659</v>
      </c>
      <c r="AZ169" s="50" t="s">
        <v>1659</v>
      </c>
      <c r="BA169" s="50" t="s">
        <v>1659</v>
      </c>
      <c r="BB169" s="31" t="s">
        <v>1659</v>
      </c>
      <c r="BC169" s="31" t="s">
        <v>2509</v>
      </c>
      <c r="BD169" s="49" t="s">
        <v>4509</v>
      </c>
    </row>
    <row r="170" spans="1:56" ht="56.25">
      <c r="A170" s="58">
        <v>8</v>
      </c>
      <c r="B170" s="50" t="s">
        <v>3372</v>
      </c>
      <c r="C170" s="31" t="s">
        <v>54</v>
      </c>
      <c r="D170" s="31" t="s">
        <v>3367</v>
      </c>
      <c r="E170" s="59" t="s">
        <v>2718</v>
      </c>
      <c r="F170" s="50">
        <v>40</v>
      </c>
      <c r="G170" s="50" t="s">
        <v>2434</v>
      </c>
      <c r="H170" s="50">
        <v>815726</v>
      </c>
      <c r="I170" s="59" t="s">
        <v>3373</v>
      </c>
      <c r="J170" s="31" t="s">
        <v>3369</v>
      </c>
      <c r="K170" s="31" t="s">
        <v>3369</v>
      </c>
      <c r="L170" s="31" t="s">
        <v>2674</v>
      </c>
      <c r="M170" s="50">
        <v>20105140301</v>
      </c>
      <c r="N170" s="31" t="s">
        <v>3374</v>
      </c>
      <c r="O170" s="59" t="s">
        <v>3365</v>
      </c>
      <c r="P170" s="51">
        <v>714</v>
      </c>
      <c r="Q170" s="51">
        <f t="shared" si="15"/>
        <v>842.52</v>
      </c>
      <c r="R170" s="51">
        <v>714</v>
      </c>
      <c r="S170" s="51">
        <v>842.52</v>
      </c>
      <c r="T170" s="51">
        <v>714</v>
      </c>
      <c r="U170" s="51">
        <v>842.52</v>
      </c>
      <c r="V170" s="31" t="s">
        <v>64</v>
      </c>
      <c r="W170" s="31" t="s">
        <v>54</v>
      </c>
      <c r="X170" s="31" t="s">
        <v>54</v>
      </c>
      <c r="Y170" s="50" t="s">
        <v>55</v>
      </c>
      <c r="Z170" s="60">
        <v>41940</v>
      </c>
      <c r="AA170" s="60">
        <v>41985</v>
      </c>
      <c r="AB170" s="31" t="s">
        <v>1659</v>
      </c>
      <c r="AC170" s="50" t="s">
        <v>1659</v>
      </c>
      <c r="AD170" s="59" t="s">
        <v>3373</v>
      </c>
      <c r="AE170" s="59" t="s">
        <v>2953</v>
      </c>
      <c r="AF170" s="50">
        <v>797</v>
      </c>
      <c r="AG170" s="31" t="s">
        <v>1971</v>
      </c>
      <c r="AH170" s="50">
        <v>1</v>
      </c>
      <c r="AI170" s="50">
        <v>46</v>
      </c>
      <c r="AJ170" s="31" t="s">
        <v>3355</v>
      </c>
      <c r="AK170" s="60">
        <v>42005</v>
      </c>
      <c r="AL170" s="60">
        <v>42005</v>
      </c>
      <c r="AM170" s="60">
        <v>42369</v>
      </c>
      <c r="AN170" s="50">
        <v>2015</v>
      </c>
      <c r="AO170" s="59" t="s">
        <v>1659</v>
      </c>
      <c r="AP170" s="51"/>
      <c r="AQ170" s="50" t="s">
        <v>1659</v>
      </c>
      <c r="AR170" s="50" t="s">
        <v>1659</v>
      </c>
      <c r="AS170" s="50" t="s">
        <v>1659</v>
      </c>
      <c r="AT170" s="50" t="s">
        <v>1659</v>
      </c>
      <c r="AU170" s="50" t="s">
        <v>1659</v>
      </c>
      <c r="AV170" s="50" t="s">
        <v>1659</v>
      </c>
      <c r="AW170" s="50" t="s">
        <v>1659</v>
      </c>
      <c r="AX170" s="50" t="s">
        <v>1659</v>
      </c>
      <c r="AY170" s="50" t="s">
        <v>1659</v>
      </c>
      <c r="AZ170" s="50" t="s">
        <v>1659</v>
      </c>
      <c r="BA170" s="50" t="s">
        <v>1659</v>
      </c>
      <c r="BB170" s="31" t="s">
        <v>1659</v>
      </c>
      <c r="BC170" s="31" t="s">
        <v>2509</v>
      </c>
    </row>
    <row r="171" spans="1:56" ht="56.25">
      <c r="A171" s="58">
        <v>8</v>
      </c>
      <c r="B171" s="50" t="s">
        <v>3375</v>
      </c>
      <c r="C171" s="31" t="s">
        <v>54</v>
      </c>
      <c r="D171" s="31" t="s">
        <v>3376</v>
      </c>
      <c r="E171" s="59" t="s">
        <v>2718</v>
      </c>
      <c r="F171" s="50">
        <v>40</v>
      </c>
      <c r="G171" s="50" t="s">
        <v>2434</v>
      </c>
      <c r="H171" s="50">
        <v>815727</v>
      </c>
      <c r="I171" s="59" t="s">
        <v>3377</v>
      </c>
      <c r="J171" s="31" t="s">
        <v>3378</v>
      </c>
      <c r="K171" s="31" t="s">
        <v>3378</v>
      </c>
      <c r="L171" s="31" t="s">
        <v>2674</v>
      </c>
      <c r="M171" s="50">
        <v>201050801</v>
      </c>
      <c r="N171" s="31" t="s">
        <v>2909</v>
      </c>
      <c r="O171" s="59" t="s">
        <v>3365</v>
      </c>
      <c r="P171" s="51">
        <v>3463.6</v>
      </c>
      <c r="Q171" s="51">
        <f t="shared" si="15"/>
        <v>4087.0479999999998</v>
      </c>
      <c r="R171" s="51">
        <v>3463.6</v>
      </c>
      <c r="S171" s="51">
        <v>4087.0479999999998</v>
      </c>
      <c r="T171" s="51">
        <v>3463.6</v>
      </c>
      <c r="U171" s="51">
        <f>T171*1.18</f>
        <v>4087.0479999999998</v>
      </c>
      <c r="V171" s="31" t="s">
        <v>64</v>
      </c>
      <c r="W171" s="31" t="s">
        <v>54</v>
      </c>
      <c r="X171" s="31" t="s">
        <v>54</v>
      </c>
      <c r="Y171" s="50" t="s">
        <v>55</v>
      </c>
      <c r="Z171" s="60">
        <v>41940</v>
      </c>
      <c r="AA171" s="60">
        <v>41960</v>
      </c>
      <c r="AB171" s="31" t="s">
        <v>1659</v>
      </c>
      <c r="AC171" s="50" t="s">
        <v>1659</v>
      </c>
      <c r="AD171" s="59" t="s">
        <v>3379</v>
      </c>
      <c r="AE171" s="59" t="s">
        <v>2953</v>
      </c>
      <c r="AF171" s="50">
        <v>796</v>
      </c>
      <c r="AG171" s="31" t="s">
        <v>1971</v>
      </c>
      <c r="AH171" s="50">
        <v>20</v>
      </c>
      <c r="AI171" s="50">
        <v>46</v>
      </c>
      <c r="AJ171" s="31" t="s">
        <v>3355</v>
      </c>
      <c r="AK171" s="60">
        <v>42005</v>
      </c>
      <c r="AL171" s="60">
        <v>42005</v>
      </c>
      <c r="AM171" s="60">
        <v>42369</v>
      </c>
      <c r="AN171" s="50">
        <v>2015</v>
      </c>
      <c r="AO171" s="59" t="s">
        <v>1659</v>
      </c>
      <c r="AP171" s="51"/>
      <c r="AQ171" s="50" t="s">
        <v>1659</v>
      </c>
      <c r="AR171" s="50" t="s">
        <v>1659</v>
      </c>
      <c r="AS171" s="50" t="s">
        <v>1659</v>
      </c>
      <c r="AT171" s="50" t="s">
        <v>1659</v>
      </c>
      <c r="AU171" s="50" t="s">
        <v>1659</v>
      </c>
      <c r="AV171" s="50" t="s">
        <v>1659</v>
      </c>
      <c r="AW171" s="50" t="s">
        <v>1659</v>
      </c>
      <c r="AX171" s="50" t="s">
        <v>1659</v>
      </c>
      <c r="AY171" s="50" t="s">
        <v>1659</v>
      </c>
      <c r="AZ171" s="50" t="s">
        <v>1659</v>
      </c>
      <c r="BA171" s="50" t="s">
        <v>1659</v>
      </c>
      <c r="BB171" s="31" t="s">
        <v>1659</v>
      </c>
      <c r="BC171" s="31" t="s">
        <v>2509</v>
      </c>
      <c r="BD171" s="49" t="s">
        <v>4509</v>
      </c>
    </row>
    <row r="172" spans="1:56" ht="67.5">
      <c r="A172" s="58">
        <v>8</v>
      </c>
      <c r="B172" s="50" t="s">
        <v>3380</v>
      </c>
      <c r="C172" s="31" t="s">
        <v>54</v>
      </c>
      <c r="D172" s="31" t="s">
        <v>3381</v>
      </c>
      <c r="E172" s="59" t="s">
        <v>2718</v>
      </c>
      <c r="F172" s="50">
        <v>40</v>
      </c>
      <c r="G172" s="50" t="s">
        <v>2434</v>
      </c>
      <c r="H172" s="50">
        <v>815733</v>
      </c>
      <c r="I172" s="59" t="s">
        <v>3382</v>
      </c>
      <c r="J172" s="31" t="s">
        <v>3093</v>
      </c>
      <c r="K172" s="31" t="s">
        <v>3093</v>
      </c>
      <c r="L172" s="31" t="s">
        <v>2674</v>
      </c>
      <c r="M172" s="50">
        <v>20105140703</v>
      </c>
      <c r="N172" s="31" t="s">
        <v>2797</v>
      </c>
      <c r="O172" s="59" t="s">
        <v>3365</v>
      </c>
      <c r="P172" s="51">
        <v>23589.27</v>
      </c>
      <c r="Q172" s="51">
        <f t="shared" si="15"/>
        <v>27835.338599999999</v>
      </c>
      <c r="R172" s="51">
        <v>21623.497500000001</v>
      </c>
      <c r="S172" s="51">
        <f>R172*1.18</f>
        <v>25515.727050000001</v>
      </c>
      <c r="T172" s="51">
        <v>23589.27</v>
      </c>
      <c r="U172" s="51">
        <v>27835.34</v>
      </c>
      <c r="V172" s="31" t="s">
        <v>61</v>
      </c>
      <c r="W172" s="31" t="s">
        <v>54</v>
      </c>
      <c r="X172" s="31" t="s">
        <v>54</v>
      </c>
      <c r="Y172" s="50" t="s">
        <v>55</v>
      </c>
      <c r="Z172" s="60">
        <v>41939</v>
      </c>
      <c r="AA172" s="60">
        <v>41999</v>
      </c>
      <c r="AB172" s="31" t="s">
        <v>1659</v>
      </c>
      <c r="AC172" s="50" t="s">
        <v>1659</v>
      </c>
      <c r="AD172" s="59" t="s">
        <v>3382</v>
      </c>
      <c r="AE172" s="59" t="s">
        <v>2953</v>
      </c>
      <c r="AF172" s="50" t="s">
        <v>2001</v>
      </c>
      <c r="AG172" s="31" t="s">
        <v>2002</v>
      </c>
      <c r="AH172" s="50">
        <v>125950.93</v>
      </c>
      <c r="AI172" s="50">
        <v>46</v>
      </c>
      <c r="AJ172" s="31" t="s">
        <v>3355</v>
      </c>
      <c r="AK172" s="60">
        <v>42019</v>
      </c>
      <c r="AL172" s="60">
        <v>42036</v>
      </c>
      <c r="AM172" s="60">
        <v>42400</v>
      </c>
      <c r="AN172" s="50" t="s">
        <v>56</v>
      </c>
      <c r="AO172" s="59" t="s">
        <v>1659</v>
      </c>
      <c r="AP172" s="51"/>
      <c r="AQ172" s="50" t="s">
        <v>1659</v>
      </c>
      <c r="AR172" s="50" t="s">
        <v>1659</v>
      </c>
      <c r="AS172" s="50" t="s">
        <v>1659</v>
      </c>
      <c r="AT172" s="50" t="s">
        <v>1659</v>
      </c>
      <c r="AU172" s="50" t="s">
        <v>1659</v>
      </c>
      <c r="AV172" s="50" t="s">
        <v>1659</v>
      </c>
      <c r="AW172" s="50" t="s">
        <v>1659</v>
      </c>
      <c r="AX172" s="50" t="s">
        <v>1659</v>
      </c>
      <c r="AY172" s="50" t="s">
        <v>1659</v>
      </c>
      <c r="AZ172" s="50" t="s">
        <v>1659</v>
      </c>
      <c r="BA172" s="50" t="s">
        <v>1659</v>
      </c>
      <c r="BB172" s="31" t="s">
        <v>1659</v>
      </c>
      <c r="BC172" s="31" t="s">
        <v>2509</v>
      </c>
      <c r="BD172" s="49" t="s">
        <v>4508</v>
      </c>
    </row>
    <row r="173" spans="1:56" ht="67.5">
      <c r="A173" s="58">
        <v>8</v>
      </c>
      <c r="B173" s="50" t="s">
        <v>3383</v>
      </c>
      <c r="C173" s="31" t="s">
        <v>54</v>
      </c>
      <c r="D173" s="31" t="s">
        <v>3384</v>
      </c>
      <c r="E173" s="59" t="s">
        <v>2718</v>
      </c>
      <c r="F173" s="50">
        <v>40</v>
      </c>
      <c r="G173" s="50" t="s">
        <v>2434</v>
      </c>
      <c r="H173" s="50">
        <v>815734</v>
      </c>
      <c r="I173" s="59" t="s">
        <v>3385</v>
      </c>
      <c r="J173" s="31" t="s">
        <v>2977</v>
      </c>
      <c r="K173" s="31" t="s">
        <v>2977</v>
      </c>
      <c r="L173" s="31" t="s">
        <v>2674</v>
      </c>
      <c r="M173" s="50">
        <v>20105140401</v>
      </c>
      <c r="N173" s="31" t="s">
        <v>2943</v>
      </c>
      <c r="O173" s="59" t="s">
        <v>3365</v>
      </c>
      <c r="P173" s="51">
        <v>18884.8</v>
      </c>
      <c r="Q173" s="51">
        <f t="shared" si="15"/>
        <v>22284.063999999998</v>
      </c>
      <c r="R173" s="51">
        <v>11016.130000000001</v>
      </c>
      <c r="S173" s="51">
        <f>R173*1.18</f>
        <v>12999.0334</v>
      </c>
      <c r="T173" s="51">
        <v>18884.8</v>
      </c>
      <c r="U173" s="51">
        <v>22284.06</v>
      </c>
      <c r="V173" s="31" t="s">
        <v>61</v>
      </c>
      <c r="W173" s="31" t="s">
        <v>54</v>
      </c>
      <c r="X173" s="31" t="s">
        <v>54</v>
      </c>
      <c r="Y173" s="50" t="s">
        <v>55</v>
      </c>
      <c r="Z173" s="60">
        <v>42045</v>
      </c>
      <c r="AA173" s="60">
        <v>42104</v>
      </c>
      <c r="AB173" s="31" t="s">
        <v>1659</v>
      </c>
      <c r="AC173" s="50" t="s">
        <v>1659</v>
      </c>
      <c r="AD173" s="59" t="s">
        <v>3385</v>
      </c>
      <c r="AE173" s="59" t="s">
        <v>2953</v>
      </c>
      <c r="AF173" s="50">
        <v>642</v>
      </c>
      <c r="AG173" s="31" t="s">
        <v>2779</v>
      </c>
      <c r="AH173" s="50">
        <v>16</v>
      </c>
      <c r="AI173" s="50">
        <v>46</v>
      </c>
      <c r="AJ173" s="31" t="s">
        <v>3355</v>
      </c>
      <c r="AK173" s="60">
        <v>42125</v>
      </c>
      <c r="AL173" s="60">
        <v>42125</v>
      </c>
      <c r="AM173" s="60">
        <v>42521</v>
      </c>
      <c r="AN173" s="50" t="s">
        <v>56</v>
      </c>
      <c r="AO173" s="59" t="s">
        <v>1659</v>
      </c>
      <c r="AP173" s="51"/>
      <c r="AQ173" s="50" t="s">
        <v>1659</v>
      </c>
      <c r="AR173" s="50" t="s">
        <v>1659</v>
      </c>
      <c r="AS173" s="50" t="s">
        <v>1659</v>
      </c>
      <c r="AT173" s="50" t="s">
        <v>1659</v>
      </c>
      <c r="AU173" s="50" t="s">
        <v>1659</v>
      </c>
      <c r="AV173" s="50" t="s">
        <v>1659</v>
      </c>
      <c r="AW173" s="50" t="s">
        <v>1659</v>
      </c>
      <c r="AX173" s="50" t="s">
        <v>1659</v>
      </c>
      <c r="AY173" s="50" t="s">
        <v>1659</v>
      </c>
      <c r="AZ173" s="50" t="s">
        <v>1659</v>
      </c>
      <c r="BA173" s="50" t="s">
        <v>1659</v>
      </c>
      <c r="BB173" s="31" t="s">
        <v>1659</v>
      </c>
      <c r="BC173" s="31" t="s">
        <v>2509</v>
      </c>
      <c r="BD173" s="49" t="s">
        <v>4507</v>
      </c>
    </row>
    <row r="174" spans="1:56" ht="101.25">
      <c r="A174" s="58">
        <v>8</v>
      </c>
      <c r="B174" s="50" t="s">
        <v>3386</v>
      </c>
      <c r="C174" s="31" t="s">
        <v>54</v>
      </c>
      <c r="D174" s="31" t="s">
        <v>3384</v>
      </c>
      <c r="E174" s="59" t="s">
        <v>2718</v>
      </c>
      <c r="F174" s="50">
        <v>40</v>
      </c>
      <c r="G174" s="50" t="s">
        <v>2434</v>
      </c>
      <c r="H174" s="50">
        <v>815735</v>
      </c>
      <c r="I174" s="59" t="s">
        <v>3387</v>
      </c>
      <c r="J174" s="31" t="s">
        <v>2977</v>
      </c>
      <c r="K174" s="31" t="s">
        <v>2977</v>
      </c>
      <c r="L174" s="31" t="s">
        <v>2674</v>
      </c>
      <c r="M174" s="50">
        <v>20105140401</v>
      </c>
      <c r="N174" s="31" t="s">
        <v>2943</v>
      </c>
      <c r="O174" s="59" t="s">
        <v>3365</v>
      </c>
      <c r="P174" s="51">
        <v>32033.9</v>
      </c>
      <c r="Q174" s="51">
        <f t="shared" si="15"/>
        <v>37800.002</v>
      </c>
      <c r="R174" s="51">
        <f>32033.9-5126.016</f>
        <v>26907.884000000002</v>
      </c>
      <c r="S174" s="51">
        <f>R174*1.18</f>
        <v>31751.30312</v>
      </c>
      <c r="T174" s="51">
        <v>32033.9</v>
      </c>
      <c r="U174" s="51">
        <v>37800</v>
      </c>
      <c r="V174" s="31" t="s">
        <v>61</v>
      </c>
      <c r="W174" s="31" t="s">
        <v>54</v>
      </c>
      <c r="X174" s="31" t="s">
        <v>54</v>
      </c>
      <c r="Y174" s="50" t="s">
        <v>55</v>
      </c>
      <c r="Z174" s="60">
        <v>42045</v>
      </c>
      <c r="AA174" s="60">
        <v>42104</v>
      </c>
      <c r="AB174" s="31" t="s">
        <v>1659</v>
      </c>
      <c r="AC174" s="50" t="s">
        <v>1659</v>
      </c>
      <c r="AD174" s="59" t="s">
        <v>3387</v>
      </c>
      <c r="AE174" s="59" t="s">
        <v>2953</v>
      </c>
      <c r="AF174" s="50">
        <v>642</v>
      </c>
      <c r="AG174" s="31" t="s">
        <v>2779</v>
      </c>
      <c r="AH174" s="50">
        <v>6</v>
      </c>
      <c r="AI174" s="50">
        <v>46</v>
      </c>
      <c r="AJ174" s="31" t="s">
        <v>3355</v>
      </c>
      <c r="AK174" s="60">
        <v>42125</v>
      </c>
      <c r="AL174" s="60">
        <v>42125</v>
      </c>
      <c r="AM174" s="60">
        <v>42369</v>
      </c>
      <c r="AN174" s="50">
        <v>2015</v>
      </c>
      <c r="AO174" s="59" t="s">
        <v>1659</v>
      </c>
      <c r="AP174" s="51"/>
      <c r="AQ174" s="50" t="s">
        <v>1659</v>
      </c>
      <c r="AR174" s="50" t="s">
        <v>1659</v>
      </c>
      <c r="AS174" s="50" t="s">
        <v>1659</v>
      </c>
      <c r="AT174" s="50" t="s">
        <v>1659</v>
      </c>
      <c r="AU174" s="50" t="s">
        <v>1659</v>
      </c>
      <c r="AV174" s="50" t="s">
        <v>1659</v>
      </c>
      <c r="AW174" s="50" t="s">
        <v>1659</v>
      </c>
      <c r="AX174" s="50" t="s">
        <v>1659</v>
      </c>
      <c r="AY174" s="50" t="s">
        <v>1659</v>
      </c>
      <c r="AZ174" s="50" t="s">
        <v>1659</v>
      </c>
      <c r="BA174" s="50" t="s">
        <v>1659</v>
      </c>
      <c r="BB174" s="31" t="s">
        <v>1659</v>
      </c>
      <c r="BC174" s="31" t="s">
        <v>2509</v>
      </c>
      <c r="BD174" s="49" t="s">
        <v>4507</v>
      </c>
    </row>
    <row r="175" spans="1:56" ht="56.25">
      <c r="A175" s="58">
        <v>8</v>
      </c>
      <c r="B175" s="50" t="s">
        <v>3388</v>
      </c>
      <c r="C175" s="31" t="s">
        <v>54</v>
      </c>
      <c r="D175" s="31" t="s">
        <v>3352</v>
      </c>
      <c r="E175" s="59" t="s">
        <v>4373</v>
      </c>
      <c r="F175" s="50">
        <v>40</v>
      </c>
      <c r="G175" s="50" t="s">
        <v>2434</v>
      </c>
      <c r="H175" s="50">
        <v>815738</v>
      </c>
      <c r="I175" s="59" t="s">
        <v>3389</v>
      </c>
      <c r="J175" s="31" t="s">
        <v>2809</v>
      </c>
      <c r="K175" s="31" t="s">
        <v>2809</v>
      </c>
      <c r="L175" s="31" t="s">
        <v>2674</v>
      </c>
      <c r="M175" s="50">
        <v>20105010201</v>
      </c>
      <c r="N175" s="31" t="s">
        <v>2811</v>
      </c>
      <c r="O175" s="59" t="s">
        <v>3365</v>
      </c>
      <c r="P175" s="51">
        <v>704.93</v>
      </c>
      <c r="Q175" s="51">
        <v>704.93</v>
      </c>
      <c r="R175" s="51">
        <v>704.93</v>
      </c>
      <c r="S175" s="51">
        <v>704.93</v>
      </c>
      <c r="T175" s="51">
        <v>704.93</v>
      </c>
      <c r="U175" s="51">
        <v>704.93</v>
      </c>
      <c r="V175" s="31" t="s">
        <v>1937</v>
      </c>
      <c r="W175" s="31" t="s">
        <v>54</v>
      </c>
      <c r="X175" s="31" t="s">
        <v>54</v>
      </c>
      <c r="Y175" s="50" t="s">
        <v>3334</v>
      </c>
      <c r="Z175" s="60">
        <v>41940</v>
      </c>
      <c r="AA175" s="60">
        <v>41985</v>
      </c>
      <c r="AB175" s="31" t="s">
        <v>3335</v>
      </c>
      <c r="AC175" s="50" t="s">
        <v>3390</v>
      </c>
      <c r="AD175" s="59" t="s">
        <v>3389</v>
      </c>
      <c r="AE175" s="59" t="s">
        <v>2953</v>
      </c>
      <c r="AF175" s="50">
        <v>362</v>
      </c>
      <c r="AG175" s="31" t="s">
        <v>3391</v>
      </c>
      <c r="AH175" s="50">
        <v>12</v>
      </c>
      <c r="AI175" s="50">
        <v>46</v>
      </c>
      <c r="AJ175" s="31" t="s">
        <v>3355</v>
      </c>
      <c r="AK175" s="60">
        <v>42005</v>
      </c>
      <c r="AL175" s="60">
        <v>42005</v>
      </c>
      <c r="AM175" s="60">
        <v>42369</v>
      </c>
      <c r="AN175" s="50">
        <v>2015</v>
      </c>
      <c r="AO175" s="59" t="s">
        <v>1659</v>
      </c>
      <c r="AP175" s="51"/>
      <c r="AQ175" s="50" t="s">
        <v>1659</v>
      </c>
      <c r="AR175" s="50" t="s">
        <v>1659</v>
      </c>
      <c r="AS175" s="50" t="s">
        <v>1659</v>
      </c>
      <c r="AT175" s="50" t="s">
        <v>1659</v>
      </c>
      <c r="AU175" s="50" t="s">
        <v>1659</v>
      </c>
      <c r="AV175" s="50" t="s">
        <v>1659</v>
      </c>
      <c r="AW175" s="50" t="s">
        <v>1659</v>
      </c>
      <c r="AX175" s="50" t="s">
        <v>1659</v>
      </c>
      <c r="AY175" s="50" t="s">
        <v>1659</v>
      </c>
      <c r="AZ175" s="50" t="s">
        <v>1659</v>
      </c>
      <c r="BA175" s="50" t="s">
        <v>1659</v>
      </c>
      <c r="BB175" s="59" t="s">
        <v>4373</v>
      </c>
      <c r="BC175" s="31" t="s">
        <v>2509</v>
      </c>
      <c r="BD175" s="49" t="s">
        <v>4505</v>
      </c>
    </row>
    <row r="176" spans="1:56" ht="56.25">
      <c r="A176" s="58">
        <v>8</v>
      </c>
      <c r="B176" s="50" t="s">
        <v>3392</v>
      </c>
      <c r="C176" s="31" t="s">
        <v>54</v>
      </c>
      <c r="D176" s="31" t="s">
        <v>3393</v>
      </c>
      <c r="E176" s="59" t="s">
        <v>2718</v>
      </c>
      <c r="F176" s="50">
        <v>40</v>
      </c>
      <c r="G176" s="50" t="s">
        <v>2434</v>
      </c>
      <c r="H176" s="50">
        <v>815826</v>
      </c>
      <c r="I176" s="59" t="s">
        <v>3394</v>
      </c>
      <c r="J176" s="31" t="s">
        <v>2675</v>
      </c>
      <c r="K176" s="31" t="s">
        <v>2675</v>
      </c>
      <c r="L176" s="31" t="s">
        <v>2674</v>
      </c>
      <c r="M176" s="50">
        <v>201050702</v>
      </c>
      <c r="N176" s="31" t="s">
        <v>2675</v>
      </c>
      <c r="O176" s="59" t="s">
        <v>3365</v>
      </c>
      <c r="P176" s="51">
        <v>2528.19</v>
      </c>
      <c r="Q176" s="51">
        <f>P176*1.18</f>
        <v>2983.2642000000001</v>
      </c>
      <c r="R176" s="51">
        <v>421.36500000000001</v>
      </c>
      <c r="S176" s="51">
        <f>R176*1.18</f>
        <v>497.21069999999997</v>
      </c>
      <c r="T176" s="51">
        <v>2528.19</v>
      </c>
      <c r="U176" s="51">
        <f>T176*1.18</f>
        <v>2983.2642000000001</v>
      </c>
      <c r="V176" s="31" t="s">
        <v>64</v>
      </c>
      <c r="W176" s="31" t="s">
        <v>54</v>
      </c>
      <c r="X176" s="31" t="s">
        <v>54</v>
      </c>
      <c r="Y176" s="50" t="s">
        <v>55</v>
      </c>
      <c r="Z176" s="60">
        <v>42244</v>
      </c>
      <c r="AA176" s="60">
        <v>42289</v>
      </c>
      <c r="AB176" s="31" t="s">
        <v>1659</v>
      </c>
      <c r="AC176" s="50" t="s">
        <v>1659</v>
      </c>
      <c r="AD176" s="59" t="s">
        <v>3394</v>
      </c>
      <c r="AE176" s="59" t="s">
        <v>2953</v>
      </c>
      <c r="AF176" s="50">
        <v>796</v>
      </c>
      <c r="AG176" s="31" t="s">
        <v>1971</v>
      </c>
      <c r="AH176" s="50">
        <v>38</v>
      </c>
      <c r="AI176" s="50">
        <v>46</v>
      </c>
      <c r="AJ176" s="31" t="s">
        <v>3355</v>
      </c>
      <c r="AK176" s="60">
        <v>42309</v>
      </c>
      <c r="AL176" s="60">
        <v>42310</v>
      </c>
      <c r="AM176" s="60">
        <v>42674</v>
      </c>
      <c r="AN176" s="50" t="s">
        <v>56</v>
      </c>
      <c r="AO176" s="59" t="s">
        <v>1659</v>
      </c>
      <c r="AP176" s="51"/>
      <c r="AQ176" s="50" t="s">
        <v>1659</v>
      </c>
      <c r="AR176" s="50" t="s">
        <v>1659</v>
      </c>
      <c r="AS176" s="50" t="s">
        <v>1659</v>
      </c>
      <c r="AT176" s="50" t="s">
        <v>1659</v>
      </c>
      <c r="AU176" s="50" t="s">
        <v>1659</v>
      </c>
      <c r="AV176" s="50" t="s">
        <v>1659</v>
      </c>
      <c r="AW176" s="50" t="s">
        <v>1659</v>
      </c>
      <c r="AX176" s="50" t="s">
        <v>1659</v>
      </c>
      <c r="AY176" s="50" t="s">
        <v>1659</v>
      </c>
      <c r="AZ176" s="50" t="s">
        <v>1659</v>
      </c>
      <c r="BA176" s="50" t="s">
        <v>1659</v>
      </c>
      <c r="BB176" s="31" t="s">
        <v>1659</v>
      </c>
      <c r="BC176" s="31" t="s">
        <v>2509</v>
      </c>
      <c r="BD176" s="49" t="s">
        <v>4506</v>
      </c>
    </row>
    <row r="177" spans="1:56" ht="56.25">
      <c r="A177" s="58">
        <v>8</v>
      </c>
      <c r="B177" s="50" t="s">
        <v>3395</v>
      </c>
      <c r="C177" s="31" t="s">
        <v>54</v>
      </c>
      <c r="D177" s="31" t="s">
        <v>3393</v>
      </c>
      <c r="E177" s="59" t="s">
        <v>2718</v>
      </c>
      <c r="F177" s="50">
        <v>40</v>
      </c>
      <c r="G177" s="50" t="s">
        <v>2434</v>
      </c>
      <c r="H177" s="50">
        <v>815827</v>
      </c>
      <c r="I177" s="59" t="s">
        <v>3396</v>
      </c>
      <c r="J177" s="31" t="s">
        <v>2675</v>
      </c>
      <c r="K177" s="31" t="s">
        <v>2675</v>
      </c>
      <c r="L177" s="31" t="s">
        <v>2674</v>
      </c>
      <c r="M177" s="50">
        <v>201050702</v>
      </c>
      <c r="N177" s="31" t="s">
        <v>2675</v>
      </c>
      <c r="O177" s="59" t="s">
        <v>3365</v>
      </c>
      <c r="P177" s="51">
        <v>1113.92</v>
      </c>
      <c r="Q177" s="51">
        <f>P177*1.18</f>
        <v>1314.4256</v>
      </c>
      <c r="R177" s="51">
        <v>1113.92</v>
      </c>
      <c r="S177" s="51">
        <v>1314.42</v>
      </c>
      <c r="T177" s="51">
        <v>1113.92</v>
      </c>
      <c r="U177" s="51">
        <f>T177*1.18</f>
        <v>1314.4256</v>
      </c>
      <c r="V177" s="31" t="s">
        <v>64</v>
      </c>
      <c r="W177" s="31" t="s">
        <v>54</v>
      </c>
      <c r="X177" s="31" t="s">
        <v>54</v>
      </c>
      <c r="Y177" s="50" t="s">
        <v>55</v>
      </c>
      <c r="Z177" s="60">
        <v>41946</v>
      </c>
      <c r="AA177" s="60">
        <v>41985</v>
      </c>
      <c r="AB177" s="31" t="s">
        <v>1659</v>
      </c>
      <c r="AC177" s="50" t="s">
        <v>1659</v>
      </c>
      <c r="AD177" s="59" t="s">
        <v>3396</v>
      </c>
      <c r="AE177" s="59" t="s">
        <v>2953</v>
      </c>
      <c r="AF177" s="50">
        <v>796</v>
      </c>
      <c r="AG177" s="31" t="s">
        <v>1971</v>
      </c>
      <c r="AH177" s="50">
        <v>12</v>
      </c>
      <c r="AI177" s="50">
        <v>46</v>
      </c>
      <c r="AJ177" s="31" t="s">
        <v>3355</v>
      </c>
      <c r="AK177" s="60">
        <v>42005</v>
      </c>
      <c r="AL177" s="60">
        <v>42005</v>
      </c>
      <c r="AM177" s="60">
        <v>42369</v>
      </c>
      <c r="AN177" s="50">
        <v>2015</v>
      </c>
      <c r="AO177" s="59" t="s">
        <v>1659</v>
      </c>
      <c r="AP177" s="51"/>
      <c r="AQ177" s="50" t="s">
        <v>1659</v>
      </c>
      <c r="AR177" s="50" t="s">
        <v>1659</v>
      </c>
      <c r="AS177" s="50" t="s">
        <v>1659</v>
      </c>
      <c r="AT177" s="50" t="s">
        <v>1659</v>
      </c>
      <c r="AU177" s="50" t="s">
        <v>1659</v>
      </c>
      <c r="AV177" s="50" t="s">
        <v>1659</v>
      </c>
      <c r="AW177" s="50" t="s">
        <v>1659</v>
      </c>
      <c r="AX177" s="50" t="s">
        <v>1659</v>
      </c>
      <c r="AY177" s="50" t="s">
        <v>1659</v>
      </c>
      <c r="AZ177" s="50" t="s">
        <v>1659</v>
      </c>
      <c r="BA177" s="50" t="s">
        <v>1659</v>
      </c>
      <c r="BB177" s="31" t="s">
        <v>1659</v>
      </c>
      <c r="BC177" s="31" t="s">
        <v>2509</v>
      </c>
      <c r="BD177" s="49" t="s">
        <v>4506</v>
      </c>
    </row>
    <row r="178" spans="1:56" ht="78.75">
      <c r="A178" s="58">
        <v>8</v>
      </c>
      <c r="B178" s="50" t="s">
        <v>3397</v>
      </c>
      <c r="C178" s="31" t="s">
        <v>54</v>
      </c>
      <c r="D178" s="31" t="s">
        <v>67</v>
      </c>
      <c r="E178" s="59" t="s">
        <v>3398</v>
      </c>
      <c r="F178" s="50">
        <v>80</v>
      </c>
      <c r="G178" s="50" t="s">
        <v>3399</v>
      </c>
      <c r="H178" s="50">
        <v>627721</v>
      </c>
      <c r="I178" s="59" t="s">
        <v>3400</v>
      </c>
      <c r="J178" s="31" t="s">
        <v>3401</v>
      </c>
      <c r="K178" s="31" t="s">
        <v>3401</v>
      </c>
      <c r="L178" s="31" t="s">
        <v>2639</v>
      </c>
      <c r="M178" s="50">
        <v>201050201</v>
      </c>
      <c r="N178" s="31" t="s">
        <v>3402</v>
      </c>
      <c r="O178" s="59" t="s">
        <v>2726</v>
      </c>
      <c r="P178" s="51">
        <v>10000</v>
      </c>
      <c r="Q178" s="51">
        <v>10000</v>
      </c>
      <c r="R178" s="51">
        <v>2030</v>
      </c>
      <c r="S178" s="51">
        <v>2030</v>
      </c>
      <c r="T178" s="51">
        <v>10000</v>
      </c>
      <c r="U178" s="51">
        <v>10000</v>
      </c>
      <c r="V178" s="31" t="s">
        <v>1937</v>
      </c>
      <c r="W178" s="31" t="s">
        <v>54</v>
      </c>
      <c r="X178" s="31" t="s">
        <v>54</v>
      </c>
      <c r="Y178" s="50" t="s">
        <v>3334</v>
      </c>
      <c r="Z178" s="60">
        <v>42233</v>
      </c>
      <c r="AA178" s="60">
        <v>42233</v>
      </c>
      <c r="AB178" s="31" t="s">
        <v>3403</v>
      </c>
      <c r="AC178" s="50" t="s">
        <v>3404</v>
      </c>
      <c r="AD178" s="59" t="s">
        <v>3405</v>
      </c>
      <c r="AE178" s="59" t="s">
        <v>2172</v>
      </c>
      <c r="AF178" s="50">
        <v>796</v>
      </c>
      <c r="AG178" s="31" t="s">
        <v>1926</v>
      </c>
      <c r="AH178" s="50">
        <v>1</v>
      </c>
      <c r="AI178" s="50">
        <v>45</v>
      </c>
      <c r="AJ178" s="31" t="s">
        <v>62</v>
      </c>
      <c r="AK178" s="60">
        <v>42272</v>
      </c>
      <c r="AL178" s="60">
        <v>42278</v>
      </c>
      <c r="AM178" s="60">
        <v>44012</v>
      </c>
      <c r="AN178" s="50">
        <v>2015</v>
      </c>
      <c r="AO178" s="59"/>
      <c r="AP178" s="51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 t="s">
        <v>65</v>
      </c>
      <c r="BB178" s="31"/>
      <c r="BC178" s="31" t="s">
        <v>3406</v>
      </c>
      <c r="BD178" s="49" t="s">
        <v>4512</v>
      </c>
    </row>
    <row r="179" spans="1:56" ht="56.25">
      <c r="A179" s="58">
        <v>8</v>
      </c>
      <c r="B179" s="50" t="s">
        <v>3407</v>
      </c>
      <c r="C179" s="31" t="s">
        <v>54</v>
      </c>
      <c r="D179" s="31" t="s">
        <v>67</v>
      </c>
      <c r="E179" s="59" t="s">
        <v>3398</v>
      </c>
      <c r="F179" s="50">
        <v>80</v>
      </c>
      <c r="G179" s="50" t="s">
        <v>3399</v>
      </c>
      <c r="H179" s="50">
        <v>627712</v>
      </c>
      <c r="I179" s="59" t="s">
        <v>3408</v>
      </c>
      <c r="J179" s="31" t="s">
        <v>3401</v>
      </c>
      <c r="K179" s="31" t="s">
        <v>3401</v>
      </c>
      <c r="L179" s="31" t="s">
        <v>2639</v>
      </c>
      <c r="M179" s="50">
        <v>201050201</v>
      </c>
      <c r="N179" s="31" t="s">
        <v>3402</v>
      </c>
      <c r="O179" s="59" t="s">
        <v>2726</v>
      </c>
      <c r="P179" s="51">
        <v>80500</v>
      </c>
      <c r="Q179" s="51">
        <v>80500</v>
      </c>
      <c r="R179" s="51">
        <v>33000</v>
      </c>
      <c r="S179" s="51">
        <v>33000</v>
      </c>
      <c r="T179" s="51">
        <v>80500</v>
      </c>
      <c r="U179" s="51">
        <v>80500</v>
      </c>
      <c r="V179" s="31" t="s">
        <v>66</v>
      </c>
      <c r="W179" s="31" t="s">
        <v>54</v>
      </c>
      <c r="X179" s="31" t="s">
        <v>54</v>
      </c>
      <c r="Y179" s="50" t="s">
        <v>2658</v>
      </c>
      <c r="Z179" s="60">
        <v>41964</v>
      </c>
      <c r="AA179" s="60">
        <v>41995</v>
      </c>
      <c r="AB179" s="31" t="s">
        <v>1659</v>
      </c>
      <c r="AC179" s="50" t="s">
        <v>1659</v>
      </c>
      <c r="AD179" s="59" t="s">
        <v>3409</v>
      </c>
      <c r="AE179" s="59" t="s">
        <v>3410</v>
      </c>
      <c r="AF179" s="50">
        <v>796</v>
      </c>
      <c r="AG179" s="31" t="s">
        <v>1926</v>
      </c>
      <c r="AH179" s="50">
        <v>1</v>
      </c>
      <c r="AI179" s="50">
        <v>45</v>
      </c>
      <c r="AJ179" s="31" t="s">
        <v>62</v>
      </c>
      <c r="AK179" s="60">
        <v>42009</v>
      </c>
      <c r="AL179" s="60">
        <v>42009</v>
      </c>
      <c r="AM179" s="60">
        <v>42735</v>
      </c>
      <c r="AN179" s="50" t="s">
        <v>56</v>
      </c>
      <c r="AO179" s="59"/>
      <c r="AP179" s="51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 t="s">
        <v>65</v>
      </c>
      <c r="BB179" s="31"/>
      <c r="BC179" s="31" t="s">
        <v>3406</v>
      </c>
      <c r="BD179" s="49" t="s">
        <v>4512</v>
      </c>
    </row>
    <row r="180" spans="1:56" ht="101.25">
      <c r="A180" s="58">
        <v>8</v>
      </c>
      <c r="B180" s="50" t="s">
        <v>3411</v>
      </c>
      <c r="C180" s="31" t="s">
        <v>54</v>
      </c>
      <c r="D180" s="31" t="s">
        <v>3412</v>
      </c>
      <c r="E180" s="59" t="s">
        <v>2995</v>
      </c>
      <c r="F180" s="50">
        <v>40</v>
      </c>
      <c r="G180" s="50" t="s">
        <v>2434</v>
      </c>
      <c r="H180" s="50">
        <v>627722</v>
      </c>
      <c r="I180" s="59" t="s">
        <v>3413</v>
      </c>
      <c r="J180" s="31" t="s">
        <v>2977</v>
      </c>
      <c r="K180" s="31" t="s">
        <v>3414</v>
      </c>
      <c r="L180" s="31" t="s">
        <v>2639</v>
      </c>
      <c r="M180" s="50">
        <v>20102020501</v>
      </c>
      <c r="N180" s="31" t="s">
        <v>3086</v>
      </c>
      <c r="O180" s="59" t="s">
        <v>2726</v>
      </c>
      <c r="P180" s="51">
        <v>16408.723999999998</v>
      </c>
      <c r="Q180" s="51">
        <f t="shared" ref="Q180:Q191" si="17">P180*1.18</f>
        <v>19362.294319999997</v>
      </c>
      <c r="R180" s="51">
        <v>16408.723999999998</v>
      </c>
      <c r="S180" s="51">
        <v>19362.294319999997</v>
      </c>
      <c r="T180" s="51">
        <v>16408.723999999998</v>
      </c>
      <c r="U180" s="51">
        <f t="shared" ref="U180:U191" si="18">T180*1.18</f>
        <v>19362.294319999997</v>
      </c>
      <c r="V180" s="31" t="s">
        <v>61</v>
      </c>
      <c r="W180" s="31" t="s">
        <v>54</v>
      </c>
      <c r="X180" s="31" t="s">
        <v>54</v>
      </c>
      <c r="Y180" s="50" t="s">
        <v>2658</v>
      </c>
      <c r="Z180" s="60">
        <v>41939</v>
      </c>
      <c r="AA180" s="60">
        <v>42002</v>
      </c>
      <c r="AB180" s="31" t="s">
        <v>1659</v>
      </c>
      <c r="AC180" s="50" t="s">
        <v>1659</v>
      </c>
      <c r="AD180" s="59" t="s">
        <v>3413</v>
      </c>
      <c r="AE180" s="59" t="s">
        <v>1952</v>
      </c>
      <c r="AF180" s="50">
        <v>796</v>
      </c>
      <c r="AG180" s="31" t="s">
        <v>1971</v>
      </c>
      <c r="AH180" s="50">
        <v>1</v>
      </c>
      <c r="AI180" s="50">
        <v>46600000</v>
      </c>
      <c r="AJ180" s="31" t="s">
        <v>3415</v>
      </c>
      <c r="AK180" s="60">
        <v>42013</v>
      </c>
      <c r="AL180" s="60">
        <v>42005</v>
      </c>
      <c r="AM180" s="60">
        <v>42369</v>
      </c>
      <c r="AN180" s="50">
        <v>2015</v>
      </c>
      <c r="AO180" s="59"/>
      <c r="AP180" s="51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31"/>
      <c r="BC180" s="31" t="s">
        <v>3416</v>
      </c>
      <c r="BD180" s="49" t="s">
        <v>4514</v>
      </c>
    </row>
    <row r="181" spans="1:56" ht="78.75">
      <c r="A181" s="58">
        <v>8</v>
      </c>
      <c r="B181" s="50" t="s">
        <v>3417</v>
      </c>
      <c r="C181" s="31" t="s">
        <v>54</v>
      </c>
      <c r="D181" s="31" t="s">
        <v>3418</v>
      </c>
      <c r="E181" s="59" t="s">
        <v>2995</v>
      </c>
      <c r="F181" s="50" t="s">
        <v>3419</v>
      </c>
      <c r="G181" s="50">
        <v>7426000</v>
      </c>
      <c r="H181" s="50">
        <v>627466</v>
      </c>
      <c r="I181" s="59" t="s">
        <v>3420</v>
      </c>
      <c r="J181" s="31" t="s">
        <v>3421</v>
      </c>
      <c r="K181" s="31" t="s">
        <v>3421</v>
      </c>
      <c r="L181" s="31" t="s">
        <v>2639</v>
      </c>
      <c r="M181" s="50" t="s">
        <v>2908</v>
      </c>
      <c r="N181" s="31" t="s">
        <v>2909</v>
      </c>
      <c r="O181" s="59" t="s">
        <v>3422</v>
      </c>
      <c r="P181" s="51">
        <v>2610</v>
      </c>
      <c r="Q181" s="51">
        <f t="shared" si="17"/>
        <v>3079.7999999999997</v>
      </c>
      <c r="R181" s="51">
        <v>2610</v>
      </c>
      <c r="S181" s="51">
        <v>3079.7999999999997</v>
      </c>
      <c r="T181" s="51">
        <v>2610</v>
      </c>
      <c r="U181" s="51">
        <f t="shared" si="18"/>
        <v>3079.7999999999997</v>
      </c>
      <c r="V181" s="31" t="s">
        <v>1937</v>
      </c>
      <c r="W181" s="31" t="s">
        <v>54</v>
      </c>
      <c r="X181" s="31" t="s">
        <v>54</v>
      </c>
      <c r="Y181" s="50" t="s">
        <v>3334</v>
      </c>
      <c r="Z181" s="60">
        <v>41960</v>
      </c>
      <c r="AA181" s="60">
        <v>41990</v>
      </c>
      <c r="AB181" s="31" t="s">
        <v>3423</v>
      </c>
      <c r="AC181" s="31" t="s">
        <v>3424</v>
      </c>
      <c r="AD181" s="59" t="s">
        <v>3420</v>
      </c>
      <c r="AE181" s="59" t="s">
        <v>3425</v>
      </c>
      <c r="AF181" s="50">
        <v>796</v>
      </c>
      <c r="AG181" s="31" t="s">
        <v>68</v>
      </c>
      <c r="AH181" s="50">
        <v>1</v>
      </c>
      <c r="AI181" s="50">
        <v>45.46</v>
      </c>
      <c r="AJ181" s="31" t="s">
        <v>3426</v>
      </c>
      <c r="AK181" s="60">
        <v>42005</v>
      </c>
      <c r="AL181" s="60">
        <v>42005</v>
      </c>
      <c r="AM181" s="60">
        <v>42369</v>
      </c>
      <c r="AN181" s="50">
        <v>2015</v>
      </c>
      <c r="AO181" s="50" t="s">
        <v>1659</v>
      </c>
      <c r="AP181" s="51"/>
      <c r="AQ181" s="50" t="s">
        <v>1659</v>
      </c>
      <c r="AR181" s="50" t="s">
        <v>1659</v>
      </c>
      <c r="AS181" s="50" t="s">
        <v>1659</v>
      </c>
      <c r="AT181" s="50" t="s">
        <v>1659</v>
      </c>
      <c r="AU181" s="50" t="s">
        <v>1659</v>
      </c>
      <c r="AV181" s="50" t="s">
        <v>1659</v>
      </c>
      <c r="AW181" s="50" t="s">
        <v>1659</v>
      </c>
      <c r="AX181" s="50" t="s">
        <v>1659</v>
      </c>
      <c r="AY181" s="50" t="s">
        <v>1659</v>
      </c>
      <c r="AZ181" s="50" t="s">
        <v>1659</v>
      </c>
      <c r="BA181" s="50" t="s">
        <v>1659</v>
      </c>
      <c r="BB181" s="50" t="s">
        <v>1659</v>
      </c>
      <c r="BC181" s="31" t="s">
        <v>3427</v>
      </c>
      <c r="BD181" s="49" t="s">
        <v>4509</v>
      </c>
    </row>
    <row r="182" spans="1:56" ht="90">
      <c r="A182" s="58">
        <v>8</v>
      </c>
      <c r="B182" s="50" t="s">
        <v>3428</v>
      </c>
      <c r="C182" s="31" t="s">
        <v>54</v>
      </c>
      <c r="D182" s="31" t="s">
        <v>3418</v>
      </c>
      <c r="E182" s="59" t="s">
        <v>2995</v>
      </c>
      <c r="F182" s="50" t="s">
        <v>3429</v>
      </c>
      <c r="G182" s="50">
        <v>7425010</v>
      </c>
      <c r="H182" s="50">
        <v>627482</v>
      </c>
      <c r="I182" s="59" t="s">
        <v>3430</v>
      </c>
      <c r="J182" s="31" t="s">
        <v>2776</v>
      </c>
      <c r="K182" s="31" t="s">
        <v>2776</v>
      </c>
      <c r="L182" s="31" t="s">
        <v>2639</v>
      </c>
      <c r="M182" s="50" t="s">
        <v>2908</v>
      </c>
      <c r="N182" s="31" t="s">
        <v>2909</v>
      </c>
      <c r="O182" s="59" t="s">
        <v>3422</v>
      </c>
      <c r="P182" s="51">
        <v>2069.6</v>
      </c>
      <c r="Q182" s="51">
        <f t="shared" si="17"/>
        <v>2442.1279999999997</v>
      </c>
      <c r="R182" s="51">
        <v>2069.6</v>
      </c>
      <c r="S182" s="51">
        <v>2442.1279999999997</v>
      </c>
      <c r="T182" s="51">
        <v>2069.6</v>
      </c>
      <c r="U182" s="51">
        <f t="shared" si="18"/>
        <v>2442.1279999999997</v>
      </c>
      <c r="V182" s="31" t="s">
        <v>64</v>
      </c>
      <c r="W182" s="31" t="s">
        <v>54</v>
      </c>
      <c r="X182" s="31" t="s">
        <v>54</v>
      </c>
      <c r="Y182" s="50" t="s">
        <v>55</v>
      </c>
      <c r="Z182" s="60">
        <v>42033</v>
      </c>
      <c r="AA182" s="60">
        <v>42078</v>
      </c>
      <c r="AB182" s="50" t="s">
        <v>1659</v>
      </c>
      <c r="AC182" s="50" t="s">
        <v>1659</v>
      </c>
      <c r="AD182" s="59" t="s">
        <v>3430</v>
      </c>
      <c r="AE182" s="59" t="s">
        <v>3425</v>
      </c>
      <c r="AF182" s="50">
        <v>796</v>
      </c>
      <c r="AG182" s="31" t="s">
        <v>68</v>
      </c>
      <c r="AH182" s="50">
        <v>1</v>
      </c>
      <c r="AI182" s="50">
        <v>45.46</v>
      </c>
      <c r="AJ182" s="31" t="s">
        <v>3426</v>
      </c>
      <c r="AK182" s="60">
        <v>42095</v>
      </c>
      <c r="AL182" s="60">
        <v>42095</v>
      </c>
      <c r="AM182" s="60">
        <v>42369</v>
      </c>
      <c r="AN182" s="50">
        <v>2015</v>
      </c>
      <c r="AO182" s="50" t="s">
        <v>1659</v>
      </c>
      <c r="AP182" s="51"/>
      <c r="AQ182" s="50" t="s">
        <v>1659</v>
      </c>
      <c r="AR182" s="50" t="s">
        <v>1659</v>
      </c>
      <c r="AS182" s="50" t="s">
        <v>1659</v>
      </c>
      <c r="AT182" s="50" t="s">
        <v>1659</v>
      </c>
      <c r="AU182" s="50" t="s">
        <v>1659</v>
      </c>
      <c r="AV182" s="50" t="s">
        <v>1659</v>
      </c>
      <c r="AW182" s="50" t="s">
        <v>1659</v>
      </c>
      <c r="AX182" s="50" t="s">
        <v>1659</v>
      </c>
      <c r="AY182" s="50" t="s">
        <v>1659</v>
      </c>
      <c r="AZ182" s="50" t="s">
        <v>1659</v>
      </c>
      <c r="BA182" s="50" t="s">
        <v>1659</v>
      </c>
      <c r="BB182" s="50" t="s">
        <v>1659</v>
      </c>
      <c r="BC182" s="31" t="s">
        <v>3427</v>
      </c>
      <c r="BD182" s="49" t="s">
        <v>4509</v>
      </c>
    </row>
    <row r="183" spans="1:56" ht="101.25">
      <c r="A183" s="58">
        <v>8</v>
      </c>
      <c r="B183" s="50" t="s">
        <v>3431</v>
      </c>
      <c r="C183" s="31" t="s">
        <v>54</v>
      </c>
      <c r="D183" s="31" t="s">
        <v>3418</v>
      </c>
      <c r="E183" s="59" t="s">
        <v>2995</v>
      </c>
      <c r="F183" s="50" t="s">
        <v>3429</v>
      </c>
      <c r="G183" s="50">
        <v>7425010</v>
      </c>
      <c r="H183" s="50">
        <v>627743</v>
      </c>
      <c r="I183" s="59" t="s">
        <v>3432</v>
      </c>
      <c r="J183" s="31" t="s">
        <v>2776</v>
      </c>
      <c r="K183" s="31" t="s">
        <v>2776</v>
      </c>
      <c r="L183" s="31" t="s">
        <v>2639</v>
      </c>
      <c r="M183" s="50" t="s">
        <v>2908</v>
      </c>
      <c r="N183" s="31" t="s">
        <v>2909</v>
      </c>
      <c r="O183" s="59" t="s">
        <v>3422</v>
      </c>
      <c r="P183" s="51">
        <v>674.31</v>
      </c>
      <c r="Q183" s="51">
        <f t="shared" si="17"/>
        <v>795.68579999999986</v>
      </c>
      <c r="R183" s="51">
        <v>674.31</v>
      </c>
      <c r="S183" s="51">
        <v>795.68579999999986</v>
      </c>
      <c r="T183" s="51">
        <v>674.31</v>
      </c>
      <c r="U183" s="51">
        <f t="shared" si="18"/>
        <v>795.68579999999986</v>
      </c>
      <c r="V183" s="31" t="s">
        <v>64</v>
      </c>
      <c r="W183" s="31" t="s">
        <v>54</v>
      </c>
      <c r="X183" s="31" t="s">
        <v>54</v>
      </c>
      <c r="Y183" s="50" t="s">
        <v>55</v>
      </c>
      <c r="Z183" s="60">
        <v>41977</v>
      </c>
      <c r="AA183" s="60">
        <v>42022</v>
      </c>
      <c r="AB183" s="50" t="s">
        <v>1659</v>
      </c>
      <c r="AC183" s="50" t="s">
        <v>1659</v>
      </c>
      <c r="AD183" s="59" t="s">
        <v>3432</v>
      </c>
      <c r="AE183" s="59" t="s">
        <v>3425</v>
      </c>
      <c r="AF183" s="50">
        <v>796</v>
      </c>
      <c r="AG183" s="31" t="s">
        <v>68</v>
      </c>
      <c r="AH183" s="50">
        <v>1</v>
      </c>
      <c r="AI183" s="50">
        <v>45</v>
      </c>
      <c r="AJ183" s="31" t="s">
        <v>3433</v>
      </c>
      <c r="AK183" s="60">
        <v>42036</v>
      </c>
      <c r="AL183" s="60">
        <v>42036</v>
      </c>
      <c r="AM183" s="60">
        <v>42338</v>
      </c>
      <c r="AN183" s="50">
        <v>2015</v>
      </c>
      <c r="AO183" s="50" t="s">
        <v>1659</v>
      </c>
      <c r="AP183" s="51"/>
      <c r="AQ183" s="50" t="s">
        <v>1659</v>
      </c>
      <c r="AR183" s="50" t="s">
        <v>1659</v>
      </c>
      <c r="AS183" s="50" t="s">
        <v>1659</v>
      </c>
      <c r="AT183" s="50" t="s">
        <v>1659</v>
      </c>
      <c r="AU183" s="50" t="s">
        <v>1659</v>
      </c>
      <c r="AV183" s="50" t="s">
        <v>1659</v>
      </c>
      <c r="AW183" s="50" t="s">
        <v>1659</v>
      </c>
      <c r="AX183" s="50" t="s">
        <v>1659</v>
      </c>
      <c r="AY183" s="50" t="s">
        <v>1659</v>
      </c>
      <c r="AZ183" s="50" t="s">
        <v>1659</v>
      </c>
      <c r="BA183" s="50" t="s">
        <v>1659</v>
      </c>
      <c r="BB183" s="50" t="s">
        <v>1659</v>
      </c>
      <c r="BC183" s="31" t="s">
        <v>3427</v>
      </c>
      <c r="BD183" s="49" t="s">
        <v>4509</v>
      </c>
    </row>
    <row r="184" spans="1:56" ht="101.25">
      <c r="A184" s="58">
        <v>8</v>
      </c>
      <c r="B184" s="50" t="s">
        <v>3434</v>
      </c>
      <c r="C184" s="31" t="s">
        <v>54</v>
      </c>
      <c r="D184" s="31" t="s">
        <v>3418</v>
      </c>
      <c r="E184" s="59" t="s">
        <v>2995</v>
      </c>
      <c r="F184" s="50" t="s">
        <v>3429</v>
      </c>
      <c r="G184" s="50">
        <v>7425010</v>
      </c>
      <c r="H184" s="50">
        <v>627593</v>
      </c>
      <c r="I184" s="59" t="s">
        <v>3435</v>
      </c>
      <c r="J184" s="31" t="s">
        <v>2776</v>
      </c>
      <c r="K184" s="31" t="s">
        <v>2776</v>
      </c>
      <c r="L184" s="31" t="s">
        <v>2639</v>
      </c>
      <c r="M184" s="50" t="s">
        <v>2908</v>
      </c>
      <c r="N184" s="31" t="s">
        <v>2909</v>
      </c>
      <c r="O184" s="59" t="s">
        <v>3422</v>
      </c>
      <c r="P184" s="51">
        <v>2436</v>
      </c>
      <c r="Q184" s="51">
        <f t="shared" si="17"/>
        <v>2874.48</v>
      </c>
      <c r="R184" s="51">
        <v>2436</v>
      </c>
      <c r="S184" s="51">
        <v>2874.48</v>
      </c>
      <c r="T184" s="51">
        <v>2436</v>
      </c>
      <c r="U184" s="51">
        <f t="shared" si="18"/>
        <v>2874.48</v>
      </c>
      <c r="V184" s="31" t="s">
        <v>64</v>
      </c>
      <c r="W184" s="31" t="s">
        <v>54</v>
      </c>
      <c r="X184" s="31" t="s">
        <v>54</v>
      </c>
      <c r="Y184" s="50" t="s">
        <v>55</v>
      </c>
      <c r="Z184" s="60">
        <v>42103</v>
      </c>
      <c r="AA184" s="60">
        <v>42148</v>
      </c>
      <c r="AB184" s="50" t="s">
        <v>1659</v>
      </c>
      <c r="AC184" s="50" t="s">
        <v>1659</v>
      </c>
      <c r="AD184" s="59" t="s">
        <v>3435</v>
      </c>
      <c r="AE184" s="59" t="s">
        <v>3425</v>
      </c>
      <c r="AF184" s="50">
        <v>796</v>
      </c>
      <c r="AG184" s="31" t="s">
        <v>68</v>
      </c>
      <c r="AH184" s="50">
        <v>1</v>
      </c>
      <c r="AI184" s="50">
        <v>45.46</v>
      </c>
      <c r="AJ184" s="31" t="s">
        <v>3426</v>
      </c>
      <c r="AK184" s="60">
        <v>42163</v>
      </c>
      <c r="AL184" s="60">
        <v>42163</v>
      </c>
      <c r="AM184" s="60">
        <v>42369</v>
      </c>
      <c r="AN184" s="50">
        <v>2015</v>
      </c>
      <c r="AO184" s="50" t="s">
        <v>1659</v>
      </c>
      <c r="AP184" s="51"/>
      <c r="AQ184" s="50" t="s">
        <v>1659</v>
      </c>
      <c r="AR184" s="50" t="s">
        <v>1659</v>
      </c>
      <c r="AS184" s="50" t="s">
        <v>1659</v>
      </c>
      <c r="AT184" s="50" t="s">
        <v>1659</v>
      </c>
      <c r="AU184" s="50" t="s">
        <v>1659</v>
      </c>
      <c r="AV184" s="50" t="s">
        <v>1659</v>
      </c>
      <c r="AW184" s="50" t="s">
        <v>1659</v>
      </c>
      <c r="AX184" s="50" t="s">
        <v>1659</v>
      </c>
      <c r="AY184" s="50" t="s">
        <v>1659</v>
      </c>
      <c r="AZ184" s="50" t="s">
        <v>1659</v>
      </c>
      <c r="BA184" s="50" t="s">
        <v>1659</v>
      </c>
      <c r="BB184" s="50" t="s">
        <v>1659</v>
      </c>
      <c r="BC184" s="31" t="s">
        <v>3427</v>
      </c>
      <c r="BD184" s="49" t="s">
        <v>4509</v>
      </c>
    </row>
    <row r="185" spans="1:56" ht="67.5" customHeight="1">
      <c r="A185" s="58">
        <v>8</v>
      </c>
      <c r="B185" s="50" t="s">
        <v>3436</v>
      </c>
      <c r="C185" s="31" t="s">
        <v>54</v>
      </c>
      <c r="D185" s="31" t="s">
        <v>3418</v>
      </c>
      <c r="E185" s="59" t="s">
        <v>2995</v>
      </c>
      <c r="F185" s="50" t="s">
        <v>2781</v>
      </c>
      <c r="G185" s="50">
        <v>9010020</v>
      </c>
      <c r="H185" s="50">
        <v>627648</v>
      </c>
      <c r="I185" s="59" t="s">
        <v>3437</v>
      </c>
      <c r="J185" s="31" t="s">
        <v>3438</v>
      </c>
      <c r="K185" s="31" t="s">
        <v>2776</v>
      </c>
      <c r="L185" s="31" t="s">
        <v>2639</v>
      </c>
      <c r="M185" s="50" t="s">
        <v>1968</v>
      </c>
      <c r="N185" s="31" t="s">
        <v>2914</v>
      </c>
      <c r="O185" s="59" t="s">
        <v>3422</v>
      </c>
      <c r="P185" s="51">
        <v>2360.56</v>
      </c>
      <c r="Q185" s="51">
        <f t="shared" si="17"/>
        <v>2785.4607999999998</v>
      </c>
      <c r="R185" s="51">
        <v>2360.56</v>
      </c>
      <c r="S185" s="51">
        <v>2785.4607999999998</v>
      </c>
      <c r="T185" s="51">
        <v>2360.56</v>
      </c>
      <c r="U185" s="51">
        <f t="shared" si="18"/>
        <v>2785.4607999999998</v>
      </c>
      <c r="V185" s="31" t="s">
        <v>64</v>
      </c>
      <c r="W185" s="31" t="s">
        <v>54</v>
      </c>
      <c r="X185" s="31" t="s">
        <v>54</v>
      </c>
      <c r="Y185" s="50" t="s">
        <v>55</v>
      </c>
      <c r="Z185" s="60">
        <v>41945</v>
      </c>
      <c r="AA185" s="60">
        <v>41990</v>
      </c>
      <c r="AB185" s="50" t="s">
        <v>1659</v>
      </c>
      <c r="AC185" s="50" t="s">
        <v>1659</v>
      </c>
      <c r="AD185" s="59" t="s">
        <v>3437</v>
      </c>
      <c r="AE185" s="59" t="s">
        <v>3425</v>
      </c>
      <c r="AF185" s="50">
        <v>796</v>
      </c>
      <c r="AG185" s="31" t="s">
        <v>68</v>
      </c>
      <c r="AH185" s="50">
        <v>1</v>
      </c>
      <c r="AI185" s="50">
        <v>45</v>
      </c>
      <c r="AJ185" s="31" t="s">
        <v>62</v>
      </c>
      <c r="AK185" s="60">
        <v>42005</v>
      </c>
      <c r="AL185" s="60">
        <v>42005</v>
      </c>
      <c r="AM185" s="60">
        <v>42369</v>
      </c>
      <c r="AN185" s="50">
        <v>2015</v>
      </c>
      <c r="AO185" s="50" t="s">
        <v>1659</v>
      </c>
      <c r="AP185" s="51"/>
      <c r="AQ185" s="50" t="s">
        <v>1659</v>
      </c>
      <c r="AR185" s="50" t="s">
        <v>1659</v>
      </c>
      <c r="AS185" s="50" t="s">
        <v>1659</v>
      </c>
      <c r="AT185" s="50" t="s">
        <v>1659</v>
      </c>
      <c r="AU185" s="50" t="s">
        <v>1659</v>
      </c>
      <c r="AV185" s="50" t="s">
        <v>1659</v>
      </c>
      <c r="AW185" s="50" t="s">
        <v>1659</v>
      </c>
      <c r="AX185" s="50" t="s">
        <v>1659</v>
      </c>
      <c r="AY185" s="50" t="s">
        <v>1659</v>
      </c>
      <c r="AZ185" s="50" t="s">
        <v>1659</v>
      </c>
      <c r="BA185" s="50" t="s">
        <v>1659</v>
      </c>
      <c r="BB185" s="50" t="s">
        <v>1659</v>
      </c>
      <c r="BC185" s="31" t="s">
        <v>3427</v>
      </c>
      <c r="BD185" s="49" t="s">
        <v>4515</v>
      </c>
    </row>
    <row r="186" spans="1:56" ht="56.25">
      <c r="A186" s="58">
        <v>8</v>
      </c>
      <c r="B186" s="50" t="s">
        <v>3439</v>
      </c>
      <c r="C186" s="31" t="s">
        <v>54</v>
      </c>
      <c r="D186" s="31" t="s">
        <v>3440</v>
      </c>
      <c r="E186" s="59" t="s">
        <v>2772</v>
      </c>
      <c r="F186" s="50" t="s">
        <v>2918</v>
      </c>
      <c r="G186" s="50">
        <v>7493000</v>
      </c>
      <c r="H186" s="50">
        <v>880391</v>
      </c>
      <c r="I186" s="59" t="s">
        <v>2919</v>
      </c>
      <c r="J186" s="31" t="s">
        <v>2920</v>
      </c>
      <c r="K186" s="31" t="s">
        <v>2907</v>
      </c>
      <c r="L186" s="31" t="s">
        <v>2639</v>
      </c>
      <c r="M186" s="50">
        <v>20105140703</v>
      </c>
      <c r="N186" s="31" t="s">
        <v>2797</v>
      </c>
      <c r="O186" s="59" t="s">
        <v>2901</v>
      </c>
      <c r="P186" s="51">
        <v>4895</v>
      </c>
      <c r="Q186" s="51">
        <f t="shared" si="17"/>
        <v>5776.0999999999995</v>
      </c>
      <c r="R186" s="51">
        <v>2447.5</v>
      </c>
      <c r="S186" s="51">
        <f>R186*1.18</f>
        <v>2888.0499999999997</v>
      </c>
      <c r="T186" s="51">
        <v>4895</v>
      </c>
      <c r="U186" s="51">
        <f t="shared" si="18"/>
        <v>5776.0999999999995</v>
      </c>
      <c r="V186" s="31" t="s">
        <v>64</v>
      </c>
      <c r="W186" s="31" t="s">
        <v>54</v>
      </c>
      <c r="X186" s="31" t="s">
        <v>54</v>
      </c>
      <c r="Y186" s="50" t="s">
        <v>2658</v>
      </c>
      <c r="Z186" s="60">
        <v>42065</v>
      </c>
      <c r="AA186" s="60">
        <v>42156</v>
      </c>
      <c r="AB186" s="50"/>
      <c r="AC186" s="50"/>
      <c r="AD186" s="59" t="s">
        <v>2919</v>
      </c>
      <c r="AE186" s="59" t="s">
        <v>2901</v>
      </c>
      <c r="AF186" s="50">
        <v>55</v>
      </c>
      <c r="AG186" s="31" t="s">
        <v>2921</v>
      </c>
      <c r="AH186" s="50" t="s">
        <v>3441</v>
      </c>
      <c r="AI186" s="50">
        <v>45952000</v>
      </c>
      <c r="AJ186" s="31" t="s">
        <v>62</v>
      </c>
      <c r="AK186" s="60">
        <v>42186</v>
      </c>
      <c r="AL186" s="60">
        <v>42186</v>
      </c>
      <c r="AM186" s="60">
        <v>42551</v>
      </c>
      <c r="AN186" s="50" t="s">
        <v>56</v>
      </c>
      <c r="AO186" s="50"/>
      <c r="AP186" s="51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31" t="s">
        <v>2346</v>
      </c>
      <c r="BD186" s="49" t="s">
        <v>4508</v>
      </c>
    </row>
    <row r="187" spans="1:56" ht="45">
      <c r="A187" s="58">
        <v>8</v>
      </c>
      <c r="B187" s="50" t="s">
        <v>3442</v>
      </c>
      <c r="C187" s="31" t="s">
        <v>54</v>
      </c>
      <c r="D187" s="31" t="s">
        <v>3443</v>
      </c>
      <c r="E187" s="59" t="s">
        <v>2926</v>
      </c>
      <c r="F187" s="50" t="s">
        <v>2927</v>
      </c>
      <c r="G187" s="50">
        <v>825073</v>
      </c>
      <c r="H187" s="50">
        <v>880390</v>
      </c>
      <c r="I187" s="59" t="s">
        <v>2928</v>
      </c>
      <c r="J187" s="31" t="s">
        <v>2929</v>
      </c>
      <c r="K187" s="31" t="s">
        <v>2907</v>
      </c>
      <c r="L187" s="31" t="s">
        <v>2639</v>
      </c>
      <c r="M187" s="50">
        <v>201050702</v>
      </c>
      <c r="N187" s="31" t="s">
        <v>2675</v>
      </c>
      <c r="O187" s="59" t="s">
        <v>2901</v>
      </c>
      <c r="P187" s="51">
        <v>717.52847999999994</v>
      </c>
      <c r="Q187" s="51">
        <f t="shared" si="17"/>
        <v>846.68360639999992</v>
      </c>
      <c r="R187" s="51">
        <v>179.38</v>
      </c>
      <c r="S187" s="51">
        <f>R187*1.18</f>
        <v>211.66839999999999</v>
      </c>
      <c r="T187" s="51">
        <v>717.52847999999994</v>
      </c>
      <c r="U187" s="51">
        <f t="shared" si="18"/>
        <v>846.68360639999992</v>
      </c>
      <c r="V187" s="31" t="s">
        <v>64</v>
      </c>
      <c r="W187" s="31" t="s">
        <v>54</v>
      </c>
      <c r="X187" s="31" t="s">
        <v>54</v>
      </c>
      <c r="Y187" s="50" t="s">
        <v>2658</v>
      </c>
      <c r="Z187" s="60">
        <v>42217</v>
      </c>
      <c r="AA187" s="60">
        <v>42261</v>
      </c>
      <c r="AB187" s="50"/>
      <c r="AC187" s="50"/>
      <c r="AD187" s="59" t="s">
        <v>2928</v>
      </c>
      <c r="AE187" s="59" t="s">
        <v>2901</v>
      </c>
      <c r="AF187" s="50">
        <v>796</v>
      </c>
      <c r="AG187" s="31" t="s">
        <v>2141</v>
      </c>
      <c r="AH187" s="50">
        <v>1</v>
      </c>
      <c r="AI187" s="50">
        <v>45952000</v>
      </c>
      <c r="AJ187" s="31" t="s">
        <v>62</v>
      </c>
      <c r="AK187" s="60">
        <v>42278</v>
      </c>
      <c r="AL187" s="60">
        <v>42278</v>
      </c>
      <c r="AM187" s="60">
        <v>42643</v>
      </c>
      <c r="AN187" s="50" t="s">
        <v>56</v>
      </c>
      <c r="AO187" s="50"/>
      <c r="AP187" s="51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31" t="s">
        <v>2346</v>
      </c>
      <c r="BD187" s="49" t="s">
        <v>4506</v>
      </c>
    </row>
    <row r="188" spans="1:56" ht="56.25">
      <c r="A188" s="58">
        <v>8</v>
      </c>
      <c r="B188" s="50" t="s">
        <v>3444</v>
      </c>
      <c r="C188" s="31" t="s">
        <v>54</v>
      </c>
      <c r="D188" s="31" t="s">
        <v>3445</v>
      </c>
      <c r="E188" s="59" t="s">
        <v>2718</v>
      </c>
      <c r="F188" s="50">
        <v>6020000</v>
      </c>
      <c r="G188" s="50" t="s">
        <v>2939</v>
      </c>
      <c r="H188" s="50">
        <v>880419</v>
      </c>
      <c r="I188" s="59" t="s">
        <v>3446</v>
      </c>
      <c r="J188" s="31" t="s">
        <v>2941</v>
      </c>
      <c r="K188" s="31" t="s">
        <v>2943</v>
      </c>
      <c r="L188" s="31" t="s">
        <v>2639</v>
      </c>
      <c r="M188" s="50" t="s">
        <v>2777</v>
      </c>
      <c r="N188" s="31" t="s">
        <v>2943</v>
      </c>
      <c r="O188" s="59" t="s">
        <v>2915</v>
      </c>
      <c r="P188" s="51">
        <v>5034.348</v>
      </c>
      <c r="Q188" s="51">
        <f t="shared" si="17"/>
        <v>5940.5306399999999</v>
      </c>
      <c r="R188" s="51">
        <v>5034.348</v>
      </c>
      <c r="S188" s="51">
        <v>5940.5306399999999</v>
      </c>
      <c r="T188" s="51">
        <v>5034.348</v>
      </c>
      <c r="U188" s="51">
        <f t="shared" si="18"/>
        <v>5940.5306399999999</v>
      </c>
      <c r="V188" s="31" t="s">
        <v>64</v>
      </c>
      <c r="W188" s="31" t="s">
        <v>54</v>
      </c>
      <c r="X188" s="31" t="s">
        <v>54</v>
      </c>
      <c r="Y188" s="50" t="s">
        <v>2658</v>
      </c>
      <c r="Z188" s="60">
        <v>41946</v>
      </c>
      <c r="AA188" s="60">
        <v>41995</v>
      </c>
      <c r="AB188" s="50"/>
      <c r="AC188" s="50"/>
      <c r="AD188" s="59" t="s">
        <v>3446</v>
      </c>
      <c r="AE188" s="59" t="s">
        <v>1952</v>
      </c>
      <c r="AF188" s="50">
        <v>796</v>
      </c>
      <c r="AG188" s="31" t="s">
        <v>2141</v>
      </c>
      <c r="AH188" s="50" t="s">
        <v>3447</v>
      </c>
      <c r="AI188" s="50">
        <v>45952000</v>
      </c>
      <c r="AJ188" s="31" t="s">
        <v>62</v>
      </c>
      <c r="AK188" s="60">
        <v>42005</v>
      </c>
      <c r="AL188" s="60">
        <v>42064</v>
      </c>
      <c r="AM188" s="60">
        <v>42369</v>
      </c>
      <c r="AN188" s="50">
        <v>2015</v>
      </c>
      <c r="AO188" s="50"/>
      <c r="AP188" s="51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31" t="s">
        <v>2346</v>
      </c>
      <c r="BD188" s="49" t="s">
        <v>4507</v>
      </c>
    </row>
    <row r="189" spans="1:56" ht="33.75">
      <c r="A189" s="58">
        <v>8</v>
      </c>
      <c r="B189" s="50" t="s">
        <v>3448</v>
      </c>
      <c r="C189" s="31" t="s">
        <v>54</v>
      </c>
      <c r="D189" s="31" t="s">
        <v>3445</v>
      </c>
      <c r="E189" s="59" t="s">
        <v>2718</v>
      </c>
      <c r="F189" s="50">
        <v>6020000</v>
      </c>
      <c r="G189" s="50" t="s">
        <v>1966</v>
      </c>
      <c r="H189" s="50">
        <v>880420</v>
      </c>
      <c r="I189" s="59" t="s">
        <v>3449</v>
      </c>
      <c r="J189" s="31" t="s">
        <v>2941</v>
      </c>
      <c r="K189" s="31" t="s">
        <v>2943</v>
      </c>
      <c r="L189" s="31" t="s">
        <v>2639</v>
      </c>
      <c r="M189" s="50" t="s">
        <v>2777</v>
      </c>
      <c r="N189" s="31" t="s">
        <v>2943</v>
      </c>
      <c r="O189" s="59" t="s">
        <v>2915</v>
      </c>
      <c r="P189" s="51">
        <v>25125.252</v>
      </c>
      <c r="Q189" s="51">
        <f t="shared" si="17"/>
        <v>29647.79736</v>
      </c>
      <c r="R189" s="51">
        <v>25125.252</v>
      </c>
      <c r="S189" s="51">
        <v>29647.79736</v>
      </c>
      <c r="T189" s="51">
        <v>25125.252</v>
      </c>
      <c r="U189" s="51">
        <f t="shared" si="18"/>
        <v>29647.79736</v>
      </c>
      <c r="V189" s="31" t="s">
        <v>61</v>
      </c>
      <c r="W189" s="31" t="s">
        <v>54</v>
      </c>
      <c r="X189" s="31" t="s">
        <v>54</v>
      </c>
      <c r="Y189" s="50" t="s">
        <v>2658</v>
      </c>
      <c r="Z189" s="60">
        <v>41943</v>
      </c>
      <c r="AA189" s="60">
        <v>41998</v>
      </c>
      <c r="AB189" s="50"/>
      <c r="AC189" s="50"/>
      <c r="AD189" s="59" t="s">
        <v>3449</v>
      </c>
      <c r="AE189" s="59" t="s">
        <v>1952</v>
      </c>
      <c r="AF189" s="50">
        <v>796</v>
      </c>
      <c r="AG189" s="31" t="s">
        <v>2141</v>
      </c>
      <c r="AH189" s="50" t="s">
        <v>3450</v>
      </c>
      <c r="AI189" s="50">
        <v>45952000</v>
      </c>
      <c r="AJ189" s="31" t="s">
        <v>62</v>
      </c>
      <c r="AK189" s="60">
        <v>42005</v>
      </c>
      <c r="AL189" s="60">
        <v>42005</v>
      </c>
      <c r="AM189" s="60">
        <v>42369</v>
      </c>
      <c r="AN189" s="50">
        <v>2015</v>
      </c>
      <c r="AO189" s="50"/>
      <c r="AP189" s="51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31" t="s">
        <v>2346</v>
      </c>
      <c r="BD189" s="49" t="s">
        <v>4507</v>
      </c>
    </row>
    <row r="190" spans="1:56" ht="78.75">
      <c r="A190" s="58">
        <v>8</v>
      </c>
      <c r="B190" s="50" t="s">
        <v>3451</v>
      </c>
      <c r="C190" s="31" t="s">
        <v>54</v>
      </c>
      <c r="D190" s="31" t="s">
        <v>2551</v>
      </c>
      <c r="E190" s="59" t="s">
        <v>3013</v>
      </c>
      <c r="F190" s="50">
        <v>70</v>
      </c>
      <c r="G190" s="50" t="s">
        <v>2552</v>
      </c>
      <c r="H190" s="50">
        <v>627693</v>
      </c>
      <c r="I190" s="59" t="s">
        <v>3452</v>
      </c>
      <c r="J190" s="31" t="s">
        <v>3453</v>
      </c>
      <c r="K190" s="31" t="s">
        <v>3453</v>
      </c>
      <c r="L190" s="31" t="s">
        <v>2639</v>
      </c>
      <c r="M190" s="50">
        <v>20105140101</v>
      </c>
      <c r="N190" s="31" t="s">
        <v>3454</v>
      </c>
      <c r="O190" s="59" t="s">
        <v>3287</v>
      </c>
      <c r="P190" s="51">
        <v>378500</v>
      </c>
      <c r="Q190" s="51">
        <f t="shared" si="17"/>
        <v>446630</v>
      </c>
      <c r="R190" s="51">
        <v>230221.05</v>
      </c>
      <c r="S190" s="51">
        <f>R190*1.18</f>
        <v>271660.83899999998</v>
      </c>
      <c r="T190" s="51">
        <v>378500</v>
      </c>
      <c r="U190" s="51">
        <f t="shared" si="18"/>
        <v>446630</v>
      </c>
      <c r="V190" s="31" t="s">
        <v>69</v>
      </c>
      <c r="W190" s="31" t="s">
        <v>54</v>
      </c>
      <c r="X190" s="31" t="s">
        <v>54</v>
      </c>
      <c r="Y190" s="50" t="s">
        <v>55</v>
      </c>
      <c r="Z190" s="60">
        <v>42064</v>
      </c>
      <c r="AA190" s="60">
        <v>42109</v>
      </c>
      <c r="AB190" s="50"/>
      <c r="AC190" s="50"/>
      <c r="AD190" s="59" t="s">
        <v>3452</v>
      </c>
      <c r="AE190" s="59" t="s">
        <v>3410</v>
      </c>
      <c r="AF190" s="50">
        <v>796</v>
      </c>
      <c r="AG190" s="31" t="s">
        <v>68</v>
      </c>
      <c r="AH190" s="50">
        <v>1</v>
      </c>
      <c r="AI190" s="50">
        <v>45301000</v>
      </c>
      <c r="AJ190" s="31" t="s">
        <v>2557</v>
      </c>
      <c r="AK190" s="60">
        <v>42156</v>
      </c>
      <c r="AL190" s="60">
        <v>42339</v>
      </c>
      <c r="AM190" s="60">
        <v>42887</v>
      </c>
      <c r="AN190" s="50" t="s">
        <v>57</v>
      </c>
      <c r="AO190" s="50"/>
      <c r="AP190" s="51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31" t="s">
        <v>2558</v>
      </c>
      <c r="BD190" s="49" t="s">
        <v>4504</v>
      </c>
    </row>
    <row r="191" spans="1:56" ht="123.75">
      <c r="A191" s="58">
        <v>8</v>
      </c>
      <c r="B191" s="50" t="s">
        <v>3455</v>
      </c>
      <c r="C191" s="31" t="s">
        <v>54</v>
      </c>
      <c r="D191" s="31" t="s">
        <v>2551</v>
      </c>
      <c r="E191" s="59" t="s">
        <v>3013</v>
      </c>
      <c r="F191" s="50">
        <v>70</v>
      </c>
      <c r="G191" s="50" t="s">
        <v>2552</v>
      </c>
      <c r="H191" s="50">
        <v>627681</v>
      </c>
      <c r="I191" s="59" t="s">
        <v>3456</v>
      </c>
      <c r="J191" s="31" t="s">
        <v>3453</v>
      </c>
      <c r="K191" s="31" t="s">
        <v>3453</v>
      </c>
      <c r="L191" s="31" t="s">
        <v>2639</v>
      </c>
      <c r="M191" s="50">
        <v>20105140101</v>
      </c>
      <c r="N191" s="31" t="s">
        <v>3454</v>
      </c>
      <c r="O191" s="59" t="s">
        <v>3287</v>
      </c>
      <c r="P191" s="51">
        <v>300000</v>
      </c>
      <c r="Q191" s="51">
        <f t="shared" si="17"/>
        <v>354000</v>
      </c>
      <c r="R191" s="51">
        <v>300000</v>
      </c>
      <c r="S191" s="51">
        <f>R191*1.18</f>
        <v>354000</v>
      </c>
      <c r="T191" s="51">
        <v>300000</v>
      </c>
      <c r="U191" s="51">
        <f t="shared" si="18"/>
        <v>354000</v>
      </c>
      <c r="V191" s="31" t="s">
        <v>69</v>
      </c>
      <c r="W191" s="31" t="s">
        <v>54</v>
      </c>
      <c r="X191" s="31" t="s">
        <v>54</v>
      </c>
      <c r="Y191" s="50" t="s">
        <v>55</v>
      </c>
      <c r="Z191" s="60">
        <v>42019</v>
      </c>
      <c r="AA191" s="60">
        <v>42065</v>
      </c>
      <c r="AB191" s="50"/>
      <c r="AC191" s="50"/>
      <c r="AD191" s="59" t="s">
        <v>3456</v>
      </c>
      <c r="AE191" s="59" t="s">
        <v>3410</v>
      </c>
      <c r="AF191" s="50">
        <v>796</v>
      </c>
      <c r="AG191" s="31" t="s">
        <v>68</v>
      </c>
      <c r="AH191" s="50">
        <v>1</v>
      </c>
      <c r="AI191" s="50">
        <v>46605101</v>
      </c>
      <c r="AJ191" s="31" t="s">
        <v>2557</v>
      </c>
      <c r="AK191" s="60">
        <v>42079</v>
      </c>
      <c r="AL191" s="60">
        <v>42156</v>
      </c>
      <c r="AM191" s="60">
        <v>42734</v>
      </c>
      <c r="AN191" s="50" t="s">
        <v>56</v>
      </c>
      <c r="AO191" s="50"/>
      <c r="AP191" s="51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31" t="s">
        <v>2558</v>
      </c>
      <c r="BD191" s="49" t="s">
        <v>4504</v>
      </c>
    </row>
    <row r="192" spans="1:56" ht="146.25">
      <c r="A192" s="58">
        <v>8</v>
      </c>
      <c r="B192" s="50" t="s">
        <v>3457</v>
      </c>
      <c r="C192" s="31" t="s">
        <v>54</v>
      </c>
      <c r="D192" s="31" t="s">
        <v>3458</v>
      </c>
      <c r="E192" s="59" t="s">
        <v>3283</v>
      </c>
      <c r="F192" s="50">
        <v>85</v>
      </c>
      <c r="G192" s="50" t="s">
        <v>3459</v>
      </c>
      <c r="H192" s="50">
        <v>627741</v>
      </c>
      <c r="I192" s="59" t="s">
        <v>3460</v>
      </c>
      <c r="J192" s="31" t="s">
        <v>3461</v>
      </c>
      <c r="K192" s="31" t="s">
        <v>3461</v>
      </c>
      <c r="L192" s="31" t="s">
        <v>2639</v>
      </c>
      <c r="M192" s="50">
        <v>20105140303</v>
      </c>
      <c r="N192" s="31" t="s">
        <v>3462</v>
      </c>
      <c r="O192" s="59" t="s">
        <v>3463</v>
      </c>
      <c r="P192" s="51">
        <v>68973.111000000004</v>
      </c>
      <c r="Q192" s="51">
        <v>68973.111000000004</v>
      </c>
      <c r="R192" s="51">
        <v>0</v>
      </c>
      <c r="S192" s="51">
        <v>0</v>
      </c>
      <c r="T192" s="51">
        <v>68973.111000000004</v>
      </c>
      <c r="U192" s="51">
        <v>68973.111000000004</v>
      </c>
      <c r="V192" s="31" t="s">
        <v>61</v>
      </c>
      <c r="W192" s="31" t="s">
        <v>54</v>
      </c>
      <c r="X192" s="31" t="s">
        <v>54</v>
      </c>
      <c r="Y192" s="50" t="s">
        <v>2658</v>
      </c>
      <c r="Z192" s="60">
        <v>42278</v>
      </c>
      <c r="AA192" s="60">
        <v>42339</v>
      </c>
      <c r="AB192" s="50" t="s">
        <v>71</v>
      </c>
      <c r="AC192" s="50" t="s">
        <v>71</v>
      </c>
      <c r="AD192" s="59" t="s">
        <v>3460</v>
      </c>
      <c r="AE192" s="59" t="s">
        <v>3464</v>
      </c>
      <c r="AF192" s="50">
        <v>796</v>
      </c>
      <c r="AG192" s="31" t="s">
        <v>3465</v>
      </c>
      <c r="AH192" s="50" t="s">
        <v>3466</v>
      </c>
      <c r="AI192" s="50">
        <v>45</v>
      </c>
      <c r="AJ192" s="31" t="s">
        <v>3467</v>
      </c>
      <c r="AK192" s="60">
        <v>42369</v>
      </c>
      <c r="AL192" s="60">
        <v>42387</v>
      </c>
      <c r="AM192" s="60">
        <v>43100</v>
      </c>
      <c r="AN192" s="50" t="s">
        <v>3468</v>
      </c>
      <c r="AO192" s="50"/>
      <c r="AP192" s="51"/>
      <c r="AQ192" s="50" t="s">
        <v>3469</v>
      </c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31" t="s">
        <v>3470</v>
      </c>
      <c r="BD192" s="49" t="s">
        <v>4509</v>
      </c>
    </row>
    <row r="193" spans="1:56" ht="123.75">
      <c r="A193" s="58">
        <v>8</v>
      </c>
      <c r="B193" s="50" t="s">
        <v>3471</v>
      </c>
      <c r="C193" s="31" t="s">
        <v>54</v>
      </c>
      <c r="D193" s="31" t="s">
        <v>3458</v>
      </c>
      <c r="E193" s="59" t="s">
        <v>3283</v>
      </c>
      <c r="F193" s="50">
        <v>85</v>
      </c>
      <c r="G193" s="50" t="s">
        <v>3459</v>
      </c>
      <c r="H193" s="50">
        <v>627740</v>
      </c>
      <c r="I193" s="59" t="s">
        <v>3472</v>
      </c>
      <c r="J193" s="31" t="s">
        <v>3461</v>
      </c>
      <c r="K193" s="31" t="s">
        <v>3461</v>
      </c>
      <c r="L193" s="31" t="s">
        <v>2639</v>
      </c>
      <c r="M193" s="50">
        <v>20105140303</v>
      </c>
      <c r="N193" s="31" t="s">
        <v>3462</v>
      </c>
      <c r="O193" s="59" t="s">
        <v>3473</v>
      </c>
      <c r="P193" s="51">
        <v>141465.60750000001</v>
      </c>
      <c r="Q193" s="51">
        <v>141465.60750000001</v>
      </c>
      <c r="R193" s="51">
        <v>41607.53</v>
      </c>
      <c r="S193" s="51">
        <v>41607.53</v>
      </c>
      <c r="T193" s="51">
        <v>141465.60750000001</v>
      </c>
      <c r="U193" s="51">
        <v>141465.60750000001</v>
      </c>
      <c r="V193" s="31" t="s">
        <v>61</v>
      </c>
      <c r="W193" s="31" t="s">
        <v>54</v>
      </c>
      <c r="X193" s="31" t="s">
        <v>54</v>
      </c>
      <c r="Y193" s="50" t="s">
        <v>2658</v>
      </c>
      <c r="Z193" s="60">
        <v>42125</v>
      </c>
      <c r="AA193" s="60">
        <v>42195</v>
      </c>
      <c r="AB193" s="50" t="s">
        <v>71</v>
      </c>
      <c r="AC193" s="50" t="s">
        <v>71</v>
      </c>
      <c r="AD193" s="59" t="s">
        <v>3472</v>
      </c>
      <c r="AE193" s="59" t="s">
        <v>3474</v>
      </c>
      <c r="AF193" s="50">
        <v>796</v>
      </c>
      <c r="AG193" s="31" t="s">
        <v>3465</v>
      </c>
      <c r="AH193" s="50" t="s">
        <v>3475</v>
      </c>
      <c r="AI193" s="50">
        <v>45</v>
      </c>
      <c r="AJ193" s="31" t="s">
        <v>3467</v>
      </c>
      <c r="AK193" s="60">
        <v>42217</v>
      </c>
      <c r="AL193" s="60">
        <v>42217</v>
      </c>
      <c r="AM193" s="60">
        <v>42735</v>
      </c>
      <c r="AN193" s="50" t="s">
        <v>56</v>
      </c>
      <c r="AO193" s="50"/>
      <c r="AP193" s="51"/>
      <c r="AQ193" s="50" t="s">
        <v>3476</v>
      </c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31" t="s">
        <v>3470</v>
      </c>
      <c r="BD193" s="49" t="s">
        <v>4509</v>
      </c>
    </row>
    <row r="194" spans="1:56" ht="123.75">
      <c r="A194" s="58">
        <v>8</v>
      </c>
      <c r="B194" s="50" t="s">
        <v>3477</v>
      </c>
      <c r="C194" s="31" t="s">
        <v>54</v>
      </c>
      <c r="D194" s="31" t="s">
        <v>3478</v>
      </c>
      <c r="E194" s="59" t="s">
        <v>3479</v>
      </c>
      <c r="F194" s="50" t="s">
        <v>3480</v>
      </c>
      <c r="G194" s="50" t="s">
        <v>3481</v>
      </c>
      <c r="H194" s="50">
        <v>627730</v>
      </c>
      <c r="I194" s="59" t="s">
        <v>3482</v>
      </c>
      <c r="J194" s="31" t="s">
        <v>2776</v>
      </c>
      <c r="K194" s="31" t="s">
        <v>3483</v>
      </c>
      <c r="L194" s="31" t="s">
        <v>3016</v>
      </c>
      <c r="M194" s="50">
        <v>20105060502</v>
      </c>
      <c r="N194" s="31" t="s">
        <v>3032</v>
      </c>
      <c r="O194" s="59" t="s">
        <v>3484</v>
      </c>
      <c r="P194" s="51">
        <v>1957.6271200000001</v>
      </c>
      <c r="Q194" s="51">
        <f t="shared" ref="Q194:Q206" si="19">P194*1.18</f>
        <v>2310.0000015999999</v>
      </c>
      <c r="R194" s="51">
        <v>1957.6271200000001</v>
      </c>
      <c r="S194" s="51">
        <v>2310.0000015999999</v>
      </c>
      <c r="T194" s="51">
        <v>1957.6271200000001</v>
      </c>
      <c r="U194" s="51">
        <f t="shared" ref="U194:U206" si="20">T194*1.18</f>
        <v>2310.0000015999999</v>
      </c>
      <c r="V194" s="31" t="s">
        <v>64</v>
      </c>
      <c r="W194" s="31" t="s">
        <v>54</v>
      </c>
      <c r="X194" s="31" t="s">
        <v>54</v>
      </c>
      <c r="Y194" s="50" t="s">
        <v>2658</v>
      </c>
      <c r="Z194" s="60">
        <v>41943</v>
      </c>
      <c r="AA194" s="60">
        <v>41988</v>
      </c>
      <c r="AB194" s="50" t="s">
        <v>71</v>
      </c>
      <c r="AC194" s="50" t="s">
        <v>71</v>
      </c>
      <c r="AD194" s="59" t="s">
        <v>3482</v>
      </c>
      <c r="AE194" s="59" t="s">
        <v>3485</v>
      </c>
      <c r="AF194" s="50">
        <v>796</v>
      </c>
      <c r="AG194" s="31" t="s">
        <v>1971</v>
      </c>
      <c r="AH194" s="50">
        <v>1</v>
      </c>
      <c r="AI194" s="50">
        <v>45</v>
      </c>
      <c r="AJ194" s="31" t="s">
        <v>3486</v>
      </c>
      <c r="AK194" s="60">
        <v>42019</v>
      </c>
      <c r="AL194" s="60">
        <v>42019</v>
      </c>
      <c r="AM194" s="60">
        <v>42153</v>
      </c>
      <c r="AN194" s="50">
        <v>2015</v>
      </c>
      <c r="AO194" s="50" t="s">
        <v>1659</v>
      </c>
      <c r="AP194" s="51"/>
      <c r="AQ194" s="50" t="s">
        <v>1659</v>
      </c>
      <c r="AR194" s="50" t="s">
        <v>1659</v>
      </c>
      <c r="AS194" s="50" t="s">
        <v>1659</v>
      </c>
      <c r="AT194" s="50" t="s">
        <v>1659</v>
      </c>
      <c r="AU194" s="50" t="s">
        <v>1659</v>
      </c>
      <c r="AV194" s="50" t="s">
        <v>1659</v>
      </c>
      <c r="AW194" s="50" t="s">
        <v>1659</v>
      </c>
      <c r="AX194" s="50" t="s">
        <v>1659</v>
      </c>
      <c r="AY194" s="50" t="s">
        <v>1659</v>
      </c>
      <c r="AZ194" s="50" t="s">
        <v>1659</v>
      </c>
      <c r="BA194" s="50" t="s">
        <v>1659</v>
      </c>
      <c r="BB194" s="50"/>
      <c r="BC194" s="31" t="s">
        <v>3487</v>
      </c>
    </row>
    <row r="195" spans="1:56" ht="135">
      <c r="A195" s="58">
        <v>6</v>
      </c>
      <c r="B195" s="50" t="s">
        <v>3488</v>
      </c>
      <c r="C195" s="31" t="s">
        <v>54</v>
      </c>
      <c r="D195" s="31" t="s">
        <v>3478</v>
      </c>
      <c r="E195" s="59" t="s">
        <v>3479</v>
      </c>
      <c r="F195" s="50" t="s">
        <v>3489</v>
      </c>
      <c r="G195" s="50" t="s">
        <v>3481</v>
      </c>
      <c r="H195" s="50">
        <v>627725</v>
      </c>
      <c r="I195" s="59" t="s">
        <v>3490</v>
      </c>
      <c r="J195" s="31" t="s">
        <v>3421</v>
      </c>
      <c r="K195" s="31" t="s">
        <v>2665</v>
      </c>
      <c r="L195" s="31" t="s">
        <v>3016</v>
      </c>
      <c r="M195" s="50">
        <v>20105060502</v>
      </c>
      <c r="N195" s="31" t="s">
        <v>3032</v>
      </c>
      <c r="O195" s="59" t="s">
        <v>3491</v>
      </c>
      <c r="P195" s="51">
        <v>618.55931999999996</v>
      </c>
      <c r="Q195" s="51">
        <f t="shared" si="19"/>
        <v>729.89999759999989</v>
      </c>
      <c r="R195" s="51">
        <v>618.55931999999996</v>
      </c>
      <c r="S195" s="51">
        <v>729.89999759999989</v>
      </c>
      <c r="T195" s="51">
        <v>618.55931999999996</v>
      </c>
      <c r="U195" s="51">
        <f t="shared" si="20"/>
        <v>729.89999759999989</v>
      </c>
      <c r="V195" s="31" t="s">
        <v>1937</v>
      </c>
      <c r="W195" s="31" t="s">
        <v>54</v>
      </c>
      <c r="X195" s="31" t="s">
        <v>54</v>
      </c>
      <c r="Y195" s="50" t="s">
        <v>1922</v>
      </c>
      <c r="Z195" s="60">
        <v>42156</v>
      </c>
      <c r="AA195" s="60">
        <v>42170</v>
      </c>
      <c r="AB195" s="31" t="s">
        <v>3492</v>
      </c>
      <c r="AC195" s="59" t="s">
        <v>3493</v>
      </c>
      <c r="AD195" s="59" t="s">
        <v>3490</v>
      </c>
      <c r="AE195" s="59" t="s">
        <v>3494</v>
      </c>
      <c r="AF195" s="50">
        <v>796</v>
      </c>
      <c r="AG195" s="31" t="s">
        <v>1971</v>
      </c>
      <c r="AH195" s="50">
        <v>1</v>
      </c>
      <c r="AI195" s="50">
        <v>45380000</v>
      </c>
      <c r="AJ195" s="31" t="s">
        <v>3486</v>
      </c>
      <c r="AK195" s="60">
        <v>42219</v>
      </c>
      <c r="AL195" s="60">
        <v>42219</v>
      </c>
      <c r="AM195" s="60">
        <v>42214</v>
      </c>
      <c r="AN195" s="50">
        <v>2015</v>
      </c>
      <c r="AO195" s="50" t="s">
        <v>1659</v>
      </c>
      <c r="AP195" s="51"/>
      <c r="AQ195" s="50" t="s">
        <v>1659</v>
      </c>
      <c r="AR195" s="50" t="s">
        <v>1659</v>
      </c>
      <c r="AS195" s="50" t="s">
        <v>1659</v>
      </c>
      <c r="AT195" s="50" t="s">
        <v>1659</v>
      </c>
      <c r="AU195" s="50" t="s">
        <v>1659</v>
      </c>
      <c r="AV195" s="50" t="s">
        <v>1659</v>
      </c>
      <c r="AW195" s="50" t="s">
        <v>1659</v>
      </c>
      <c r="AX195" s="50" t="s">
        <v>1659</v>
      </c>
      <c r="AY195" s="50" t="s">
        <v>1659</v>
      </c>
      <c r="AZ195" s="50" t="s">
        <v>1659</v>
      </c>
      <c r="BA195" s="50" t="s">
        <v>1659</v>
      </c>
      <c r="BB195" s="50"/>
      <c r="BC195" s="31" t="s">
        <v>3487</v>
      </c>
    </row>
    <row r="196" spans="1:56" s="83" customFormat="1" ht="45">
      <c r="A196" s="81">
        <v>4</v>
      </c>
      <c r="B196" s="81" t="s">
        <v>3495</v>
      </c>
      <c r="C196" s="59" t="s">
        <v>54</v>
      </c>
      <c r="D196" s="50" t="s">
        <v>3496</v>
      </c>
      <c r="E196" s="31" t="s">
        <v>4373</v>
      </c>
      <c r="F196" s="31">
        <v>72</v>
      </c>
      <c r="G196" s="31" t="s">
        <v>3498</v>
      </c>
      <c r="H196" s="81">
        <v>627481</v>
      </c>
      <c r="I196" s="31" t="s">
        <v>3499</v>
      </c>
      <c r="J196" s="31" t="s">
        <v>3500</v>
      </c>
      <c r="K196" s="31" t="s">
        <v>3500</v>
      </c>
      <c r="L196" s="31" t="s">
        <v>2639</v>
      </c>
      <c r="M196" s="31">
        <v>20105030204</v>
      </c>
      <c r="N196" s="31" t="s">
        <v>3501</v>
      </c>
      <c r="O196" s="31" t="s">
        <v>3502</v>
      </c>
      <c r="P196" s="68">
        <v>9491.4745800000001</v>
      </c>
      <c r="Q196" s="68">
        <f t="shared" si="19"/>
        <v>11199.940004399999</v>
      </c>
      <c r="R196" s="51">
        <v>202.36</v>
      </c>
      <c r="S196" s="51">
        <f t="shared" ref="S196:S206" si="21">R196*1.18</f>
        <v>238.78479999999999</v>
      </c>
      <c r="T196" s="68">
        <v>9491.4745800000001</v>
      </c>
      <c r="U196" s="68">
        <f t="shared" si="20"/>
        <v>11199.940004399999</v>
      </c>
      <c r="V196" s="31" t="s">
        <v>61</v>
      </c>
      <c r="W196" s="31" t="s">
        <v>54</v>
      </c>
      <c r="X196" s="31" t="s">
        <v>54</v>
      </c>
      <c r="Y196" s="31" t="s">
        <v>2658</v>
      </c>
      <c r="Z196" s="66">
        <v>42171</v>
      </c>
      <c r="AA196" s="66">
        <v>42231</v>
      </c>
      <c r="AB196" s="82"/>
      <c r="AC196" s="82"/>
      <c r="AD196" s="31" t="s">
        <v>3499</v>
      </c>
      <c r="AE196" s="31" t="s">
        <v>3410</v>
      </c>
      <c r="AF196" s="50">
        <v>796</v>
      </c>
      <c r="AG196" s="31" t="s">
        <v>1971</v>
      </c>
      <c r="AH196" s="50">
        <v>1</v>
      </c>
      <c r="AI196" s="31">
        <v>45914000</v>
      </c>
      <c r="AJ196" s="31" t="s">
        <v>62</v>
      </c>
      <c r="AK196" s="66">
        <v>42262</v>
      </c>
      <c r="AL196" s="66">
        <v>42262</v>
      </c>
      <c r="AM196" s="66">
        <v>42992</v>
      </c>
      <c r="AN196" s="31" t="s">
        <v>57</v>
      </c>
      <c r="AO196" s="82"/>
      <c r="AP196" s="51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 t="s">
        <v>4373</v>
      </c>
      <c r="BC196" s="31" t="s">
        <v>3503</v>
      </c>
    </row>
    <row r="197" spans="1:56" s="83" customFormat="1" ht="45">
      <c r="A197" s="81">
        <v>4</v>
      </c>
      <c r="B197" s="81" t="s">
        <v>3504</v>
      </c>
      <c r="C197" s="59" t="s">
        <v>54</v>
      </c>
      <c r="D197" s="50" t="s">
        <v>3496</v>
      </c>
      <c r="E197" s="31" t="s">
        <v>4373</v>
      </c>
      <c r="F197" s="31">
        <v>72</v>
      </c>
      <c r="G197" s="31" t="s">
        <v>3498</v>
      </c>
      <c r="H197" s="81">
        <v>627489</v>
      </c>
      <c r="I197" s="31" t="s">
        <v>3505</v>
      </c>
      <c r="J197" s="31" t="s">
        <v>3506</v>
      </c>
      <c r="K197" s="31" t="s">
        <v>3506</v>
      </c>
      <c r="L197" s="31" t="s">
        <v>2639</v>
      </c>
      <c r="M197" s="31">
        <v>20105030204</v>
      </c>
      <c r="N197" s="31" t="s">
        <v>3507</v>
      </c>
      <c r="O197" s="31" t="s">
        <v>3502</v>
      </c>
      <c r="P197" s="68">
        <v>2966.1</v>
      </c>
      <c r="Q197" s="68">
        <f t="shared" si="19"/>
        <v>3499.9979999999996</v>
      </c>
      <c r="R197" s="51">
        <v>123.58750000000002</v>
      </c>
      <c r="S197" s="51">
        <f t="shared" si="21"/>
        <v>145.83325000000002</v>
      </c>
      <c r="T197" s="68">
        <v>2966.1</v>
      </c>
      <c r="U197" s="68">
        <f t="shared" si="20"/>
        <v>3499.9979999999996</v>
      </c>
      <c r="V197" s="31" t="s">
        <v>64</v>
      </c>
      <c r="W197" s="31" t="s">
        <v>54</v>
      </c>
      <c r="X197" s="31" t="s">
        <v>54</v>
      </c>
      <c r="Y197" s="31" t="s">
        <v>2658</v>
      </c>
      <c r="Z197" s="66">
        <v>42231</v>
      </c>
      <c r="AA197" s="66">
        <v>42278</v>
      </c>
      <c r="AB197" s="82"/>
      <c r="AC197" s="82"/>
      <c r="AD197" s="31" t="s">
        <v>3505</v>
      </c>
      <c r="AE197" s="31" t="s">
        <v>3410</v>
      </c>
      <c r="AF197" s="50">
        <v>796</v>
      </c>
      <c r="AG197" s="31" t="s">
        <v>1971</v>
      </c>
      <c r="AH197" s="50">
        <v>1</v>
      </c>
      <c r="AI197" s="31">
        <v>45914000</v>
      </c>
      <c r="AJ197" s="31" t="s">
        <v>62</v>
      </c>
      <c r="AK197" s="66">
        <v>42309</v>
      </c>
      <c r="AL197" s="66">
        <v>42309</v>
      </c>
      <c r="AM197" s="66">
        <v>43040</v>
      </c>
      <c r="AN197" s="31" t="s">
        <v>57</v>
      </c>
      <c r="AO197" s="82"/>
      <c r="AP197" s="51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 t="s">
        <v>4373</v>
      </c>
      <c r="BC197" s="31" t="s">
        <v>3503</v>
      </c>
    </row>
    <row r="198" spans="1:56" s="83" customFormat="1" ht="33.75">
      <c r="A198" s="81">
        <v>4</v>
      </c>
      <c r="B198" s="81" t="s">
        <v>3508</v>
      </c>
      <c r="C198" s="59" t="s">
        <v>54</v>
      </c>
      <c r="D198" s="50" t="s">
        <v>3496</v>
      </c>
      <c r="E198" s="31" t="s">
        <v>4373</v>
      </c>
      <c r="F198" s="31">
        <v>72</v>
      </c>
      <c r="G198" s="31" t="s">
        <v>3498</v>
      </c>
      <c r="H198" s="81">
        <v>627490</v>
      </c>
      <c r="I198" s="31" t="s">
        <v>3509</v>
      </c>
      <c r="J198" s="31" t="s">
        <v>3506</v>
      </c>
      <c r="K198" s="31" t="s">
        <v>3506</v>
      </c>
      <c r="L198" s="31" t="s">
        <v>2639</v>
      </c>
      <c r="M198" s="31">
        <v>20105030204</v>
      </c>
      <c r="N198" s="31" t="s">
        <v>3507</v>
      </c>
      <c r="O198" s="31" t="s">
        <v>3502</v>
      </c>
      <c r="P198" s="68">
        <v>11779.660169999999</v>
      </c>
      <c r="Q198" s="68">
        <f t="shared" si="19"/>
        <v>13899.999000599999</v>
      </c>
      <c r="R198" s="51">
        <v>490.8</v>
      </c>
      <c r="S198" s="51">
        <f t="shared" si="21"/>
        <v>579.14400000000001</v>
      </c>
      <c r="T198" s="68">
        <v>11779.660169999999</v>
      </c>
      <c r="U198" s="68">
        <f t="shared" si="20"/>
        <v>13899.999000599999</v>
      </c>
      <c r="V198" s="31" t="s">
        <v>61</v>
      </c>
      <c r="W198" s="31" t="s">
        <v>54</v>
      </c>
      <c r="X198" s="31" t="s">
        <v>54</v>
      </c>
      <c r="Y198" s="31" t="s">
        <v>2658</v>
      </c>
      <c r="Z198" s="66">
        <v>42157</v>
      </c>
      <c r="AA198" s="66">
        <v>42217</v>
      </c>
      <c r="AB198" s="82"/>
      <c r="AC198" s="82"/>
      <c r="AD198" s="31" t="s">
        <v>3509</v>
      </c>
      <c r="AE198" s="31" t="s">
        <v>3410</v>
      </c>
      <c r="AF198" s="50">
        <v>796</v>
      </c>
      <c r="AG198" s="31" t="s">
        <v>1971</v>
      </c>
      <c r="AH198" s="50">
        <v>1</v>
      </c>
      <c r="AI198" s="31">
        <v>45914000</v>
      </c>
      <c r="AJ198" s="31" t="s">
        <v>62</v>
      </c>
      <c r="AK198" s="66">
        <v>42248</v>
      </c>
      <c r="AL198" s="66">
        <v>42248</v>
      </c>
      <c r="AM198" s="66">
        <v>42979</v>
      </c>
      <c r="AN198" s="31" t="s">
        <v>57</v>
      </c>
      <c r="AO198" s="82"/>
      <c r="AP198" s="51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 t="s">
        <v>4373</v>
      </c>
      <c r="BC198" s="31" t="s">
        <v>3503</v>
      </c>
    </row>
    <row r="199" spans="1:56" s="83" customFormat="1" ht="33.75">
      <c r="A199" s="81">
        <v>4</v>
      </c>
      <c r="B199" s="81" t="s">
        <v>3510</v>
      </c>
      <c r="C199" s="59" t="s">
        <v>54</v>
      </c>
      <c r="D199" s="50" t="s">
        <v>3496</v>
      </c>
      <c r="E199" s="31" t="s">
        <v>4373</v>
      </c>
      <c r="F199" s="31">
        <v>72</v>
      </c>
      <c r="G199" s="31" t="s">
        <v>3498</v>
      </c>
      <c r="H199" s="81">
        <v>627493</v>
      </c>
      <c r="I199" s="31" t="s">
        <v>3511</v>
      </c>
      <c r="J199" s="31" t="s">
        <v>3506</v>
      </c>
      <c r="K199" s="31" t="s">
        <v>3506</v>
      </c>
      <c r="L199" s="31" t="s">
        <v>2639</v>
      </c>
      <c r="M199" s="31">
        <v>20105030204</v>
      </c>
      <c r="N199" s="31" t="s">
        <v>3507</v>
      </c>
      <c r="O199" s="31" t="s">
        <v>3502</v>
      </c>
      <c r="P199" s="68">
        <v>2764.4067799999998</v>
      </c>
      <c r="Q199" s="68">
        <f t="shared" si="19"/>
        <v>3262.0000003999994</v>
      </c>
      <c r="R199" s="51">
        <v>230.4</v>
      </c>
      <c r="S199" s="51">
        <f t="shared" si="21"/>
        <v>271.87200000000001</v>
      </c>
      <c r="T199" s="68">
        <v>2764.4067799999998</v>
      </c>
      <c r="U199" s="68">
        <f t="shared" si="20"/>
        <v>3262.0000003999994</v>
      </c>
      <c r="V199" s="31" t="s">
        <v>64</v>
      </c>
      <c r="W199" s="31" t="s">
        <v>54</v>
      </c>
      <c r="X199" s="31" t="s">
        <v>54</v>
      </c>
      <c r="Y199" s="31" t="s">
        <v>2658</v>
      </c>
      <c r="Z199" s="66">
        <v>42231</v>
      </c>
      <c r="AA199" s="66">
        <v>42278</v>
      </c>
      <c r="AB199" s="82"/>
      <c r="AC199" s="82"/>
      <c r="AD199" s="31" t="s">
        <v>3511</v>
      </c>
      <c r="AE199" s="31" t="s">
        <v>3410</v>
      </c>
      <c r="AF199" s="50">
        <v>796</v>
      </c>
      <c r="AG199" s="31" t="s">
        <v>1971</v>
      </c>
      <c r="AH199" s="50">
        <v>1</v>
      </c>
      <c r="AI199" s="31">
        <v>45914000</v>
      </c>
      <c r="AJ199" s="31" t="s">
        <v>62</v>
      </c>
      <c r="AK199" s="66">
        <v>42309</v>
      </c>
      <c r="AL199" s="66">
        <v>42309</v>
      </c>
      <c r="AM199" s="66">
        <v>42675</v>
      </c>
      <c r="AN199" s="31" t="s">
        <v>56</v>
      </c>
      <c r="AO199" s="82"/>
      <c r="AP199" s="51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 t="s">
        <v>4373</v>
      </c>
      <c r="BC199" s="31" t="s">
        <v>3503</v>
      </c>
    </row>
    <row r="200" spans="1:56" s="83" customFormat="1" ht="45">
      <c r="A200" s="81">
        <v>4</v>
      </c>
      <c r="B200" s="81" t="s">
        <v>3512</v>
      </c>
      <c r="C200" s="59" t="s">
        <v>54</v>
      </c>
      <c r="D200" s="50" t="s">
        <v>3496</v>
      </c>
      <c r="E200" s="31" t="s">
        <v>4373</v>
      </c>
      <c r="F200" s="31">
        <v>72</v>
      </c>
      <c r="G200" s="31" t="s">
        <v>3498</v>
      </c>
      <c r="H200" s="81">
        <v>627494</v>
      </c>
      <c r="I200" s="31" t="s">
        <v>3513</v>
      </c>
      <c r="J200" s="31" t="s">
        <v>3506</v>
      </c>
      <c r="K200" s="31" t="s">
        <v>3506</v>
      </c>
      <c r="L200" s="31" t="s">
        <v>2639</v>
      </c>
      <c r="M200" s="31">
        <v>20105030204</v>
      </c>
      <c r="N200" s="31" t="s">
        <v>3507</v>
      </c>
      <c r="O200" s="31" t="s">
        <v>3502</v>
      </c>
      <c r="P200" s="67">
        <v>710443.5</v>
      </c>
      <c r="Q200" s="68">
        <f t="shared" si="19"/>
        <v>838323.33</v>
      </c>
      <c r="R200" s="51">
        <v>0</v>
      </c>
      <c r="S200" s="51">
        <f t="shared" si="21"/>
        <v>0</v>
      </c>
      <c r="T200" s="67">
        <v>710443.5</v>
      </c>
      <c r="U200" s="68">
        <f t="shared" si="20"/>
        <v>838323.33</v>
      </c>
      <c r="V200" s="31" t="s">
        <v>61</v>
      </c>
      <c r="W200" s="31" t="s">
        <v>54</v>
      </c>
      <c r="X200" s="31" t="s">
        <v>54</v>
      </c>
      <c r="Y200" s="31" t="s">
        <v>2658</v>
      </c>
      <c r="Z200" s="66">
        <v>42263</v>
      </c>
      <c r="AA200" s="66">
        <v>42323</v>
      </c>
      <c r="AB200" s="82"/>
      <c r="AC200" s="82"/>
      <c r="AD200" s="31" t="s">
        <v>3513</v>
      </c>
      <c r="AE200" s="31" t="s">
        <v>3410</v>
      </c>
      <c r="AF200" s="50">
        <v>796</v>
      </c>
      <c r="AG200" s="31" t="s">
        <v>1971</v>
      </c>
      <c r="AH200" s="50">
        <v>1</v>
      </c>
      <c r="AI200" s="31">
        <v>45914000</v>
      </c>
      <c r="AJ200" s="31" t="s">
        <v>62</v>
      </c>
      <c r="AK200" s="66">
        <v>42353</v>
      </c>
      <c r="AL200" s="66">
        <v>42353</v>
      </c>
      <c r="AM200" s="66">
        <v>43449</v>
      </c>
      <c r="AN200" s="31" t="s">
        <v>58</v>
      </c>
      <c r="AO200" s="82"/>
      <c r="AP200" s="51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 t="s">
        <v>4373</v>
      </c>
      <c r="BC200" s="31" t="s">
        <v>3503</v>
      </c>
    </row>
    <row r="201" spans="1:56" s="83" customFormat="1" ht="67.5">
      <c r="A201" s="81">
        <v>4</v>
      </c>
      <c r="B201" s="81" t="s">
        <v>3514</v>
      </c>
      <c r="C201" s="59" t="s">
        <v>54</v>
      </c>
      <c r="D201" s="50" t="s">
        <v>3496</v>
      </c>
      <c r="E201" s="31" t="s">
        <v>4373</v>
      </c>
      <c r="F201" s="31">
        <v>72</v>
      </c>
      <c r="G201" s="31" t="s">
        <v>3498</v>
      </c>
      <c r="H201" s="81">
        <v>627495</v>
      </c>
      <c r="I201" s="31" t="s">
        <v>3515</v>
      </c>
      <c r="J201" s="31" t="s">
        <v>3500</v>
      </c>
      <c r="K201" s="31" t="s">
        <v>3500</v>
      </c>
      <c r="L201" s="31" t="s">
        <v>2639</v>
      </c>
      <c r="M201" s="31">
        <v>201050603</v>
      </c>
      <c r="N201" s="31" t="s">
        <v>3516</v>
      </c>
      <c r="O201" s="31" t="s">
        <v>3502</v>
      </c>
      <c r="P201" s="67">
        <v>9322.0339000000004</v>
      </c>
      <c r="Q201" s="68">
        <f t="shared" si="19"/>
        <v>11000.000002000001</v>
      </c>
      <c r="R201" s="51">
        <v>2330.5084745762715</v>
      </c>
      <c r="S201" s="51">
        <f t="shared" si="21"/>
        <v>2750.0000000000005</v>
      </c>
      <c r="T201" s="67">
        <v>9322.0339000000004</v>
      </c>
      <c r="U201" s="68">
        <f t="shared" si="20"/>
        <v>11000.000002000001</v>
      </c>
      <c r="V201" s="31" t="s">
        <v>61</v>
      </c>
      <c r="W201" s="31" t="s">
        <v>54</v>
      </c>
      <c r="X201" s="31" t="s">
        <v>54</v>
      </c>
      <c r="Y201" s="31" t="s">
        <v>2658</v>
      </c>
      <c r="Z201" s="66">
        <v>42054</v>
      </c>
      <c r="AA201" s="66">
        <v>42114</v>
      </c>
      <c r="AB201" s="82"/>
      <c r="AC201" s="82"/>
      <c r="AD201" s="31" t="s">
        <v>3515</v>
      </c>
      <c r="AE201" s="31" t="s">
        <v>3410</v>
      </c>
      <c r="AF201" s="50">
        <v>796</v>
      </c>
      <c r="AG201" s="31" t="s">
        <v>1971</v>
      </c>
      <c r="AH201" s="50">
        <v>1</v>
      </c>
      <c r="AI201" s="31">
        <v>45914000</v>
      </c>
      <c r="AJ201" s="31" t="s">
        <v>62</v>
      </c>
      <c r="AK201" s="66">
        <v>42144</v>
      </c>
      <c r="AL201" s="66">
        <v>42144</v>
      </c>
      <c r="AM201" s="66">
        <v>42875</v>
      </c>
      <c r="AN201" s="31" t="s">
        <v>57</v>
      </c>
      <c r="AO201" s="82"/>
      <c r="AP201" s="51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 t="s">
        <v>4373</v>
      </c>
      <c r="BC201" s="31" t="s">
        <v>3503</v>
      </c>
    </row>
    <row r="202" spans="1:56" s="83" customFormat="1" ht="78.75">
      <c r="A202" s="81">
        <v>4</v>
      </c>
      <c r="B202" s="81" t="s">
        <v>3517</v>
      </c>
      <c r="C202" s="59" t="s">
        <v>54</v>
      </c>
      <c r="D202" s="50" t="s">
        <v>3496</v>
      </c>
      <c r="E202" s="31" t="s">
        <v>4373</v>
      </c>
      <c r="F202" s="31">
        <v>72</v>
      </c>
      <c r="G202" s="31" t="s">
        <v>3498</v>
      </c>
      <c r="H202" s="81">
        <v>627497</v>
      </c>
      <c r="I202" s="31" t="s">
        <v>3518</v>
      </c>
      <c r="J202" s="31" t="s">
        <v>3506</v>
      </c>
      <c r="K202" s="31" t="s">
        <v>3506</v>
      </c>
      <c r="L202" s="31" t="s">
        <v>2639</v>
      </c>
      <c r="M202" s="31">
        <v>201050603</v>
      </c>
      <c r="N202" s="31" t="s">
        <v>3516</v>
      </c>
      <c r="O202" s="31" t="s">
        <v>3502</v>
      </c>
      <c r="P202" s="67">
        <v>15254.237289999999</v>
      </c>
      <c r="Q202" s="68">
        <f t="shared" si="19"/>
        <v>18000.000002199999</v>
      </c>
      <c r="R202" s="51">
        <v>3813.5593220338988</v>
      </c>
      <c r="S202" s="51">
        <f t="shared" si="21"/>
        <v>4500</v>
      </c>
      <c r="T202" s="67">
        <v>15254.237289999999</v>
      </c>
      <c r="U202" s="68">
        <f t="shared" si="20"/>
        <v>18000.000002199999</v>
      </c>
      <c r="V202" s="31" t="s">
        <v>61</v>
      </c>
      <c r="W202" s="31" t="s">
        <v>54</v>
      </c>
      <c r="X202" s="31" t="s">
        <v>54</v>
      </c>
      <c r="Y202" s="31" t="s">
        <v>2658</v>
      </c>
      <c r="Z202" s="66">
        <v>42098</v>
      </c>
      <c r="AA202" s="66">
        <v>42158</v>
      </c>
      <c r="AB202" s="82"/>
      <c r="AC202" s="82"/>
      <c r="AD202" s="31" t="s">
        <v>3518</v>
      </c>
      <c r="AE202" s="31" t="s">
        <v>3410</v>
      </c>
      <c r="AF202" s="50">
        <v>796</v>
      </c>
      <c r="AG202" s="31" t="s">
        <v>1971</v>
      </c>
      <c r="AH202" s="50">
        <v>1</v>
      </c>
      <c r="AI202" s="31">
        <v>45914000</v>
      </c>
      <c r="AJ202" s="31" t="s">
        <v>62</v>
      </c>
      <c r="AK202" s="66">
        <v>42188</v>
      </c>
      <c r="AL202" s="66">
        <v>42188</v>
      </c>
      <c r="AM202" s="66">
        <v>42919</v>
      </c>
      <c r="AN202" s="31" t="s">
        <v>57</v>
      </c>
      <c r="AO202" s="82"/>
      <c r="AP202" s="51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 t="s">
        <v>4373</v>
      </c>
      <c r="BC202" s="31" t="s">
        <v>3503</v>
      </c>
    </row>
    <row r="203" spans="1:56" s="83" customFormat="1" ht="67.5">
      <c r="A203" s="81">
        <v>4</v>
      </c>
      <c r="B203" s="81" t="s">
        <v>3519</v>
      </c>
      <c r="C203" s="59" t="s">
        <v>54</v>
      </c>
      <c r="D203" s="50" t="s">
        <v>3496</v>
      </c>
      <c r="E203" s="31" t="s">
        <v>4373</v>
      </c>
      <c r="F203" s="31">
        <v>72</v>
      </c>
      <c r="G203" s="31" t="s">
        <v>3498</v>
      </c>
      <c r="H203" s="81">
        <v>627499</v>
      </c>
      <c r="I203" s="31" t="s">
        <v>3520</v>
      </c>
      <c r="J203" s="31" t="s">
        <v>3521</v>
      </c>
      <c r="K203" s="31" t="s">
        <v>3521</v>
      </c>
      <c r="L203" s="31" t="s">
        <v>2639</v>
      </c>
      <c r="M203" s="31">
        <v>201050603</v>
      </c>
      <c r="N203" s="31" t="s">
        <v>3516</v>
      </c>
      <c r="O203" s="31" t="s">
        <v>3502</v>
      </c>
      <c r="P203" s="67">
        <v>11440.677970000001</v>
      </c>
      <c r="Q203" s="68">
        <f t="shared" si="19"/>
        <v>13500.0000046</v>
      </c>
      <c r="R203" s="51">
        <v>0</v>
      </c>
      <c r="S203" s="51">
        <f t="shared" si="21"/>
        <v>0</v>
      </c>
      <c r="T203" s="67">
        <v>11440.677970000001</v>
      </c>
      <c r="U203" s="68">
        <f t="shared" si="20"/>
        <v>13500.0000046</v>
      </c>
      <c r="V203" s="31" t="s">
        <v>61</v>
      </c>
      <c r="W203" s="31" t="s">
        <v>54</v>
      </c>
      <c r="X203" s="31" t="s">
        <v>54</v>
      </c>
      <c r="Y203" s="31" t="s">
        <v>2658</v>
      </c>
      <c r="Z203" s="66">
        <v>42271</v>
      </c>
      <c r="AA203" s="66">
        <v>42318</v>
      </c>
      <c r="AB203" s="82"/>
      <c r="AC203" s="82"/>
      <c r="AD203" s="31" t="s">
        <v>3520</v>
      </c>
      <c r="AE203" s="31" t="s">
        <v>3410</v>
      </c>
      <c r="AF203" s="50">
        <v>796</v>
      </c>
      <c r="AG203" s="31" t="s">
        <v>1971</v>
      </c>
      <c r="AH203" s="50">
        <v>1</v>
      </c>
      <c r="AI203" s="31">
        <v>45914000</v>
      </c>
      <c r="AJ203" s="31" t="s">
        <v>62</v>
      </c>
      <c r="AK203" s="66">
        <v>42348</v>
      </c>
      <c r="AL203" s="66">
        <v>42348</v>
      </c>
      <c r="AM203" s="66">
        <v>42713</v>
      </c>
      <c r="AN203" s="31" t="s">
        <v>56</v>
      </c>
      <c r="AO203" s="82"/>
      <c r="AP203" s="51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 t="s">
        <v>4373</v>
      </c>
      <c r="BC203" s="31" t="s">
        <v>3503</v>
      </c>
    </row>
    <row r="204" spans="1:56" s="83" customFormat="1" ht="67.5">
      <c r="A204" s="81">
        <v>4</v>
      </c>
      <c r="B204" s="81" t="s">
        <v>3522</v>
      </c>
      <c r="C204" s="59" t="s">
        <v>54</v>
      </c>
      <c r="D204" s="50" t="s">
        <v>3496</v>
      </c>
      <c r="E204" s="31" t="s">
        <v>4373</v>
      </c>
      <c r="F204" s="31">
        <v>72</v>
      </c>
      <c r="G204" s="31" t="s">
        <v>3498</v>
      </c>
      <c r="H204" s="81">
        <v>627502</v>
      </c>
      <c r="I204" s="31" t="s">
        <v>3523</v>
      </c>
      <c r="J204" s="31" t="s">
        <v>3506</v>
      </c>
      <c r="K204" s="31" t="s">
        <v>3506</v>
      </c>
      <c r="L204" s="31" t="s">
        <v>2639</v>
      </c>
      <c r="M204" s="31">
        <v>201050603</v>
      </c>
      <c r="N204" s="31" t="s">
        <v>3516</v>
      </c>
      <c r="O204" s="31" t="s">
        <v>3502</v>
      </c>
      <c r="P204" s="67">
        <v>58020.591529999998</v>
      </c>
      <c r="Q204" s="68">
        <f t="shared" si="19"/>
        <v>68464.298005399993</v>
      </c>
      <c r="R204" s="51">
        <v>0</v>
      </c>
      <c r="S204" s="51">
        <f t="shared" si="21"/>
        <v>0</v>
      </c>
      <c r="T204" s="67">
        <v>58020.591529999998</v>
      </c>
      <c r="U204" s="68">
        <f t="shared" si="20"/>
        <v>68464.298005399993</v>
      </c>
      <c r="V204" s="31" t="s">
        <v>61</v>
      </c>
      <c r="W204" s="31" t="s">
        <v>54</v>
      </c>
      <c r="X204" s="31" t="s">
        <v>54</v>
      </c>
      <c r="Y204" s="31" t="s">
        <v>2658</v>
      </c>
      <c r="Z204" s="66">
        <v>42157</v>
      </c>
      <c r="AA204" s="66">
        <v>42217</v>
      </c>
      <c r="AB204" s="82"/>
      <c r="AC204" s="82"/>
      <c r="AD204" s="31" t="s">
        <v>3523</v>
      </c>
      <c r="AE204" s="31" t="s">
        <v>3410</v>
      </c>
      <c r="AF204" s="50">
        <v>796</v>
      </c>
      <c r="AG204" s="31" t="s">
        <v>1971</v>
      </c>
      <c r="AH204" s="50">
        <v>1</v>
      </c>
      <c r="AI204" s="31">
        <v>45914000</v>
      </c>
      <c r="AJ204" s="31" t="s">
        <v>62</v>
      </c>
      <c r="AK204" s="66">
        <v>42248</v>
      </c>
      <c r="AL204" s="66">
        <v>42248</v>
      </c>
      <c r="AM204" s="66">
        <v>43344</v>
      </c>
      <c r="AN204" s="31" t="s">
        <v>58</v>
      </c>
      <c r="AO204" s="82"/>
      <c r="AP204" s="51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 t="s">
        <v>4373</v>
      </c>
      <c r="BC204" s="143" t="s">
        <v>3503</v>
      </c>
      <c r="BD204" s="144"/>
    </row>
    <row r="205" spans="1:56" s="83" customFormat="1" ht="67.5">
      <c r="A205" s="81">
        <v>4</v>
      </c>
      <c r="B205" s="81" t="s">
        <v>3524</v>
      </c>
      <c r="C205" s="59" t="s">
        <v>54</v>
      </c>
      <c r="D205" s="50" t="s">
        <v>3496</v>
      </c>
      <c r="E205" s="31" t="s">
        <v>4373</v>
      </c>
      <c r="F205" s="31">
        <v>72</v>
      </c>
      <c r="G205" s="31" t="s">
        <v>3498</v>
      </c>
      <c r="H205" s="81">
        <v>627504</v>
      </c>
      <c r="I205" s="31" t="s">
        <v>3525</v>
      </c>
      <c r="J205" s="31" t="s">
        <v>3500</v>
      </c>
      <c r="K205" s="31" t="s">
        <v>3500</v>
      </c>
      <c r="L205" s="31" t="s">
        <v>2639</v>
      </c>
      <c r="M205" s="31">
        <v>201050603</v>
      </c>
      <c r="N205" s="31" t="s">
        <v>3516</v>
      </c>
      <c r="O205" s="31" t="s">
        <v>3502</v>
      </c>
      <c r="P205" s="67">
        <v>35133.474579999995</v>
      </c>
      <c r="Q205" s="68">
        <f t="shared" si="19"/>
        <v>41457.50000439999</v>
      </c>
      <c r="R205" s="51">
        <v>4879.6492467043317</v>
      </c>
      <c r="S205" s="51">
        <f t="shared" si="21"/>
        <v>5757.9861111111113</v>
      </c>
      <c r="T205" s="67">
        <v>35133.474579999995</v>
      </c>
      <c r="U205" s="68">
        <f t="shared" si="20"/>
        <v>41457.50000439999</v>
      </c>
      <c r="V205" s="31" t="s">
        <v>61</v>
      </c>
      <c r="W205" s="31" t="s">
        <v>54</v>
      </c>
      <c r="X205" s="31" t="s">
        <v>54</v>
      </c>
      <c r="Y205" s="31" t="s">
        <v>2658</v>
      </c>
      <c r="Z205" s="66">
        <v>42157</v>
      </c>
      <c r="AA205" s="66">
        <v>42217</v>
      </c>
      <c r="AB205" s="82"/>
      <c r="AC205" s="82"/>
      <c r="AD205" s="31" t="s">
        <v>3525</v>
      </c>
      <c r="AE205" s="31" t="s">
        <v>3410</v>
      </c>
      <c r="AF205" s="50">
        <v>796</v>
      </c>
      <c r="AG205" s="31" t="s">
        <v>1971</v>
      </c>
      <c r="AH205" s="50">
        <v>1</v>
      </c>
      <c r="AI205" s="31">
        <v>45914000</v>
      </c>
      <c r="AJ205" s="31" t="s">
        <v>62</v>
      </c>
      <c r="AK205" s="66">
        <v>42248</v>
      </c>
      <c r="AL205" s="66">
        <v>42248</v>
      </c>
      <c r="AM205" s="66">
        <v>43344</v>
      </c>
      <c r="AN205" s="31" t="s">
        <v>58</v>
      </c>
      <c r="AO205" s="82"/>
      <c r="AP205" s="51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 t="s">
        <v>4373</v>
      </c>
      <c r="BC205" s="31" t="s">
        <v>3503</v>
      </c>
    </row>
    <row r="206" spans="1:56" s="83" customFormat="1" ht="67.5">
      <c r="A206" s="81">
        <v>4</v>
      </c>
      <c r="B206" s="81" t="s">
        <v>3526</v>
      </c>
      <c r="C206" s="59" t="s">
        <v>54</v>
      </c>
      <c r="D206" s="50" t="s">
        <v>3496</v>
      </c>
      <c r="E206" s="31" t="s">
        <v>4373</v>
      </c>
      <c r="F206" s="31">
        <v>72</v>
      </c>
      <c r="G206" s="31" t="s">
        <v>3498</v>
      </c>
      <c r="H206" s="81">
        <v>627505</v>
      </c>
      <c r="I206" s="31" t="s">
        <v>4792</v>
      </c>
      <c r="J206" s="31" t="s">
        <v>3500</v>
      </c>
      <c r="K206" s="31" t="s">
        <v>3500</v>
      </c>
      <c r="L206" s="31" t="s">
        <v>2639</v>
      </c>
      <c r="M206" s="31">
        <v>201050603</v>
      </c>
      <c r="N206" s="31" t="s">
        <v>3516</v>
      </c>
      <c r="O206" s="31" t="s">
        <v>3502</v>
      </c>
      <c r="P206" s="67">
        <v>12711.86441</v>
      </c>
      <c r="Q206" s="68">
        <f t="shared" si="19"/>
        <v>15000.0000038</v>
      </c>
      <c r="R206" s="51">
        <v>0</v>
      </c>
      <c r="S206" s="51">
        <f t="shared" si="21"/>
        <v>0</v>
      </c>
      <c r="T206" s="67">
        <v>12711.86441</v>
      </c>
      <c r="U206" s="68">
        <f t="shared" si="20"/>
        <v>15000.0000038</v>
      </c>
      <c r="V206" s="31" t="s">
        <v>61</v>
      </c>
      <c r="W206" s="31" t="s">
        <v>54</v>
      </c>
      <c r="X206" s="31" t="s">
        <v>54</v>
      </c>
      <c r="Y206" s="31" t="s">
        <v>2658</v>
      </c>
      <c r="Z206" s="66">
        <v>42262</v>
      </c>
      <c r="AA206" s="66">
        <v>42310</v>
      </c>
      <c r="AB206" s="82"/>
      <c r="AC206" s="82"/>
      <c r="AD206" s="31" t="s">
        <v>3525</v>
      </c>
      <c r="AE206" s="31" t="s">
        <v>3410</v>
      </c>
      <c r="AF206" s="50">
        <v>796</v>
      </c>
      <c r="AG206" s="31" t="s">
        <v>1971</v>
      </c>
      <c r="AH206" s="50">
        <v>1</v>
      </c>
      <c r="AI206" s="31">
        <v>45914000</v>
      </c>
      <c r="AJ206" s="31" t="s">
        <v>62</v>
      </c>
      <c r="AK206" s="66">
        <v>42339</v>
      </c>
      <c r="AL206" s="66">
        <v>42339</v>
      </c>
      <c r="AM206" s="66">
        <v>42705</v>
      </c>
      <c r="AN206" s="31" t="s">
        <v>56</v>
      </c>
      <c r="AO206" s="82"/>
      <c r="AP206" s="51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 t="s">
        <v>4373</v>
      </c>
      <c r="BC206" s="31" t="s">
        <v>3503</v>
      </c>
    </row>
    <row r="207" spans="1:56" s="83" customFormat="1" ht="67.5">
      <c r="A207" s="81">
        <v>4</v>
      </c>
      <c r="B207" s="81" t="s">
        <v>3527</v>
      </c>
      <c r="C207" s="59" t="s">
        <v>54</v>
      </c>
      <c r="D207" s="50" t="s">
        <v>3496</v>
      </c>
      <c r="E207" s="31" t="s">
        <v>4373</v>
      </c>
      <c r="F207" s="31">
        <v>72</v>
      </c>
      <c r="G207" s="31" t="s">
        <v>3498</v>
      </c>
      <c r="H207" s="81">
        <v>627507</v>
      </c>
      <c r="I207" s="31" t="s">
        <v>3528</v>
      </c>
      <c r="J207" s="31" t="s">
        <v>3529</v>
      </c>
      <c r="K207" s="31" t="s">
        <v>3529</v>
      </c>
      <c r="L207" s="31" t="s">
        <v>2639</v>
      </c>
      <c r="M207" s="31">
        <v>201050603</v>
      </c>
      <c r="N207" s="31" t="s">
        <v>2792</v>
      </c>
      <c r="O207" s="31" t="s">
        <v>3502</v>
      </c>
      <c r="P207" s="67">
        <f>P208+P209</f>
        <v>11752.24</v>
      </c>
      <c r="Q207" s="68">
        <f>Q208+Q209</f>
        <v>12500.003199999999</v>
      </c>
      <c r="R207" s="31" t="s">
        <v>2792</v>
      </c>
      <c r="S207" s="31" t="s">
        <v>2792</v>
      </c>
      <c r="T207" s="67">
        <f>T208+T209</f>
        <v>11752.24</v>
      </c>
      <c r="U207" s="68">
        <f>U208+U209</f>
        <v>12500.003199999999</v>
      </c>
      <c r="V207" s="31" t="s">
        <v>61</v>
      </c>
      <c r="W207" s="31" t="s">
        <v>54</v>
      </c>
      <c r="X207" s="31" t="s">
        <v>54</v>
      </c>
      <c r="Y207" s="31" t="s">
        <v>2658</v>
      </c>
      <c r="Z207" s="66">
        <v>42269</v>
      </c>
      <c r="AA207" s="66">
        <v>42329</v>
      </c>
      <c r="AB207" s="82"/>
      <c r="AC207" s="82"/>
      <c r="AD207" s="31" t="s">
        <v>3528</v>
      </c>
      <c r="AE207" s="31" t="s">
        <v>3410</v>
      </c>
      <c r="AF207" s="50">
        <v>796</v>
      </c>
      <c r="AG207" s="31" t="s">
        <v>1971</v>
      </c>
      <c r="AH207" s="50">
        <v>1</v>
      </c>
      <c r="AI207" s="31">
        <v>45914000</v>
      </c>
      <c r="AJ207" s="31" t="s">
        <v>62</v>
      </c>
      <c r="AK207" s="66">
        <v>42359</v>
      </c>
      <c r="AL207" s="66">
        <v>42359</v>
      </c>
      <c r="AM207" s="66">
        <v>43089</v>
      </c>
      <c r="AN207" s="31" t="s">
        <v>57</v>
      </c>
      <c r="AO207" s="82"/>
      <c r="AP207" s="51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 t="s">
        <v>4373</v>
      </c>
      <c r="BC207" s="31" t="s">
        <v>3503</v>
      </c>
    </row>
    <row r="208" spans="1:56" s="83" customFormat="1" ht="45">
      <c r="A208" s="61">
        <v>4</v>
      </c>
      <c r="B208" s="53" t="s">
        <v>3530</v>
      </c>
      <c r="C208" s="53" t="s">
        <v>3530</v>
      </c>
      <c r="D208" s="55" t="s">
        <v>3496</v>
      </c>
      <c r="E208" s="53" t="s">
        <v>4373</v>
      </c>
      <c r="F208" s="53">
        <v>72</v>
      </c>
      <c r="G208" s="53" t="s">
        <v>3498</v>
      </c>
      <c r="H208" s="61">
        <v>627507</v>
      </c>
      <c r="I208" s="53" t="s">
        <v>3528</v>
      </c>
      <c r="J208" s="53" t="s">
        <v>3531</v>
      </c>
      <c r="K208" s="53" t="s">
        <v>3531</v>
      </c>
      <c r="L208" s="53" t="s">
        <v>2639</v>
      </c>
      <c r="M208" s="53">
        <v>201050603</v>
      </c>
      <c r="N208" s="53" t="s">
        <v>3532</v>
      </c>
      <c r="O208" s="53" t="s">
        <v>3502</v>
      </c>
      <c r="P208" s="62">
        <v>7598</v>
      </c>
      <c r="Q208" s="63">
        <f>P208</f>
        <v>7598</v>
      </c>
      <c r="R208" s="56">
        <v>0</v>
      </c>
      <c r="S208" s="56">
        <f>R208*1.18</f>
        <v>0</v>
      </c>
      <c r="T208" s="62">
        <v>7598</v>
      </c>
      <c r="U208" s="63">
        <f>T208</f>
        <v>7598</v>
      </c>
      <c r="V208" s="53" t="s">
        <v>61</v>
      </c>
      <c r="W208" s="53" t="s">
        <v>54</v>
      </c>
      <c r="X208" s="53" t="s">
        <v>54</v>
      </c>
      <c r="Y208" s="53" t="s">
        <v>2658</v>
      </c>
      <c r="Z208" s="64">
        <v>42269</v>
      </c>
      <c r="AA208" s="64">
        <v>42329</v>
      </c>
      <c r="AB208" s="65"/>
      <c r="AC208" s="65"/>
      <c r="AD208" s="53" t="s">
        <v>3528</v>
      </c>
      <c r="AE208" s="53" t="s">
        <v>3410</v>
      </c>
      <c r="AF208" s="55">
        <v>796</v>
      </c>
      <c r="AG208" s="53" t="s">
        <v>1971</v>
      </c>
      <c r="AH208" s="55">
        <v>1</v>
      </c>
      <c r="AI208" s="53">
        <v>45914000</v>
      </c>
      <c r="AJ208" s="53" t="s">
        <v>62</v>
      </c>
      <c r="AK208" s="66">
        <v>42359</v>
      </c>
      <c r="AL208" s="66">
        <v>42359</v>
      </c>
      <c r="AM208" s="66">
        <v>43089</v>
      </c>
      <c r="AN208" s="31" t="s">
        <v>57</v>
      </c>
      <c r="AO208" s="82"/>
      <c r="AP208" s="82"/>
      <c r="AQ208" s="82"/>
      <c r="AR208" s="65"/>
      <c r="AS208" s="65"/>
      <c r="AT208" s="65"/>
      <c r="AU208" s="65"/>
      <c r="AV208" s="65"/>
      <c r="AW208" s="65"/>
      <c r="AX208" s="65"/>
      <c r="AY208" s="65"/>
      <c r="AZ208" s="65"/>
      <c r="BA208" s="31"/>
      <c r="BB208" s="65" t="s">
        <v>4373</v>
      </c>
      <c r="BC208" s="53" t="s">
        <v>3533</v>
      </c>
    </row>
    <row r="209" spans="1:55" s="83" customFormat="1" ht="67.5">
      <c r="A209" s="61">
        <v>4</v>
      </c>
      <c r="B209" s="53" t="s">
        <v>3530</v>
      </c>
      <c r="C209" s="53" t="s">
        <v>3530</v>
      </c>
      <c r="D209" s="55" t="s">
        <v>3496</v>
      </c>
      <c r="E209" s="53" t="s">
        <v>4373</v>
      </c>
      <c r="F209" s="53">
        <v>72</v>
      </c>
      <c r="G209" s="53" t="s">
        <v>3498</v>
      </c>
      <c r="H209" s="61">
        <v>627507</v>
      </c>
      <c r="I209" s="53" t="s">
        <v>3528</v>
      </c>
      <c r="J209" s="53" t="s">
        <v>3506</v>
      </c>
      <c r="K209" s="53" t="s">
        <v>3506</v>
      </c>
      <c r="L209" s="53" t="s">
        <v>2639</v>
      </c>
      <c r="M209" s="53">
        <v>201050603</v>
      </c>
      <c r="N209" s="53" t="s">
        <v>3516</v>
      </c>
      <c r="O209" s="53" t="s">
        <v>3502</v>
      </c>
      <c r="P209" s="62">
        <v>4154.24</v>
      </c>
      <c r="Q209" s="63">
        <f t="shared" ref="Q209:Q223" si="22">P209*1.18</f>
        <v>4902.0031999999992</v>
      </c>
      <c r="R209" s="56">
        <v>0</v>
      </c>
      <c r="S209" s="56">
        <f>R209*1.18</f>
        <v>0</v>
      </c>
      <c r="T209" s="62">
        <v>4154.24</v>
      </c>
      <c r="U209" s="63">
        <f t="shared" ref="U209:U223" si="23">T209*1.18</f>
        <v>4902.0031999999992</v>
      </c>
      <c r="V209" s="53" t="s">
        <v>61</v>
      </c>
      <c r="W209" s="53" t="s">
        <v>54</v>
      </c>
      <c r="X209" s="53" t="s">
        <v>54</v>
      </c>
      <c r="Y209" s="53" t="s">
        <v>2658</v>
      </c>
      <c r="Z209" s="64">
        <v>42269</v>
      </c>
      <c r="AA209" s="64">
        <v>42329</v>
      </c>
      <c r="AB209" s="65"/>
      <c r="AC209" s="65"/>
      <c r="AD209" s="53" t="s">
        <v>3528</v>
      </c>
      <c r="AE209" s="53" t="s">
        <v>3410</v>
      </c>
      <c r="AF209" s="55">
        <v>796</v>
      </c>
      <c r="AG209" s="53" t="s">
        <v>1971</v>
      </c>
      <c r="AH209" s="55">
        <v>1</v>
      </c>
      <c r="AI209" s="53">
        <v>45914000</v>
      </c>
      <c r="AJ209" s="53" t="s">
        <v>62</v>
      </c>
      <c r="AK209" s="66">
        <v>42359</v>
      </c>
      <c r="AL209" s="66">
        <v>42359</v>
      </c>
      <c r="AM209" s="66">
        <v>43089</v>
      </c>
      <c r="AN209" s="31" t="s">
        <v>57</v>
      </c>
      <c r="AO209" s="82"/>
      <c r="AP209" s="82"/>
      <c r="AQ209" s="82"/>
      <c r="AR209" s="65"/>
      <c r="AS209" s="65"/>
      <c r="AT209" s="65"/>
      <c r="AU209" s="65"/>
      <c r="AV209" s="65"/>
      <c r="AW209" s="65"/>
      <c r="AX209" s="65"/>
      <c r="AY209" s="65"/>
      <c r="AZ209" s="65"/>
      <c r="BA209" s="31"/>
      <c r="BB209" s="65" t="s">
        <v>4373</v>
      </c>
      <c r="BC209" s="53" t="s">
        <v>3533</v>
      </c>
    </row>
    <row r="210" spans="1:55" s="83" customFormat="1" ht="67.5">
      <c r="A210" s="81">
        <v>4</v>
      </c>
      <c r="B210" s="81" t="s">
        <v>3534</v>
      </c>
      <c r="C210" s="59" t="s">
        <v>54</v>
      </c>
      <c r="D210" s="50" t="s">
        <v>3496</v>
      </c>
      <c r="E210" s="31" t="s">
        <v>4373</v>
      </c>
      <c r="F210" s="31">
        <v>72</v>
      </c>
      <c r="G210" s="31" t="s">
        <v>3498</v>
      </c>
      <c r="H210" s="81">
        <v>627506</v>
      </c>
      <c r="I210" s="31" t="s">
        <v>3535</v>
      </c>
      <c r="J210" s="31" t="s">
        <v>3506</v>
      </c>
      <c r="K210" s="31" t="s">
        <v>3506</v>
      </c>
      <c r="L210" s="31" t="s">
        <v>2639</v>
      </c>
      <c r="M210" s="31">
        <v>201050603</v>
      </c>
      <c r="N210" s="31" t="s">
        <v>3516</v>
      </c>
      <c r="O210" s="31" t="s">
        <v>3502</v>
      </c>
      <c r="P210" s="67">
        <v>5932.2</v>
      </c>
      <c r="Q210" s="68">
        <f t="shared" si="22"/>
        <v>6999.9959999999992</v>
      </c>
      <c r="R210" s="51">
        <v>0</v>
      </c>
      <c r="S210" s="51">
        <v>0</v>
      </c>
      <c r="T210" s="67">
        <v>5932.2</v>
      </c>
      <c r="U210" s="68">
        <f t="shared" si="23"/>
        <v>6999.9959999999992</v>
      </c>
      <c r="V210" s="31" t="s">
        <v>64</v>
      </c>
      <c r="W210" s="31" t="s">
        <v>54</v>
      </c>
      <c r="X210" s="31" t="s">
        <v>54</v>
      </c>
      <c r="Y210" s="31" t="s">
        <v>2658</v>
      </c>
      <c r="Z210" s="66">
        <v>42353</v>
      </c>
      <c r="AA210" s="66">
        <v>42380</v>
      </c>
      <c r="AB210" s="82"/>
      <c r="AC210" s="82"/>
      <c r="AD210" s="31" t="s">
        <v>3535</v>
      </c>
      <c r="AE210" s="31" t="s">
        <v>3410</v>
      </c>
      <c r="AF210" s="50">
        <v>796</v>
      </c>
      <c r="AG210" s="31" t="s">
        <v>1971</v>
      </c>
      <c r="AH210" s="50">
        <v>1</v>
      </c>
      <c r="AI210" s="31">
        <v>45914000</v>
      </c>
      <c r="AJ210" s="31" t="s">
        <v>62</v>
      </c>
      <c r="AK210" s="66">
        <v>42401</v>
      </c>
      <c r="AL210" s="66">
        <v>42401</v>
      </c>
      <c r="AM210" s="66">
        <v>42767</v>
      </c>
      <c r="AN210" s="31" t="s">
        <v>56</v>
      </c>
      <c r="AO210" s="82"/>
      <c r="AP210" s="51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 t="s">
        <v>4373</v>
      </c>
      <c r="BC210" s="31" t="s">
        <v>3503</v>
      </c>
    </row>
    <row r="211" spans="1:55" s="83" customFormat="1" ht="145.5" customHeight="1">
      <c r="A211" s="81">
        <v>4</v>
      </c>
      <c r="B211" s="81" t="s">
        <v>3538</v>
      </c>
      <c r="C211" s="59" t="s">
        <v>54</v>
      </c>
      <c r="D211" s="50" t="s">
        <v>3496</v>
      </c>
      <c r="E211" s="31" t="s">
        <v>4373</v>
      </c>
      <c r="F211" s="31">
        <v>72</v>
      </c>
      <c r="G211" s="31" t="s">
        <v>3498</v>
      </c>
      <c r="H211" s="81">
        <v>627510</v>
      </c>
      <c r="I211" s="31" t="s">
        <v>4793</v>
      </c>
      <c r="J211" s="31" t="s">
        <v>3500</v>
      </c>
      <c r="K211" s="31" t="s">
        <v>3500</v>
      </c>
      <c r="L211" s="31" t="s">
        <v>2639</v>
      </c>
      <c r="M211" s="31">
        <v>201050603</v>
      </c>
      <c r="N211" s="31" t="s">
        <v>3516</v>
      </c>
      <c r="O211" s="31" t="s">
        <v>3502</v>
      </c>
      <c r="P211" s="67">
        <v>31478.694149999999</v>
      </c>
      <c r="Q211" s="68">
        <f t="shared" si="22"/>
        <v>37144.859097</v>
      </c>
      <c r="R211" s="51">
        <v>0</v>
      </c>
      <c r="S211" s="51">
        <v>0</v>
      </c>
      <c r="T211" s="67">
        <v>31478.694149999999</v>
      </c>
      <c r="U211" s="68">
        <f t="shared" si="23"/>
        <v>37144.859097</v>
      </c>
      <c r="V211" s="31" t="s">
        <v>61</v>
      </c>
      <c r="W211" s="31" t="s">
        <v>54</v>
      </c>
      <c r="X211" s="31" t="s">
        <v>54</v>
      </c>
      <c r="Y211" s="31" t="s">
        <v>2658</v>
      </c>
      <c r="Z211" s="66">
        <v>42262</v>
      </c>
      <c r="AA211" s="66">
        <v>42310</v>
      </c>
      <c r="AB211" s="82"/>
      <c r="AC211" s="82"/>
      <c r="AD211" s="31" t="s">
        <v>4793</v>
      </c>
      <c r="AE211" s="31" t="s">
        <v>3410</v>
      </c>
      <c r="AF211" s="50">
        <v>796</v>
      </c>
      <c r="AG211" s="31" t="s">
        <v>1971</v>
      </c>
      <c r="AH211" s="50">
        <v>1</v>
      </c>
      <c r="AI211" s="31">
        <v>45914000</v>
      </c>
      <c r="AJ211" s="31" t="s">
        <v>62</v>
      </c>
      <c r="AK211" s="66">
        <v>42339</v>
      </c>
      <c r="AL211" s="66">
        <v>42339</v>
      </c>
      <c r="AM211" s="66">
        <v>42705</v>
      </c>
      <c r="AN211" s="31" t="s">
        <v>56</v>
      </c>
      <c r="AO211" s="82"/>
      <c r="AP211" s="51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 t="s">
        <v>4373</v>
      </c>
      <c r="BC211" s="31" t="s">
        <v>3503</v>
      </c>
    </row>
    <row r="212" spans="1:55" s="83" customFormat="1" ht="106.5" customHeight="1">
      <c r="A212" s="81">
        <v>4</v>
      </c>
      <c r="B212" s="81" t="s">
        <v>3539</v>
      </c>
      <c r="C212" s="59" t="s">
        <v>54</v>
      </c>
      <c r="D212" s="50" t="s">
        <v>3496</v>
      </c>
      <c r="E212" s="31" t="s">
        <v>4373</v>
      </c>
      <c r="F212" s="31">
        <v>72</v>
      </c>
      <c r="G212" s="31" t="s">
        <v>3498</v>
      </c>
      <c r="H212" s="81">
        <v>627511</v>
      </c>
      <c r="I212" s="31" t="s">
        <v>3540</v>
      </c>
      <c r="J212" s="31" t="s">
        <v>3500</v>
      </c>
      <c r="K212" s="31" t="s">
        <v>3500</v>
      </c>
      <c r="L212" s="31" t="s">
        <v>2639</v>
      </c>
      <c r="M212" s="31">
        <v>201050603</v>
      </c>
      <c r="N212" s="31" t="s">
        <v>3516</v>
      </c>
      <c r="O212" s="31" t="s">
        <v>3502</v>
      </c>
      <c r="P212" s="67">
        <v>19041.47034</v>
      </c>
      <c r="Q212" s="68">
        <f t="shared" si="22"/>
        <v>22468.9350012</v>
      </c>
      <c r="R212" s="51">
        <v>0</v>
      </c>
      <c r="S212" s="51">
        <v>0</v>
      </c>
      <c r="T212" s="67">
        <v>19041.47034</v>
      </c>
      <c r="U212" s="68">
        <f t="shared" si="23"/>
        <v>22468.9350012</v>
      </c>
      <c r="V212" s="31" t="s">
        <v>61</v>
      </c>
      <c r="W212" s="31" t="s">
        <v>54</v>
      </c>
      <c r="X212" s="31" t="s">
        <v>54</v>
      </c>
      <c r="Y212" s="31" t="s">
        <v>2658</v>
      </c>
      <c r="Z212" s="66">
        <v>42124</v>
      </c>
      <c r="AA212" s="66">
        <v>42170</v>
      </c>
      <c r="AB212" s="82"/>
      <c r="AC212" s="82"/>
      <c r="AD212" s="31" t="s">
        <v>3540</v>
      </c>
      <c r="AE212" s="31" t="s">
        <v>3410</v>
      </c>
      <c r="AF212" s="50">
        <v>796</v>
      </c>
      <c r="AG212" s="31" t="s">
        <v>1971</v>
      </c>
      <c r="AH212" s="50">
        <v>1</v>
      </c>
      <c r="AI212" s="31">
        <v>45914000</v>
      </c>
      <c r="AJ212" s="31" t="s">
        <v>62</v>
      </c>
      <c r="AK212" s="66">
        <v>42201</v>
      </c>
      <c r="AL212" s="66">
        <v>42201</v>
      </c>
      <c r="AM212" s="66">
        <v>42537</v>
      </c>
      <c r="AN212" s="31" t="s">
        <v>56</v>
      </c>
      <c r="AO212" s="82"/>
      <c r="AP212" s="51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 t="s">
        <v>4373</v>
      </c>
      <c r="BC212" s="31" t="s">
        <v>3503</v>
      </c>
    </row>
    <row r="213" spans="1:55" s="83" customFormat="1" ht="90">
      <c r="A213" s="81">
        <v>4</v>
      </c>
      <c r="B213" s="81" t="s">
        <v>3541</v>
      </c>
      <c r="C213" s="59" t="s">
        <v>54</v>
      </c>
      <c r="D213" s="50" t="s">
        <v>3496</v>
      </c>
      <c r="E213" s="31" t="s">
        <v>4373</v>
      </c>
      <c r="F213" s="31">
        <v>72</v>
      </c>
      <c r="G213" s="31" t="s">
        <v>3498</v>
      </c>
      <c r="H213" s="81">
        <v>627512</v>
      </c>
      <c r="I213" s="31" t="s">
        <v>3542</v>
      </c>
      <c r="J213" s="31" t="s">
        <v>3500</v>
      </c>
      <c r="K213" s="31" t="s">
        <v>3500</v>
      </c>
      <c r="L213" s="31" t="s">
        <v>2639</v>
      </c>
      <c r="M213" s="31">
        <v>201050603</v>
      </c>
      <c r="N213" s="31" t="s">
        <v>3516</v>
      </c>
      <c r="O213" s="31" t="s">
        <v>3502</v>
      </c>
      <c r="P213" s="67">
        <v>16171</v>
      </c>
      <c r="Q213" s="68">
        <f t="shared" si="22"/>
        <v>19081.78</v>
      </c>
      <c r="R213" s="51">
        <v>0</v>
      </c>
      <c r="S213" s="51">
        <v>0</v>
      </c>
      <c r="T213" s="67">
        <v>16171</v>
      </c>
      <c r="U213" s="68">
        <f t="shared" si="23"/>
        <v>19081.78</v>
      </c>
      <c r="V213" s="31" t="s">
        <v>61</v>
      </c>
      <c r="W213" s="31" t="s">
        <v>54</v>
      </c>
      <c r="X213" s="31" t="s">
        <v>54</v>
      </c>
      <c r="Y213" s="31" t="s">
        <v>2658</v>
      </c>
      <c r="Z213" s="66">
        <v>42262</v>
      </c>
      <c r="AA213" s="66">
        <v>42310</v>
      </c>
      <c r="AB213" s="82"/>
      <c r="AC213" s="82"/>
      <c r="AD213" s="31" t="s">
        <v>3542</v>
      </c>
      <c r="AE213" s="31" t="s">
        <v>3410</v>
      </c>
      <c r="AF213" s="50">
        <v>796</v>
      </c>
      <c r="AG213" s="31" t="s">
        <v>1971</v>
      </c>
      <c r="AH213" s="50">
        <v>1</v>
      </c>
      <c r="AI213" s="31">
        <v>45914000</v>
      </c>
      <c r="AJ213" s="31" t="s">
        <v>62</v>
      </c>
      <c r="AK213" s="66">
        <v>42339</v>
      </c>
      <c r="AL213" s="66">
        <v>42339</v>
      </c>
      <c r="AM213" s="66">
        <v>42521</v>
      </c>
      <c r="AN213" s="31" t="s">
        <v>56</v>
      </c>
      <c r="AO213" s="82"/>
      <c r="AP213" s="51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 t="s">
        <v>4373</v>
      </c>
      <c r="BC213" s="31" t="s">
        <v>3503</v>
      </c>
    </row>
    <row r="214" spans="1:55" s="83" customFormat="1" ht="101.25">
      <c r="A214" s="81">
        <v>4</v>
      </c>
      <c r="B214" s="81" t="s">
        <v>3543</v>
      </c>
      <c r="C214" s="59" t="s">
        <v>54</v>
      </c>
      <c r="D214" s="50" t="s">
        <v>3496</v>
      </c>
      <c r="E214" s="31" t="s">
        <v>4373</v>
      </c>
      <c r="F214" s="31">
        <v>72</v>
      </c>
      <c r="G214" s="31" t="s">
        <v>3498</v>
      </c>
      <c r="H214" s="81">
        <v>627513</v>
      </c>
      <c r="I214" s="31" t="s">
        <v>4794</v>
      </c>
      <c r="J214" s="31" t="s">
        <v>3500</v>
      </c>
      <c r="K214" s="31" t="s">
        <v>3500</v>
      </c>
      <c r="L214" s="31" t="s">
        <v>2639</v>
      </c>
      <c r="M214" s="31">
        <v>201050603</v>
      </c>
      <c r="N214" s="31" t="s">
        <v>3516</v>
      </c>
      <c r="O214" s="31" t="s">
        <v>3502</v>
      </c>
      <c r="P214" s="67">
        <v>73161.016950000005</v>
      </c>
      <c r="Q214" s="68">
        <f t="shared" si="22"/>
        <v>86330.000001000008</v>
      </c>
      <c r="R214" s="51">
        <v>0</v>
      </c>
      <c r="S214" s="51">
        <v>0</v>
      </c>
      <c r="T214" s="67">
        <v>73161.016950000005</v>
      </c>
      <c r="U214" s="68">
        <f t="shared" si="23"/>
        <v>86330.000001000008</v>
      </c>
      <c r="V214" s="31" t="s">
        <v>61</v>
      </c>
      <c r="W214" s="31" t="s">
        <v>54</v>
      </c>
      <c r="X214" s="31" t="s">
        <v>54</v>
      </c>
      <c r="Y214" s="31" t="s">
        <v>2658</v>
      </c>
      <c r="Z214" s="66">
        <v>42109</v>
      </c>
      <c r="AA214" s="66">
        <v>42156</v>
      </c>
      <c r="AB214" s="82"/>
      <c r="AC214" s="82"/>
      <c r="AD214" s="31" t="s">
        <v>3544</v>
      </c>
      <c r="AE214" s="31" t="s">
        <v>3410</v>
      </c>
      <c r="AF214" s="50">
        <v>796</v>
      </c>
      <c r="AG214" s="31" t="s">
        <v>1971</v>
      </c>
      <c r="AH214" s="50">
        <v>1</v>
      </c>
      <c r="AI214" s="31">
        <v>45914000</v>
      </c>
      <c r="AJ214" s="31" t="s">
        <v>62</v>
      </c>
      <c r="AK214" s="66">
        <v>42186</v>
      </c>
      <c r="AL214" s="66">
        <v>42186</v>
      </c>
      <c r="AM214" s="66">
        <v>42916</v>
      </c>
      <c r="AN214" s="31" t="s">
        <v>56</v>
      </c>
      <c r="AO214" s="82"/>
      <c r="AP214" s="51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 t="s">
        <v>4373</v>
      </c>
      <c r="BC214" s="31" t="s">
        <v>3503</v>
      </c>
    </row>
    <row r="215" spans="1:55" s="83" customFormat="1" ht="90">
      <c r="A215" s="81">
        <v>4</v>
      </c>
      <c r="B215" s="81" t="s">
        <v>3545</v>
      </c>
      <c r="C215" s="59" t="s">
        <v>54</v>
      </c>
      <c r="D215" s="50" t="s">
        <v>3496</v>
      </c>
      <c r="E215" s="31" t="s">
        <v>4373</v>
      </c>
      <c r="F215" s="31">
        <v>72</v>
      </c>
      <c r="G215" s="31" t="s">
        <v>3498</v>
      </c>
      <c r="H215" s="81">
        <v>627514</v>
      </c>
      <c r="I215" s="31" t="s">
        <v>3546</v>
      </c>
      <c r="J215" s="31" t="s">
        <v>3500</v>
      </c>
      <c r="K215" s="31" t="s">
        <v>3500</v>
      </c>
      <c r="L215" s="31" t="s">
        <v>2639</v>
      </c>
      <c r="M215" s="31">
        <v>201050603</v>
      </c>
      <c r="N215" s="31" t="s">
        <v>3516</v>
      </c>
      <c r="O215" s="31" t="s">
        <v>3502</v>
      </c>
      <c r="P215" s="67">
        <v>29065.420340000001</v>
      </c>
      <c r="Q215" s="68">
        <f t="shared" si="22"/>
        <v>34297.196001199998</v>
      </c>
      <c r="R215" s="51">
        <v>0</v>
      </c>
      <c r="S215" s="51">
        <v>0</v>
      </c>
      <c r="T215" s="67">
        <v>29065.420340000001</v>
      </c>
      <c r="U215" s="68">
        <f t="shared" si="23"/>
        <v>34297.196001199998</v>
      </c>
      <c r="V215" s="31" t="s">
        <v>61</v>
      </c>
      <c r="W215" s="31" t="s">
        <v>54</v>
      </c>
      <c r="X215" s="31" t="s">
        <v>54</v>
      </c>
      <c r="Y215" s="31" t="s">
        <v>2658</v>
      </c>
      <c r="Z215" s="66">
        <v>42262</v>
      </c>
      <c r="AA215" s="66">
        <v>42310</v>
      </c>
      <c r="AB215" s="82"/>
      <c r="AC215" s="82"/>
      <c r="AD215" s="31" t="s">
        <v>3546</v>
      </c>
      <c r="AE215" s="31" t="s">
        <v>3410</v>
      </c>
      <c r="AF215" s="50">
        <v>796</v>
      </c>
      <c r="AG215" s="31" t="s">
        <v>1971</v>
      </c>
      <c r="AH215" s="50">
        <v>1</v>
      </c>
      <c r="AI215" s="31">
        <v>45914000</v>
      </c>
      <c r="AJ215" s="31" t="s">
        <v>62</v>
      </c>
      <c r="AK215" s="66">
        <v>42339</v>
      </c>
      <c r="AL215" s="66">
        <v>42339</v>
      </c>
      <c r="AM215" s="66">
        <v>43070</v>
      </c>
      <c r="AN215" s="31" t="s">
        <v>57</v>
      </c>
      <c r="AO215" s="82"/>
      <c r="AP215" s="51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 t="s">
        <v>4373</v>
      </c>
      <c r="BC215" s="31" t="s">
        <v>3503</v>
      </c>
    </row>
    <row r="216" spans="1:55" s="83" customFormat="1" ht="67.5">
      <c r="A216" s="81">
        <v>4</v>
      </c>
      <c r="B216" s="81" t="s">
        <v>3547</v>
      </c>
      <c r="C216" s="59" t="s">
        <v>54</v>
      </c>
      <c r="D216" s="50" t="s">
        <v>3496</v>
      </c>
      <c r="E216" s="31" t="s">
        <v>4373</v>
      </c>
      <c r="F216" s="31">
        <v>72</v>
      </c>
      <c r="G216" s="31" t="s">
        <v>3498</v>
      </c>
      <c r="H216" s="81">
        <v>627516</v>
      </c>
      <c r="I216" s="31" t="s">
        <v>4795</v>
      </c>
      <c r="J216" s="31" t="s">
        <v>3500</v>
      </c>
      <c r="K216" s="31" t="s">
        <v>3500</v>
      </c>
      <c r="L216" s="31" t="s">
        <v>2639</v>
      </c>
      <c r="M216" s="31">
        <v>201050603</v>
      </c>
      <c r="N216" s="31" t="s">
        <v>3516</v>
      </c>
      <c r="O216" s="31" t="s">
        <v>3502</v>
      </c>
      <c r="P216" s="67">
        <v>5932.2033899999997</v>
      </c>
      <c r="Q216" s="68">
        <f t="shared" si="22"/>
        <v>7000.0000001999988</v>
      </c>
      <c r="R216" s="51">
        <v>0</v>
      </c>
      <c r="S216" s="51">
        <v>0</v>
      </c>
      <c r="T216" s="67">
        <v>5932.2033899999997</v>
      </c>
      <c r="U216" s="68">
        <f t="shared" si="23"/>
        <v>7000.0000001999988</v>
      </c>
      <c r="V216" s="31" t="s">
        <v>64</v>
      </c>
      <c r="W216" s="31" t="s">
        <v>54</v>
      </c>
      <c r="X216" s="31" t="s">
        <v>54</v>
      </c>
      <c r="Y216" s="31" t="s">
        <v>2658</v>
      </c>
      <c r="Z216" s="66">
        <v>42262</v>
      </c>
      <c r="AA216" s="66">
        <v>42310</v>
      </c>
      <c r="AB216" s="82"/>
      <c r="AC216" s="82"/>
      <c r="AD216" s="31" t="s">
        <v>3548</v>
      </c>
      <c r="AE216" s="31" t="s">
        <v>3410</v>
      </c>
      <c r="AF216" s="50">
        <v>796</v>
      </c>
      <c r="AG216" s="31" t="s">
        <v>1971</v>
      </c>
      <c r="AH216" s="50">
        <v>1</v>
      </c>
      <c r="AI216" s="31">
        <v>45914000</v>
      </c>
      <c r="AJ216" s="31" t="s">
        <v>62</v>
      </c>
      <c r="AK216" s="66">
        <v>42339</v>
      </c>
      <c r="AL216" s="66">
        <v>42339</v>
      </c>
      <c r="AM216" s="66">
        <v>42524</v>
      </c>
      <c r="AN216" s="31">
        <v>2015</v>
      </c>
      <c r="AO216" s="82"/>
      <c r="AP216" s="51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 t="s">
        <v>4373</v>
      </c>
      <c r="BC216" s="31" t="s">
        <v>3503</v>
      </c>
    </row>
    <row r="217" spans="1:55" s="83" customFormat="1" ht="67.5">
      <c r="A217" s="81">
        <v>4</v>
      </c>
      <c r="B217" s="81" t="s">
        <v>3549</v>
      </c>
      <c r="C217" s="59" t="s">
        <v>54</v>
      </c>
      <c r="D217" s="50" t="s">
        <v>3496</v>
      </c>
      <c r="E217" s="31" t="s">
        <v>4373</v>
      </c>
      <c r="F217" s="31">
        <v>72</v>
      </c>
      <c r="G217" s="31" t="s">
        <v>3498</v>
      </c>
      <c r="H217" s="81">
        <v>627515</v>
      </c>
      <c r="I217" s="31" t="s">
        <v>3550</v>
      </c>
      <c r="J217" s="31" t="s">
        <v>3506</v>
      </c>
      <c r="K217" s="31" t="s">
        <v>3506</v>
      </c>
      <c r="L217" s="31" t="s">
        <v>2639</v>
      </c>
      <c r="M217" s="31">
        <v>201050603</v>
      </c>
      <c r="N217" s="31" t="s">
        <v>3516</v>
      </c>
      <c r="O217" s="31" t="s">
        <v>3502</v>
      </c>
      <c r="P217" s="67">
        <v>4950</v>
      </c>
      <c r="Q217" s="68">
        <f t="shared" si="22"/>
        <v>5841</v>
      </c>
      <c r="R217" s="51">
        <v>0</v>
      </c>
      <c r="S217" s="51">
        <v>0</v>
      </c>
      <c r="T217" s="67">
        <v>4950</v>
      </c>
      <c r="U217" s="68">
        <f t="shared" si="23"/>
        <v>5841</v>
      </c>
      <c r="V217" s="31" t="s">
        <v>64</v>
      </c>
      <c r="W217" s="31" t="s">
        <v>54</v>
      </c>
      <c r="X217" s="31" t="s">
        <v>54</v>
      </c>
      <c r="Y217" s="31" t="s">
        <v>2658</v>
      </c>
      <c r="Z217" s="66">
        <v>42086</v>
      </c>
      <c r="AA217" s="66">
        <v>42132</v>
      </c>
      <c r="AB217" s="82"/>
      <c r="AC217" s="82"/>
      <c r="AD217" s="31" t="s">
        <v>3550</v>
      </c>
      <c r="AE217" s="31" t="s">
        <v>3410</v>
      </c>
      <c r="AF217" s="50">
        <v>796</v>
      </c>
      <c r="AG217" s="31" t="s">
        <v>1971</v>
      </c>
      <c r="AH217" s="50">
        <v>1</v>
      </c>
      <c r="AI217" s="31">
        <v>45914000</v>
      </c>
      <c r="AJ217" s="31" t="s">
        <v>62</v>
      </c>
      <c r="AK217" s="66">
        <v>42163</v>
      </c>
      <c r="AL217" s="66">
        <v>42163</v>
      </c>
      <c r="AM217" s="66">
        <v>42529</v>
      </c>
      <c r="AN217" s="31" t="s">
        <v>56</v>
      </c>
      <c r="AO217" s="82"/>
      <c r="AP217" s="51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 t="s">
        <v>4373</v>
      </c>
      <c r="BC217" s="31" t="s">
        <v>3503</v>
      </c>
    </row>
    <row r="218" spans="1:55" s="83" customFormat="1" ht="67.5">
      <c r="A218" s="81">
        <v>4</v>
      </c>
      <c r="B218" s="81" t="s">
        <v>3551</v>
      </c>
      <c r="C218" s="59" t="s">
        <v>54</v>
      </c>
      <c r="D218" s="50" t="s">
        <v>3496</v>
      </c>
      <c r="E218" s="31" t="s">
        <v>4373</v>
      </c>
      <c r="F218" s="31">
        <v>72</v>
      </c>
      <c r="G218" s="31" t="s">
        <v>3498</v>
      </c>
      <c r="H218" s="81">
        <v>627518</v>
      </c>
      <c r="I218" s="31" t="s">
        <v>4796</v>
      </c>
      <c r="J218" s="31" t="s">
        <v>3506</v>
      </c>
      <c r="K218" s="31" t="s">
        <v>3506</v>
      </c>
      <c r="L218" s="31" t="s">
        <v>2639</v>
      </c>
      <c r="M218" s="31">
        <v>201050603</v>
      </c>
      <c r="N218" s="31" t="s">
        <v>3516</v>
      </c>
      <c r="O218" s="31" t="s">
        <v>3502</v>
      </c>
      <c r="P218" s="67">
        <v>8640.6779700000006</v>
      </c>
      <c r="Q218" s="68">
        <f t="shared" si="22"/>
        <v>10196.0000046</v>
      </c>
      <c r="R218" s="51">
        <v>0</v>
      </c>
      <c r="S218" s="51">
        <v>0</v>
      </c>
      <c r="T218" s="67">
        <v>8640.6779700000006</v>
      </c>
      <c r="U218" s="68">
        <f t="shared" si="23"/>
        <v>10196.0000046</v>
      </c>
      <c r="V218" s="31" t="s">
        <v>61</v>
      </c>
      <c r="W218" s="31" t="s">
        <v>54</v>
      </c>
      <c r="X218" s="31" t="s">
        <v>54</v>
      </c>
      <c r="Y218" s="31" t="s">
        <v>2658</v>
      </c>
      <c r="Z218" s="66">
        <v>42158</v>
      </c>
      <c r="AA218" s="66">
        <v>42218</v>
      </c>
      <c r="AB218" s="82"/>
      <c r="AC218" s="82"/>
      <c r="AD218" s="31" t="s">
        <v>4796</v>
      </c>
      <c r="AE218" s="31" t="s">
        <v>3410</v>
      </c>
      <c r="AF218" s="50">
        <v>796</v>
      </c>
      <c r="AG218" s="31" t="s">
        <v>1971</v>
      </c>
      <c r="AH218" s="50">
        <v>1</v>
      </c>
      <c r="AI218" s="31">
        <v>45914000</v>
      </c>
      <c r="AJ218" s="31" t="s">
        <v>62</v>
      </c>
      <c r="AK218" s="66">
        <v>42340</v>
      </c>
      <c r="AL218" s="66">
        <v>42340</v>
      </c>
      <c r="AM218" s="66">
        <v>42521</v>
      </c>
      <c r="AN218" s="31" t="s">
        <v>56</v>
      </c>
      <c r="AO218" s="82"/>
      <c r="AP218" s="51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 t="s">
        <v>4373</v>
      </c>
      <c r="BC218" s="31" t="s">
        <v>3503</v>
      </c>
    </row>
    <row r="219" spans="1:55" s="83" customFormat="1" ht="123.75">
      <c r="A219" s="81">
        <v>4</v>
      </c>
      <c r="B219" s="81" t="s">
        <v>3552</v>
      </c>
      <c r="C219" s="59" t="s">
        <v>54</v>
      </c>
      <c r="D219" s="50" t="s">
        <v>3496</v>
      </c>
      <c r="E219" s="31" t="s">
        <v>4373</v>
      </c>
      <c r="F219" s="31">
        <v>72</v>
      </c>
      <c r="G219" s="31" t="s">
        <v>3498</v>
      </c>
      <c r="H219" s="81">
        <v>627519</v>
      </c>
      <c r="I219" s="31" t="s">
        <v>3553</v>
      </c>
      <c r="J219" s="31" t="s">
        <v>3500</v>
      </c>
      <c r="K219" s="31" t="s">
        <v>3500</v>
      </c>
      <c r="L219" s="31" t="s">
        <v>2639</v>
      </c>
      <c r="M219" s="31">
        <v>201050603</v>
      </c>
      <c r="N219" s="31" t="s">
        <v>3516</v>
      </c>
      <c r="O219" s="31" t="s">
        <v>3502</v>
      </c>
      <c r="P219" s="67">
        <v>54237.288140000004</v>
      </c>
      <c r="Q219" s="68">
        <f t="shared" si="22"/>
        <v>64000.000005200003</v>
      </c>
      <c r="R219" s="51">
        <v>0</v>
      </c>
      <c r="S219" s="51">
        <v>0</v>
      </c>
      <c r="T219" s="67">
        <v>54237.288140000004</v>
      </c>
      <c r="U219" s="68">
        <f t="shared" si="23"/>
        <v>64000.000005200003</v>
      </c>
      <c r="V219" s="31" t="s">
        <v>61</v>
      </c>
      <c r="W219" s="31" t="s">
        <v>54</v>
      </c>
      <c r="X219" s="31" t="s">
        <v>54</v>
      </c>
      <c r="Y219" s="31" t="s">
        <v>2658</v>
      </c>
      <c r="Z219" s="66">
        <v>42188</v>
      </c>
      <c r="AA219" s="66">
        <v>42248</v>
      </c>
      <c r="AB219" s="82"/>
      <c r="AC219" s="82"/>
      <c r="AD219" s="31" t="s">
        <v>3553</v>
      </c>
      <c r="AE219" s="31" t="s">
        <v>3410</v>
      </c>
      <c r="AF219" s="50">
        <v>796</v>
      </c>
      <c r="AG219" s="31" t="s">
        <v>1971</v>
      </c>
      <c r="AH219" s="50">
        <v>1</v>
      </c>
      <c r="AI219" s="31">
        <v>45914000</v>
      </c>
      <c r="AJ219" s="31" t="s">
        <v>62</v>
      </c>
      <c r="AK219" s="66">
        <v>42278</v>
      </c>
      <c r="AL219" s="66">
        <v>42278</v>
      </c>
      <c r="AM219" s="66">
        <v>42578</v>
      </c>
      <c r="AN219" s="31" t="s">
        <v>56</v>
      </c>
      <c r="AO219" s="82"/>
      <c r="AP219" s="51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 t="s">
        <v>4373</v>
      </c>
      <c r="BC219" s="31" t="s">
        <v>3503</v>
      </c>
    </row>
    <row r="220" spans="1:55" s="83" customFormat="1" ht="90">
      <c r="A220" s="81">
        <v>4</v>
      </c>
      <c r="B220" s="81" t="s">
        <v>3554</v>
      </c>
      <c r="C220" s="59" t="s">
        <v>54</v>
      </c>
      <c r="D220" s="50" t="s">
        <v>3496</v>
      </c>
      <c r="E220" s="31" t="s">
        <v>4373</v>
      </c>
      <c r="F220" s="31">
        <v>72</v>
      </c>
      <c r="G220" s="31" t="s">
        <v>3498</v>
      </c>
      <c r="H220" s="81">
        <v>627520</v>
      </c>
      <c r="I220" s="31" t="s">
        <v>3555</v>
      </c>
      <c r="J220" s="31" t="s">
        <v>3500</v>
      </c>
      <c r="K220" s="31" t="s">
        <v>3500</v>
      </c>
      <c r="L220" s="31" t="s">
        <v>2639</v>
      </c>
      <c r="M220" s="31">
        <v>201050603</v>
      </c>
      <c r="N220" s="31" t="s">
        <v>3516</v>
      </c>
      <c r="O220" s="31" t="s">
        <v>3502</v>
      </c>
      <c r="P220" s="67">
        <v>9322.0339000000004</v>
      </c>
      <c r="Q220" s="68">
        <f t="shared" si="22"/>
        <v>11000.000002000001</v>
      </c>
      <c r="R220" s="51">
        <v>0</v>
      </c>
      <c r="S220" s="51">
        <v>0</v>
      </c>
      <c r="T220" s="67">
        <v>9322.0339000000004</v>
      </c>
      <c r="U220" s="68">
        <f t="shared" si="23"/>
        <v>11000.000002000001</v>
      </c>
      <c r="V220" s="31" t="s">
        <v>61</v>
      </c>
      <c r="W220" s="31" t="s">
        <v>54</v>
      </c>
      <c r="X220" s="31" t="s">
        <v>54</v>
      </c>
      <c r="Y220" s="31" t="s">
        <v>2658</v>
      </c>
      <c r="Z220" s="66">
        <v>42233</v>
      </c>
      <c r="AA220" s="66">
        <v>42279</v>
      </c>
      <c r="AB220" s="82"/>
      <c r="AC220" s="82"/>
      <c r="AD220" s="31" t="s">
        <v>3555</v>
      </c>
      <c r="AE220" s="31" t="s">
        <v>3410</v>
      </c>
      <c r="AF220" s="50">
        <v>796</v>
      </c>
      <c r="AG220" s="31" t="s">
        <v>1971</v>
      </c>
      <c r="AH220" s="50">
        <v>1</v>
      </c>
      <c r="AI220" s="31">
        <v>45914000</v>
      </c>
      <c r="AJ220" s="31" t="s">
        <v>62</v>
      </c>
      <c r="AK220" s="66">
        <v>42310</v>
      </c>
      <c r="AL220" s="66">
        <v>42310</v>
      </c>
      <c r="AM220" s="66">
        <v>42460</v>
      </c>
      <c r="AN220" s="31">
        <v>2015</v>
      </c>
      <c r="AO220" s="82"/>
      <c r="AP220" s="51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 t="s">
        <v>4373</v>
      </c>
      <c r="BC220" s="31" t="s">
        <v>3503</v>
      </c>
    </row>
    <row r="221" spans="1:55" s="83" customFormat="1" ht="67.5">
      <c r="A221" s="81">
        <v>4</v>
      </c>
      <c r="B221" s="81" t="s">
        <v>3556</v>
      </c>
      <c r="C221" s="59" t="s">
        <v>54</v>
      </c>
      <c r="D221" s="50" t="s">
        <v>3496</v>
      </c>
      <c r="E221" s="31" t="s">
        <v>4373</v>
      </c>
      <c r="F221" s="31">
        <v>72</v>
      </c>
      <c r="G221" s="31" t="s">
        <v>3498</v>
      </c>
      <c r="H221" s="81">
        <v>627521</v>
      </c>
      <c r="I221" s="31" t="s">
        <v>3557</v>
      </c>
      <c r="J221" s="31" t="s">
        <v>3500</v>
      </c>
      <c r="K221" s="31" t="s">
        <v>3500</v>
      </c>
      <c r="L221" s="31" t="s">
        <v>2639</v>
      </c>
      <c r="M221" s="31">
        <v>201050603</v>
      </c>
      <c r="N221" s="31" t="s">
        <v>3516</v>
      </c>
      <c r="O221" s="31" t="s">
        <v>3502</v>
      </c>
      <c r="P221" s="67">
        <v>3813.5593199999998</v>
      </c>
      <c r="Q221" s="68">
        <f t="shared" si="22"/>
        <v>4499.9999975999999</v>
      </c>
      <c r="R221" s="51">
        <v>0</v>
      </c>
      <c r="S221" s="51">
        <v>0</v>
      </c>
      <c r="T221" s="67">
        <v>3813.5593199999998</v>
      </c>
      <c r="U221" s="68">
        <f t="shared" si="23"/>
        <v>4499.9999975999999</v>
      </c>
      <c r="V221" s="31" t="s">
        <v>64</v>
      </c>
      <c r="W221" s="31" t="s">
        <v>54</v>
      </c>
      <c r="X221" s="31" t="s">
        <v>54</v>
      </c>
      <c r="Y221" s="31" t="s">
        <v>2658</v>
      </c>
      <c r="Z221" s="66">
        <v>42262</v>
      </c>
      <c r="AA221" s="66">
        <v>42310</v>
      </c>
      <c r="AB221" s="82"/>
      <c r="AC221" s="82"/>
      <c r="AD221" s="31" t="s">
        <v>3557</v>
      </c>
      <c r="AE221" s="31" t="s">
        <v>3410</v>
      </c>
      <c r="AF221" s="50">
        <v>796</v>
      </c>
      <c r="AG221" s="31" t="s">
        <v>1971</v>
      </c>
      <c r="AH221" s="50">
        <v>1</v>
      </c>
      <c r="AI221" s="31">
        <v>45914000</v>
      </c>
      <c r="AJ221" s="31" t="s">
        <v>62</v>
      </c>
      <c r="AK221" s="66">
        <v>42339</v>
      </c>
      <c r="AL221" s="66">
        <v>42339</v>
      </c>
      <c r="AM221" s="66">
        <v>42123</v>
      </c>
      <c r="AN221" s="31">
        <v>2015</v>
      </c>
      <c r="AO221" s="82"/>
      <c r="AP221" s="51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 t="s">
        <v>4373</v>
      </c>
      <c r="BC221" s="31" t="s">
        <v>3503</v>
      </c>
    </row>
    <row r="222" spans="1:55" s="83" customFormat="1" ht="67.5">
      <c r="A222" s="81">
        <v>4</v>
      </c>
      <c r="B222" s="81" t="s">
        <v>3558</v>
      </c>
      <c r="C222" s="59" t="s">
        <v>54</v>
      </c>
      <c r="D222" s="50" t="s">
        <v>3496</v>
      </c>
      <c r="E222" s="31" t="s">
        <v>4373</v>
      </c>
      <c r="F222" s="31">
        <v>72</v>
      </c>
      <c r="G222" s="31" t="s">
        <v>3498</v>
      </c>
      <c r="H222" s="81">
        <v>627523</v>
      </c>
      <c r="I222" s="31" t="s">
        <v>3559</v>
      </c>
      <c r="J222" s="31" t="s">
        <v>3500</v>
      </c>
      <c r="K222" s="31" t="s">
        <v>3500</v>
      </c>
      <c r="L222" s="31" t="s">
        <v>2639</v>
      </c>
      <c r="M222" s="31">
        <v>201050603</v>
      </c>
      <c r="N222" s="31" t="s">
        <v>3516</v>
      </c>
      <c r="O222" s="31" t="s">
        <v>3502</v>
      </c>
      <c r="P222" s="67">
        <v>5338.9830499999998</v>
      </c>
      <c r="Q222" s="68">
        <f t="shared" si="22"/>
        <v>6299.9999989999997</v>
      </c>
      <c r="R222" s="51">
        <v>0</v>
      </c>
      <c r="S222" s="51">
        <v>0</v>
      </c>
      <c r="T222" s="67">
        <v>5338.9830499999998</v>
      </c>
      <c r="U222" s="68">
        <f t="shared" si="23"/>
        <v>6299.9999989999997</v>
      </c>
      <c r="V222" s="31" t="s">
        <v>64</v>
      </c>
      <c r="W222" s="31" t="s">
        <v>54</v>
      </c>
      <c r="X222" s="31" t="s">
        <v>54</v>
      </c>
      <c r="Y222" s="31" t="s">
        <v>2658</v>
      </c>
      <c r="Z222" s="66">
        <v>42262</v>
      </c>
      <c r="AA222" s="66">
        <v>42310</v>
      </c>
      <c r="AB222" s="82"/>
      <c r="AC222" s="82"/>
      <c r="AD222" s="31" t="s">
        <v>3559</v>
      </c>
      <c r="AE222" s="31" t="s">
        <v>3410</v>
      </c>
      <c r="AF222" s="50">
        <v>796</v>
      </c>
      <c r="AG222" s="31" t="s">
        <v>1971</v>
      </c>
      <c r="AH222" s="50">
        <v>1</v>
      </c>
      <c r="AI222" s="31">
        <v>45914000</v>
      </c>
      <c r="AJ222" s="31" t="s">
        <v>62</v>
      </c>
      <c r="AK222" s="66">
        <v>42339</v>
      </c>
      <c r="AL222" s="66">
        <v>42339</v>
      </c>
      <c r="AM222" s="66">
        <v>42489</v>
      </c>
      <c r="AN222" s="31" t="s">
        <v>56</v>
      </c>
      <c r="AO222" s="82"/>
      <c r="AP222" s="51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 t="s">
        <v>4373</v>
      </c>
      <c r="BC222" s="31" t="s">
        <v>3503</v>
      </c>
    </row>
    <row r="223" spans="1:55" s="83" customFormat="1" ht="67.5">
      <c r="A223" s="81">
        <v>4</v>
      </c>
      <c r="B223" s="81" t="s">
        <v>3560</v>
      </c>
      <c r="C223" s="59" t="s">
        <v>54</v>
      </c>
      <c r="D223" s="50" t="s">
        <v>3496</v>
      </c>
      <c r="E223" s="31" t="s">
        <v>4373</v>
      </c>
      <c r="F223" s="31">
        <v>72</v>
      </c>
      <c r="G223" s="31" t="s">
        <v>3498</v>
      </c>
      <c r="H223" s="81">
        <v>627524</v>
      </c>
      <c r="I223" s="31" t="s">
        <v>3561</v>
      </c>
      <c r="J223" s="31" t="s">
        <v>3500</v>
      </c>
      <c r="K223" s="31" t="s">
        <v>3500</v>
      </c>
      <c r="L223" s="31" t="s">
        <v>2639</v>
      </c>
      <c r="M223" s="31">
        <v>201050603</v>
      </c>
      <c r="N223" s="31" t="s">
        <v>3516</v>
      </c>
      <c r="O223" s="31" t="s">
        <v>3502</v>
      </c>
      <c r="P223" s="67">
        <v>6463.6601700000001</v>
      </c>
      <c r="Q223" s="68">
        <f t="shared" si="22"/>
        <v>7627.1190005999997</v>
      </c>
      <c r="R223" s="51">
        <v>0</v>
      </c>
      <c r="S223" s="51">
        <v>0</v>
      </c>
      <c r="T223" s="67">
        <v>6463.6601700000001</v>
      </c>
      <c r="U223" s="68">
        <f t="shared" si="23"/>
        <v>7627.1190005999997</v>
      </c>
      <c r="V223" s="31" t="s">
        <v>64</v>
      </c>
      <c r="W223" s="31" t="s">
        <v>54</v>
      </c>
      <c r="X223" s="31" t="s">
        <v>54</v>
      </c>
      <c r="Y223" s="31" t="s">
        <v>2658</v>
      </c>
      <c r="Z223" s="66">
        <v>42200</v>
      </c>
      <c r="AA223" s="66">
        <v>42248</v>
      </c>
      <c r="AB223" s="82"/>
      <c r="AC223" s="82"/>
      <c r="AD223" s="31" t="s">
        <v>3561</v>
      </c>
      <c r="AE223" s="31" t="s">
        <v>3410</v>
      </c>
      <c r="AF223" s="50">
        <v>796</v>
      </c>
      <c r="AG223" s="31" t="s">
        <v>1971</v>
      </c>
      <c r="AH223" s="50">
        <v>1</v>
      </c>
      <c r="AI223" s="31">
        <v>45914000</v>
      </c>
      <c r="AJ223" s="31" t="s">
        <v>62</v>
      </c>
      <c r="AK223" s="66">
        <v>42278</v>
      </c>
      <c r="AL223" s="66">
        <v>42278</v>
      </c>
      <c r="AM223" s="66">
        <v>42458</v>
      </c>
      <c r="AN223" s="31" t="s">
        <v>56</v>
      </c>
      <c r="AO223" s="82"/>
      <c r="AP223" s="51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 t="s">
        <v>4373</v>
      </c>
      <c r="BC223" s="31" t="s">
        <v>3503</v>
      </c>
    </row>
    <row r="224" spans="1:55" s="83" customFormat="1" ht="78.75">
      <c r="A224" s="81">
        <v>4</v>
      </c>
      <c r="B224" s="81" t="s">
        <v>3562</v>
      </c>
      <c r="C224" s="59" t="s">
        <v>54</v>
      </c>
      <c r="D224" s="50" t="s">
        <v>3496</v>
      </c>
      <c r="E224" s="31" t="s">
        <v>4373</v>
      </c>
      <c r="F224" s="31">
        <v>72</v>
      </c>
      <c r="G224" s="31" t="s">
        <v>3498</v>
      </c>
      <c r="H224" s="81">
        <v>627498</v>
      </c>
      <c r="I224" s="31" t="s">
        <v>3563</v>
      </c>
      <c r="J224" s="31" t="s">
        <v>3506</v>
      </c>
      <c r="K224" s="31" t="s">
        <v>3506</v>
      </c>
      <c r="L224" s="31" t="s">
        <v>2639</v>
      </c>
      <c r="M224" s="31">
        <v>2021006</v>
      </c>
      <c r="N224" s="31" t="s">
        <v>3564</v>
      </c>
      <c r="O224" s="31" t="s">
        <v>3502</v>
      </c>
      <c r="P224" s="67">
        <v>37222.379999999997</v>
      </c>
      <c r="Q224" s="68">
        <v>39768</v>
      </c>
      <c r="R224" s="51">
        <v>0</v>
      </c>
      <c r="S224" s="51">
        <v>0</v>
      </c>
      <c r="T224" s="67">
        <v>37222.379999999997</v>
      </c>
      <c r="U224" s="68">
        <v>39768</v>
      </c>
      <c r="V224" s="31" t="s">
        <v>61</v>
      </c>
      <c r="W224" s="31" t="s">
        <v>54</v>
      </c>
      <c r="X224" s="31" t="s">
        <v>54</v>
      </c>
      <c r="Y224" s="31" t="s">
        <v>2658</v>
      </c>
      <c r="Z224" s="66">
        <v>42188</v>
      </c>
      <c r="AA224" s="66">
        <v>42248</v>
      </c>
      <c r="AB224" s="82"/>
      <c r="AC224" s="82"/>
      <c r="AD224" s="31" t="s">
        <v>3563</v>
      </c>
      <c r="AE224" s="31" t="s">
        <v>3410</v>
      </c>
      <c r="AF224" s="50">
        <v>796</v>
      </c>
      <c r="AG224" s="31" t="s">
        <v>1971</v>
      </c>
      <c r="AH224" s="50">
        <v>1</v>
      </c>
      <c r="AI224" s="31">
        <v>45914000</v>
      </c>
      <c r="AJ224" s="31" t="s">
        <v>62</v>
      </c>
      <c r="AK224" s="66">
        <v>42278</v>
      </c>
      <c r="AL224" s="66">
        <v>42278</v>
      </c>
      <c r="AM224" s="66">
        <v>43009</v>
      </c>
      <c r="AN224" s="31" t="s">
        <v>57</v>
      </c>
      <c r="AO224" s="82"/>
      <c r="AP224" s="51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 t="s">
        <v>4373</v>
      </c>
      <c r="BC224" s="31" t="s">
        <v>3503</v>
      </c>
    </row>
    <row r="225" spans="1:55" s="83" customFormat="1" ht="56.25">
      <c r="A225" s="81">
        <v>4</v>
      </c>
      <c r="B225" s="81" t="s">
        <v>3565</v>
      </c>
      <c r="C225" s="59" t="s">
        <v>54</v>
      </c>
      <c r="D225" s="50" t="s">
        <v>3496</v>
      </c>
      <c r="E225" s="31" t="s">
        <v>4373</v>
      </c>
      <c r="F225" s="31">
        <v>72</v>
      </c>
      <c r="G225" s="31" t="s">
        <v>3498</v>
      </c>
      <c r="H225" s="81">
        <v>627503</v>
      </c>
      <c r="I225" s="31" t="s">
        <v>3566</v>
      </c>
      <c r="J225" s="31" t="s">
        <v>3500</v>
      </c>
      <c r="K225" s="31" t="s">
        <v>3500</v>
      </c>
      <c r="L225" s="31" t="s">
        <v>2639</v>
      </c>
      <c r="M225" s="31">
        <v>2021006</v>
      </c>
      <c r="N225" s="31" t="s">
        <v>3564</v>
      </c>
      <c r="O225" s="31" t="s">
        <v>3502</v>
      </c>
      <c r="P225" s="67">
        <v>32994.915249999998</v>
      </c>
      <c r="Q225" s="68">
        <f>P225*1.18</f>
        <v>38933.999994999998</v>
      </c>
      <c r="R225" s="51">
        <v>0</v>
      </c>
      <c r="S225" s="51">
        <v>0</v>
      </c>
      <c r="T225" s="67">
        <v>32994.915249999998</v>
      </c>
      <c r="U225" s="68">
        <f>T225*1.18</f>
        <v>38933.999994999998</v>
      </c>
      <c r="V225" s="31" t="s">
        <v>61</v>
      </c>
      <c r="W225" s="31" t="s">
        <v>54</v>
      </c>
      <c r="X225" s="31" t="s">
        <v>54</v>
      </c>
      <c r="Y225" s="31" t="s">
        <v>2658</v>
      </c>
      <c r="Z225" s="66">
        <v>42065</v>
      </c>
      <c r="AA225" s="66">
        <v>42125</v>
      </c>
      <c r="AB225" s="82"/>
      <c r="AC225" s="82"/>
      <c r="AD225" s="31" t="s">
        <v>3566</v>
      </c>
      <c r="AE225" s="31" t="s">
        <v>3410</v>
      </c>
      <c r="AF225" s="50">
        <v>796</v>
      </c>
      <c r="AG225" s="31" t="s">
        <v>1971</v>
      </c>
      <c r="AH225" s="50">
        <v>1</v>
      </c>
      <c r="AI225" s="31">
        <v>45914000</v>
      </c>
      <c r="AJ225" s="31" t="s">
        <v>62</v>
      </c>
      <c r="AK225" s="66">
        <v>42156</v>
      </c>
      <c r="AL225" s="66">
        <v>42156</v>
      </c>
      <c r="AM225" s="66">
        <v>43252</v>
      </c>
      <c r="AN225" s="31" t="s">
        <v>58</v>
      </c>
      <c r="AO225" s="82"/>
      <c r="AP225" s="51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 t="s">
        <v>4373</v>
      </c>
      <c r="BC225" s="31" t="s">
        <v>3503</v>
      </c>
    </row>
    <row r="226" spans="1:55" s="83" customFormat="1" ht="78.75">
      <c r="A226" s="81">
        <v>4</v>
      </c>
      <c r="B226" s="81" t="s">
        <v>3567</v>
      </c>
      <c r="C226" s="59" t="s">
        <v>54</v>
      </c>
      <c r="D226" s="50" t="s">
        <v>3496</v>
      </c>
      <c r="E226" s="31" t="s">
        <v>4373</v>
      </c>
      <c r="F226" s="31">
        <v>72</v>
      </c>
      <c r="G226" s="31" t="s">
        <v>3498</v>
      </c>
      <c r="H226" s="81">
        <v>627528</v>
      </c>
      <c r="I226" s="31" t="s">
        <v>4804</v>
      </c>
      <c r="J226" s="31" t="s">
        <v>4806</v>
      </c>
      <c r="K226" s="31" t="s">
        <v>4806</v>
      </c>
      <c r="L226" s="31" t="s">
        <v>2639</v>
      </c>
      <c r="M226" s="31">
        <v>20105030102</v>
      </c>
      <c r="N226" s="31" t="s">
        <v>3532</v>
      </c>
      <c r="O226" s="31" t="s">
        <v>3502</v>
      </c>
      <c r="P226" s="68">
        <v>2915</v>
      </c>
      <c r="Q226" s="68">
        <v>2915</v>
      </c>
      <c r="R226" s="51">
        <v>1101.7</v>
      </c>
      <c r="S226" s="51">
        <v>1101.7</v>
      </c>
      <c r="T226" s="68">
        <v>2915</v>
      </c>
      <c r="U226" s="68">
        <v>2915</v>
      </c>
      <c r="V226" s="31" t="s">
        <v>64</v>
      </c>
      <c r="W226" s="31" t="s">
        <v>54</v>
      </c>
      <c r="X226" s="31" t="s">
        <v>54</v>
      </c>
      <c r="Y226" s="31" t="s">
        <v>2658</v>
      </c>
      <c r="Z226" s="66">
        <v>41927</v>
      </c>
      <c r="AA226" s="66">
        <v>41974</v>
      </c>
      <c r="AB226" s="82"/>
      <c r="AC226" s="82"/>
      <c r="AD226" s="31" t="s">
        <v>3568</v>
      </c>
      <c r="AE226" s="31" t="s">
        <v>3410</v>
      </c>
      <c r="AF226" s="50">
        <v>796</v>
      </c>
      <c r="AG226" s="31" t="s">
        <v>1971</v>
      </c>
      <c r="AH226" s="50">
        <v>1</v>
      </c>
      <c r="AI226" s="31">
        <v>45914000</v>
      </c>
      <c r="AJ226" s="31" t="s">
        <v>62</v>
      </c>
      <c r="AK226" s="66">
        <v>42005</v>
      </c>
      <c r="AL226" s="66">
        <v>42005</v>
      </c>
      <c r="AM226" s="66">
        <v>42187</v>
      </c>
      <c r="AN226" s="31">
        <v>2015</v>
      </c>
      <c r="AO226" s="82"/>
      <c r="AP226" s="51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 t="s">
        <v>4373</v>
      </c>
      <c r="BC226" s="31" t="s">
        <v>3503</v>
      </c>
    </row>
    <row r="227" spans="1:55" s="83" customFormat="1" ht="78.75">
      <c r="A227" s="81">
        <v>4</v>
      </c>
      <c r="B227" s="81" t="s">
        <v>3570</v>
      </c>
      <c r="C227" s="59" t="s">
        <v>54</v>
      </c>
      <c r="D227" s="50" t="s">
        <v>3496</v>
      </c>
      <c r="E227" s="31" t="s">
        <v>4373</v>
      </c>
      <c r="F227" s="31">
        <v>72</v>
      </c>
      <c r="G227" s="31" t="s">
        <v>3498</v>
      </c>
      <c r="H227" s="81">
        <v>627529</v>
      </c>
      <c r="I227" s="31" t="s">
        <v>3571</v>
      </c>
      <c r="J227" s="31" t="s">
        <v>3569</v>
      </c>
      <c r="K227" s="31" t="s">
        <v>3569</v>
      </c>
      <c r="L227" s="31" t="s">
        <v>2639</v>
      </c>
      <c r="M227" s="31">
        <v>20105030102</v>
      </c>
      <c r="N227" s="31" t="s">
        <v>3532</v>
      </c>
      <c r="O227" s="31" t="s">
        <v>3502</v>
      </c>
      <c r="P227" s="67">
        <v>5900</v>
      </c>
      <c r="Q227" s="68">
        <v>5900</v>
      </c>
      <c r="R227" s="51">
        <v>0</v>
      </c>
      <c r="S227" s="51">
        <v>0</v>
      </c>
      <c r="T227" s="67">
        <v>5900</v>
      </c>
      <c r="U227" s="68">
        <v>5900</v>
      </c>
      <c r="V227" s="31" t="s">
        <v>64</v>
      </c>
      <c r="W227" s="31" t="s">
        <v>54</v>
      </c>
      <c r="X227" s="31" t="s">
        <v>54</v>
      </c>
      <c r="Y227" s="31" t="s">
        <v>2658</v>
      </c>
      <c r="Z227" s="66">
        <v>41960</v>
      </c>
      <c r="AA227" s="66">
        <v>42016</v>
      </c>
      <c r="AB227" s="82"/>
      <c r="AC227" s="82"/>
      <c r="AD227" s="31" t="s">
        <v>3571</v>
      </c>
      <c r="AE227" s="31" t="s">
        <v>3410</v>
      </c>
      <c r="AF227" s="50">
        <v>796</v>
      </c>
      <c r="AG227" s="31" t="s">
        <v>1971</v>
      </c>
      <c r="AH227" s="50">
        <v>100</v>
      </c>
      <c r="AI227" s="31">
        <v>45914000</v>
      </c>
      <c r="AJ227" s="31" t="s">
        <v>62</v>
      </c>
      <c r="AK227" s="66">
        <v>42037</v>
      </c>
      <c r="AL227" s="66">
        <v>42037</v>
      </c>
      <c r="AM227" s="66">
        <v>43837</v>
      </c>
      <c r="AN227" s="31">
        <v>2015</v>
      </c>
      <c r="AO227" s="82"/>
      <c r="AP227" s="51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 t="s">
        <v>4373</v>
      </c>
      <c r="BC227" s="31" t="s">
        <v>3503</v>
      </c>
    </row>
    <row r="228" spans="1:55" s="83" customFormat="1" ht="45">
      <c r="A228" s="81">
        <v>4</v>
      </c>
      <c r="B228" s="81" t="s">
        <v>3572</v>
      </c>
      <c r="C228" s="59" t="s">
        <v>54</v>
      </c>
      <c r="D228" s="50" t="s">
        <v>3496</v>
      </c>
      <c r="E228" s="31" t="s">
        <v>4373</v>
      </c>
      <c r="F228" s="31">
        <v>72</v>
      </c>
      <c r="G228" s="31" t="s">
        <v>3498</v>
      </c>
      <c r="H228" s="81">
        <v>627530</v>
      </c>
      <c r="I228" s="31" t="s">
        <v>4805</v>
      </c>
      <c r="J228" s="31" t="s">
        <v>3569</v>
      </c>
      <c r="K228" s="31" t="s">
        <v>3569</v>
      </c>
      <c r="L228" s="31" t="s">
        <v>2639</v>
      </c>
      <c r="M228" s="31">
        <v>20105030102</v>
      </c>
      <c r="N228" s="31" t="s">
        <v>3532</v>
      </c>
      <c r="O228" s="31" t="s">
        <v>3502</v>
      </c>
      <c r="P228" s="67">
        <v>51700</v>
      </c>
      <c r="Q228" s="68">
        <v>51700</v>
      </c>
      <c r="R228" s="51">
        <v>0</v>
      </c>
      <c r="S228" s="51">
        <v>0</v>
      </c>
      <c r="T228" s="67">
        <v>51700</v>
      </c>
      <c r="U228" s="68">
        <v>51700</v>
      </c>
      <c r="V228" s="31" t="s">
        <v>61</v>
      </c>
      <c r="W228" s="31" t="s">
        <v>54</v>
      </c>
      <c r="X228" s="31" t="s">
        <v>54</v>
      </c>
      <c r="Y228" s="31" t="s">
        <v>2658</v>
      </c>
      <c r="Z228" s="66">
        <v>42262</v>
      </c>
      <c r="AA228" s="66">
        <v>42310</v>
      </c>
      <c r="AB228" s="82"/>
      <c r="AC228" s="82"/>
      <c r="AD228" s="31" t="s">
        <v>3573</v>
      </c>
      <c r="AE228" s="31" t="s">
        <v>3410</v>
      </c>
      <c r="AF228" s="50">
        <v>796</v>
      </c>
      <c r="AG228" s="31" t="s">
        <v>1971</v>
      </c>
      <c r="AH228" s="50">
        <v>1</v>
      </c>
      <c r="AI228" s="31">
        <v>45914000</v>
      </c>
      <c r="AJ228" s="31" t="s">
        <v>62</v>
      </c>
      <c r="AK228" s="66">
        <v>42339</v>
      </c>
      <c r="AL228" s="66">
        <v>42339</v>
      </c>
      <c r="AM228" s="66">
        <v>42704</v>
      </c>
      <c r="AN228" s="31" t="s">
        <v>58</v>
      </c>
      <c r="AO228" s="82"/>
      <c r="AP228" s="51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 t="s">
        <v>4373</v>
      </c>
      <c r="BC228" s="31" t="s">
        <v>3503</v>
      </c>
    </row>
    <row r="229" spans="1:55" s="83" customFormat="1" ht="56.25">
      <c r="A229" s="81">
        <v>4</v>
      </c>
      <c r="B229" s="81" t="s">
        <v>3576</v>
      </c>
      <c r="C229" s="59" t="s">
        <v>54</v>
      </c>
      <c r="D229" s="50" t="s">
        <v>3496</v>
      </c>
      <c r="E229" s="31" t="s">
        <v>4373</v>
      </c>
      <c r="F229" s="31">
        <v>72</v>
      </c>
      <c r="G229" s="31" t="s">
        <v>3498</v>
      </c>
      <c r="H229" s="81">
        <v>627532</v>
      </c>
      <c r="I229" s="31" t="s">
        <v>4797</v>
      </c>
      <c r="J229" s="31" t="s">
        <v>3531</v>
      </c>
      <c r="K229" s="31" t="s">
        <v>3531</v>
      </c>
      <c r="L229" s="31" t="s">
        <v>2639</v>
      </c>
      <c r="M229" s="31">
        <v>20105030102</v>
      </c>
      <c r="N229" s="31" t="s">
        <v>3532</v>
      </c>
      <c r="O229" s="31" t="s">
        <v>3502</v>
      </c>
      <c r="P229" s="67">
        <v>12000</v>
      </c>
      <c r="Q229" s="68">
        <v>12000</v>
      </c>
      <c r="R229" s="51">
        <v>0</v>
      </c>
      <c r="S229" s="51">
        <v>0</v>
      </c>
      <c r="T229" s="67">
        <v>12000</v>
      </c>
      <c r="U229" s="68">
        <v>12000</v>
      </c>
      <c r="V229" s="31" t="s">
        <v>61</v>
      </c>
      <c r="W229" s="31" t="s">
        <v>54</v>
      </c>
      <c r="X229" s="31" t="s">
        <v>54</v>
      </c>
      <c r="Y229" s="31" t="s">
        <v>2658</v>
      </c>
      <c r="Z229" s="66">
        <v>42219</v>
      </c>
      <c r="AA229" s="66">
        <v>42279</v>
      </c>
      <c r="AB229" s="82"/>
      <c r="AC229" s="82"/>
      <c r="AD229" s="31" t="s">
        <v>3577</v>
      </c>
      <c r="AE229" s="31" t="s">
        <v>3410</v>
      </c>
      <c r="AF229" s="50">
        <v>796</v>
      </c>
      <c r="AG229" s="31" t="s">
        <v>1971</v>
      </c>
      <c r="AH229" s="50">
        <v>1</v>
      </c>
      <c r="AI229" s="31">
        <v>45914000</v>
      </c>
      <c r="AJ229" s="31" t="s">
        <v>62</v>
      </c>
      <c r="AK229" s="66">
        <v>42310</v>
      </c>
      <c r="AL229" s="66">
        <v>42310</v>
      </c>
      <c r="AM229" s="66">
        <v>42676</v>
      </c>
      <c r="AN229" s="31" t="s">
        <v>56</v>
      </c>
      <c r="AO229" s="82"/>
      <c r="AP229" s="51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 t="s">
        <v>4373</v>
      </c>
      <c r="BC229" s="31" t="s">
        <v>3503</v>
      </c>
    </row>
    <row r="230" spans="1:55" s="83" customFormat="1" ht="56.25">
      <c r="A230" s="81">
        <v>4</v>
      </c>
      <c r="B230" s="81" t="s">
        <v>3578</v>
      </c>
      <c r="C230" s="59" t="s">
        <v>54</v>
      </c>
      <c r="D230" s="50" t="s">
        <v>3496</v>
      </c>
      <c r="E230" s="31" t="s">
        <v>4373</v>
      </c>
      <c r="F230" s="31">
        <v>72</v>
      </c>
      <c r="G230" s="31" t="s">
        <v>3498</v>
      </c>
      <c r="H230" s="81">
        <v>627535</v>
      </c>
      <c r="I230" s="31" t="s">
        <v>3579</v>
      </c>
      <c r="J230" s="31" t="s">
        <v>3531</v>
      </c>
      <c r="K230" s="31" t="s">
        <v>3531</v>
      </c>
      <c r="L230" s="31" t="s">
        <v>2639</v>
      </c>
      <c r="M230" s="31">
        <v>20105030102</v>
      </c>
      <c r="N230" s="31" t="s">
        <v>3532</v>
      </c>
      <c r="O230" s="31" t="s">
        <v>3502</v>
      </c>
      <c r="P230" s="67">
        <v>1779.66102</v>
      </c>
      <c r="Q230" s="68">
        <f>P230*1.18</f>
        <v>2100.0000035999997</v>
      </c>
      <c r="R230" s="51">
        <v>175</v>
      </c>
      <c r="S230" s="51">
        <f>R230*1.18</f>
        <v>206.5</v>
      </c>
      <c r="T230" s="67">
        <v>1779.66102</v>
      </c>
      <c r="U230" s="68">
        <f>T230*1.18</f>
        <v>2100.0000035999997</v>
      </c>
      <c r="V230" s="31" t="s">
        <v>64</v>
      </c>
      <c r="W230" s="31" t="s">
        <v>54</v>
      </c>
      <c r="X230" s="31" t="s">
        <v>54</v>
      </c>
      <c r="Y230" s="31" t="s">
        <v>2658</v>
      </c>
      <c r="Z230" s="66">
        <v>42231</v>
      </c>
      <c r="AA230" s="66">
        <v>42278</v>
      </c>
      <c r="AB230" s="82"/>
      <c r="AC230" s="82"/>
      <c r="AD230" s="31" t="s">
        <v>3579</v>
      </c>
      <c r="AE230" s="31" t="s">
        <v>3410</v>
      </c>
      <c r="AF230" s="50">
        <v>796</v>
      </c>
      <c r="AG230" s="31" t="s">
        <v>1971</v>
      </c>
      <c r="AH230" s="50">
        <v>1</v>
      </c>
      <c r="AI230" s="31">
        <v>45914000</v>
      </c>
      <c r="AJ230" s="31" t="s">
        <v>62</v>
      </c>
      <c r="AK230" s="66">
        <v>42309</v>
      </c>
      <c r="AL230" s="66">
        <v>42309</v>
      </c>
      <c r="AM230" s="66">
        <v>42675</v>
      </c>
      <c r="AN230" s="31" t="s">
        <v>56</v>
      </c>
      <c r="AO230" s="82"/>
      <c r="AP230" s="51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 t="s">
        <v>4373</v>
      </c>
      <c r="BC230" s="31" t="s">
        <v>3503</v>
      </c>
    </row>
    <row r="231" spans="1:55" s="83" customFormat="1" ht="67.5">
      <c r="A231" s="81">
        <v>4</v>
      </c>
      <c r="B231" s="81" t="s">
        <v>3580</v>
      </c>
      <c r="C231" s="59" t="s">
        <v>54</v>
      </c>
      <c r="D231" s="50" t="s">
        <v>3496</v>
      </c>
      <c r="E231" s="31" t="s">
        <v>4373</v>
      </c>
      <c r="F231" s="31">
        <v>72</v>
      </c>
      <c r="G231" s="31" t="s">
        <v>3498</v>
      </c>
      <c r="H231" s="81">
        <v>627536</v>
      </c>
      <c r="I231" s="31" t="s">
        <v>3581</v>
      </c>
      <c r="J231" s="31" t="s">
        <v>3531</v>
      </c>
      <c r="K231" s="31" t="s">
        <v>3531</v>
      </c>
      <c r="L231" s="31" t="s">
        <v>2639</v>
      </c>
      <c r="M231" s="31">
        <v>20105030102</v>
      </c>
      <c r="N231" s="31" t="s">
        <v>3532</v>
      </c>
      <c r="O231" s="31" t="s">
        <v>3502</v>
      </c>
      <c r="P231" s="67">
        <v>14200</v>
      </c>
      <c r="Q231" s="67">
        <v>14200</v>
      </c>
      <c r="R231" s="51">
        <v>0</v>
      </c>
      <c r="S231" s="51">
        <v>0</v>
      </c>
      <c r="T231" s="67">
        <v>14200</v>
      </c>
      <c r="U231" s="67">
        <v>14200</v>
      </c>
      <c r="V231" s="31" t="s">
        <v>61</v>
      </c>
      <c r="W231" s="31" t="s">
        <v>54</v>
      </c>
      <c r="X231" s="31" t="s">
        <v>54</v>
      </c>
      <c r="Y231" s="31" t="s">
        <v>2658</v>
      </c>
      <c r="Z231" s="66">
        <v>42262</v>
      </c>
      <c r="AA231" s="66">
        <v>42310</v>
      </c>
      <c r="AB231" s="82"/>
      <c r="AC231" s="82"/>
      <c r="AD231" s="31" t="s">
        <v>3581</v>
      </c>
      <c r="AE231" s="31" t="s">
        <v>3410</v>
      </c>
      <c r="AF231" s="50">
        <v>796</v>
      </c>
      <c r="AG231" s="31" t="s">
        <v>1971</v>
      </c>
      <c r="AH231" s="50">
        <v>1</v>
      </c>
      <c r="AI231" s="31">
        <v>45914000</v>
      </c>
      <c r="AJ231" s="31" t="s">
        <v>62</v>
      </c>
      <c r="AK231" s="66">
        <v>42339</v>
      </c>
      <c r="AL231" s="66">
        <v>42339</v>
      </c>
      <c r="AM231" s="66">
        <v>42705</v>
      </c>
      <c r="AN231" s="31">
        <v>2015</v>
      </c>
      <c r="AO231" s="82"/>
      <c r="AP231" s="51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 t="s">
        <v>4373</v>
      </c>
      <c r="BC231" s="31" t="s">
        <v>3503</v>
      </c>
    </row>
    <row r="232" spans="1:55" s="83" customFormat="1" ht="67.5">
      <c r="A232" s="81">
        <v>4</v>
      </c>
      <c r="B232" s="81" t="s">
        <v>3582</v>
      </c>
      <c r="C232" s="59" t="s">
        <v>54</v>
      </c>
      <c r="D232" s="50" t="s">
        <v>3496</v>
      </c>
      <c r="E232" s="31" t="s">
        <v>4373</v>
      </c>
      <c r="F232" s="31">
        <v>72</v>
      </c>
      <c r="G232" s="31" t="s">
        <v>3498</v>
      </c>
      <c r="H232" s="81">
        <v>627537</v>
      </c>
      <c r="I232" s="31" t="s">
        <v>3583</v>
      </c>
      <c r="J232" s="31" t="s">
        <v>3531</v>
      </c>
      <c r="K232" s="31" t="s">
        <v>3531</v>
      </c>
      <c r="L232" s="31" t="s">
        <v>2639</v>
      </c>
      <c r="M232" s="31">
        <v>20105030102</v>
      </c>
      <c r="N232" s="31" t="s">
        <v>3532</v>
      </c>
      <c r="O232" s="31" t="s">
        <v>3502</v>
      </c>
      <c r="P232" s="67">
        <v>56122.448900000003</v>
      </c>
      <c r="Q232" s="67">
        <v>56122.448900000003</v>
      </c>
      <c r="R232" s="51">
        <v>0</v>
      </c>
      <c r="S232" s="51">
        <v>0</v>
      </c>
      <c r="T232" s="67">
        <v>56122.448900000003</v>
      </c>
      <c r="U232" s="67">
        <v>56122.448900000003</v>
      </c>
      <c r="V232" s="31" t="s">
        <v>61</v>
      </c>
      <c r="W232" s="31" t="s">
        <v>54</v>
      </c>
      <c r="X232" s="31" t="s">
        <v>54</v>
      </c>
      <c r="Y232" s="31" t="s">
        <v>2658</v>
      </c>
      <c r="Z232" s="66">
        <v>42233</v>
      </c>
      <c r="AA232" s="66">
        <v>42279</v>
      </c>
      <c r="AB232" s="82"/>
      <c r="AC232" s="82"/>
      <c r="AD232" s="31" t="s">
        <v>3583</v>
      </c>
      <c r="AE232" s="31" t="s">
        <v>3410</v>
      </c>
      <c r="AF232" s="50">
        <v>796</v>
      </c>
      <c r="AG232" s="31" t="s">
        <v>1971</v>
      </c>
      <c r="AH232" s="50">
        <v>1</v>
      </c>
      <c r="AI232" s="31">
        <v>45914000</v>
      </c>
      <c r="AJ232" s="31" t="s">
        <v>62</v>
      </c>
      <c r="AK232" s="66">
        <v>42310</v>
      </c>
      <c r="AL232" s="66">
        <v>42310</v>
      </c>
      <c r="AM232" s="66">
        <v>42676</v>
      </c>
      <c r="AN232" s="31">
        <v>2015</v>
      </c>
      <c r="AO232" s="82"/>
      <c r="AP232" s="51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 t="s">
        <v>4373</v>
      </c>
      <c r="BC232" s="31" t="s">
        <v>3503</v>
      </c>
    </row>
    <row r="233" spans="1:55" s="83" customFormat="1" ht="60.75" customHeight="1">
      <c r="A233" s="81">
        <v>4</v>
      </c>
      <c r="B233" s="81" t="s">
        <v>3584</v>
      </c>
      <c r="C233" s="59" t="s">
        <v>54</v>
      </c>
      <c r="D233" s="50" t="s">
        <v>3496</v>
      </c>
      <c r="E233" s="31" t="s">
        <v>4373</v>
      </c>
      <c r="F233" s="31">
        <v>72</v>
      </c>
      <c r="G233" s="31" t="s">
        <v>3498</v>
      </c>
      <c r="H233" s="81">
        <v>627538</v>
      </c>
      <c r="I233" s="31" t="s">
        <v>3585</v>
      </c>
      <c r="J233" s="31" t="s">
        <v>3531</v>
      </c>
      <c r="K233" s="31" t="s">
        <v>3531</v>
      </c>
      <c r="L233" s="31" t="s">
        <v>2639</v>
      </c>
      <c r="M233" s="31">
        <v>20105030102</v>
      </c>
      <c r="N233" s="31" t="s">
        <v>3532</v>
      </c>
      <c r="O233" s="31" t="s">
        <v>3502</v>
      </c>
      <c r="P233" s="67">
        <v>49000</v>
      </c>
      <c r="Q233" s="68">
        <v>49000</v>
      </c>
      <c r="R233" s="51">
        <v>0</v>
      </c>
      <c r="S233" s="51">
        <v>0</v>
      </c>
      <c r="T233" s="67">
        <v>49000</v>
      </c>
      <c r="U233" s="68">
        <v>49000</v>
      </c>
      <c r="V233" s="31" t="s">
        <v>61</v>
      </c>
      <c r="W233" s="31" t="s">
        <v>54</v>
      </c>
      <c r="X233" s="31" t="s">
        <v>54</v>
      </c>
      <c r="Y233" s="31" t="s">
        <v>2658</v>
      </c>
      <c r="Z233" s="66">
        <v>42262</v>
      </c>
      <c r="AA233" s="66">
        <v>42310</v>
      </c>
      <c r="AB233" s="82"/>
      <c r="AC233" s="82"/>
      <c r="AD233" s="31" t="s">
        <v>3585</v>
      </c>
      <c r="AE233" s="31" t="s">
        <v>3410</v>
      </c>
      <c r="AF233" s="50">
        <v>796</v>
      </c>
      <c r="AG233" s="31" t="s">
        <v>1971</v>
      </c>
      <c r="AH233" s="50">
        <v>1</v>
      </c>
      <c r="AI233" s="31">
        <v>45914000</v>
      </c>
      <c r="AJ233" s="31" t="s">
        <v>62</v>
      </c>
      <c r="AK233" s="66">
        <v>42339</v>
      </c>
      <c r="AL233" s="66">
        <v>42339</v>
      </c>
      <c r="AM233" s="66">
        <v>42705</v>
      </c>
      <c r="AN233" s="31">
        <v>2015</v>
      </c>
      <c r="AO233" s="82"/>
      <c r="AP233" s="51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 t="s">
        <v>4373</v>
      </c>
      <c r="BC233" s="31" t="s">
        <v>3503</v>
      </c>
    </row>
    <row r="234" spans="1:55" s="83" customFormat="1" ht="67.5">
      <c r="A234" s="81">
        <v>4</v>
      </c>
      <c r="B234" s="81" t="s">
        <v>3586</v>
      </c>
      <c r="C234" s="59" t="s">
        <v>54</v>
      </c>
      <c r="D234" s="50" t="s">
        <v>3496</v>
      </c>
      <c r="E234" s="31" t="s">
        <v>4373</v>
      </c>
      <c r="F234" s="31">
        <v>72</v>
      </c>
      <c r="G234" s="31" t="s">
        <v>3498</v>
      </c>
      <c r="H234" s="81">
        <v>627541</v>
      </c>
      <c r="I234" s="31" t="s">
        <v>3587</v>
      </c>
      <c r="J234" s="31" t="s">
        <v>3529</v>
      </c>
      <c r="K234" s="31" t="s">
        <v>3531</v>
      </c>
      <c r="L234" s="31" t="s">
        <v>2639</v>
      </c>
      <c r="M234" s="31">
        <v>20105030102</v>
      </c>
      <c r="N234" s="31" t="s">
        <v>2792</v>
      </c>
      <c r="O234" s="31" t="s">
        <v>3502</v>
      </c>
      <c r="P234" s="67">
        <v>3946.71</v>
      </c>
      <c r="Q234" s="68">
        <f>P234*1.18</f>
        <v>4657.1178</v>
      </c>
      <c r="R234" s="51" t="s">
        <v>2792</v>
      </c>
      <c r="S234" s="51" t="s">
        <v>2792</v>
      </c>
      <c r="T234" s="67">
        <v>3946.71</v>
      </c>
      <c r="U234" s="68">
        <f>T234*1.18</f>
        <v>4657.1178</v>
      </c>
      <c r="V234" s="31" t="s">
        <v>64</v>
      </c>
      <c r="W234" s="31" t="s">
        <v>54</v>
      </c>
      <c r="X234" s="31" t="s">
        <v>54</v>
      </c>
      <c r="Y234" s="31" t="s">
        <v>2658</v>
      </c>
      <c r="Z234" s="66">
        <v>42171</v>
      </c>
      <c r="AA234" s="66">
        <v>42218</v>
      </c>
      <c r="AB234" s="82"/>
      <c r="AC234" s="82"/>
      <c r="AD234" s="31" t="s">
        <v>3587</v>
      </c>
      <c r="AE234" s="31" t="s">
        <v>3410</v>
      </c>
      <c r="AF234" s="50">
        <v>796</v>
      </c>
      <c r="AG234" s="31" t="s">
        <v>1971</v>
      </c>
      <c r="AH234" s="50">
        <v>1</v>
      </c>
      <c r="AI234" s="31">
        <v>45914000</v>
      </c>
      <c r="AJ234" s="31" t="s">
        <v>62</v>
      </c>
      <c r="AK234" s="66">
        <v>42249</v>
      </c>
      <c r="AL234" s="66">
        <v>42249</v>
      </c>
      <c r="AM234" s="66">
        <v>42614</v>
      </c>
      <c r="AN234" s="31" t="s">
        <v>56</v>
      </c>
      <c r="AO234" s="82"/>
      <c r="AP234" s="51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 t="s">
        <v>4373</v>
      </c>
      <c r="BC234" s="31" t="s">
        <v>3503</v>
      </c>
    </row>
    <row r="235" spans="1:55" s="83" customFormat="1" ht="45">
      <c r="A235" s="61">
        <v>4</v>
      </c>
      <c r="B235" s="53" t="s">
        <v>3588</v>
      </c>
      <c r="C235" s="53" t="s">
        <v>3588</v>
      </c>
      <c r="D235" s="55" t="s">
        <v>3496</v>
      </c>
      <c r="E235" s="53" t="s">
        <v>4373</v>
      </c>
      <c r="F235" s="53">
        <v>72</v>
      </c>
      <c r="G235" s="53" t="s">
        <v>3498</v>
      </c>
      <c r="H235" s="61">
        <v>627541</v>
      </c>
      <c r="I235" s="53" t="s">
        <v>3587</v>
      </c>
      <c r="J235" s="53" t="s">
        <v>3531</v>
      </c>
      <c r="K235" s="53" t="s">
        <v>3531</v>
      </c>
      <c r="L235" s="53" t="s">
        <v>2639</v>
      </c>
      <c r="M235" s="53">
        <v>20105030102</v>
      </c>
      <c r="N235" s="53" t="s">
        <v>3532</v>
      </c>
      <c r="O235" s="53" t="s">
        <v>3502</v>
      </c>
      <c r="P235" s="62">
        <v>2939.9</v>
      </c>
      <c r="Q235" s="63">
        <v>2939.9</v>
      </c>
      <c r="R235" s="56">
        <v>1300</v>
      </c>
      <c r="S235" s="56">
        <v>1300</v>
      </c>
      <c r="T235" s="62">
        <v>2939.9</v>
      </c>
      <c r="U235" s="63">
        <v>2939.9</v>
      </c>
      <c r="V235" s="53" t="s">
        <v>64</v>
      </c>
      <c r="W235" s="53" t="s">
        <v>54</v>
      </c>
      <c r="X235" s="53" t="s">
        <v>54</v>
      </c>
      <c r="Y235" s="53" t="s">
        <v>2658</v>
      </c>
      <c r="Z235" s="64">
        <v>42171</v>
      </c>
      <c r="AA235" s="64">
        <v>42218</v>
      </c>
      <c r="AB235" s="65"/>
      <c r="AC235" s="65"/>
      <c r="AD235" s="53" t="s">
        <v>3587</v>
      </c>
      <c r="AE235" s="53" t="s">
        <v>3410</v>
      </c>
      <c r="AF235" s="55">
        <v>796</v>
      </c>
      <c r="AG235" s="53" t="s">
        <v>1971</v>
      </c>
      <c r="AH235" s="55">
        <v>1</v>
      </c>
      <c r="AI235" s="53">
        <v>45914000</v>
      </c>
      <c r="AJ235" s="53" t="s">
        <v>62</v>
      </c>
      <c r="AK235" s="64">
        <v>42249</v>
      </c>
      <c r="AL235" s="64">
        <v>42249</v>
      </c>
      <c r="AM235" s="64">
        <v>42614</v>
      </c>
      <c r="AN235" s="53" t="s">
        <v>56</v>
      </c>
      <c r="AO235" s="82"/>
      <c r="AP235" s="82"/>
      <c r="AQ235" s="82"/>
      <c r="AR235" s="65"/>
      <c r="AS235" s="65"/>
      <c r="AT235" s="65"/>
      <c r="AU235" s="65"/>
      <c r="AV235" s="65"/>
      <c r="AW235" s="65"/>
      <c r="AX235" s="65"/>
      <c r="AY235" s="65"/>
      <c r="AZ235" s="65"/>
      <c r="BA235" s="31"/>
      <c r="BB235" s="65" t="s">
        <v>4373</v>
      </c>
      <c r="BC235" s="53" t="s">
        <v>3533</v>
      </c>
    </row>
    <row r="236" spans="1:55" s="83" customFormat="1" ht="67.5">
      <c r="A236" s="61">
        <v>4</v>
      </c>
      <c r="B236" s="53" t="s">
        <v>3588</v>
      </c>
      <c r="C236" s="53" t="s">
        <v>3588</v>
      </c>
      <c r="D236" s="55" t="s">
        <v>3496</v>
      </c>
      <c r="E236" s="53" t="s">
        <v>4373</v>
      </c>
      <c r="F236" s="53">
        <v>72</v>
      </c>
      <c r="G236" s="53" t="s">
        <v>3498</v>
      </c>
      <c r="H236" s="61">
        <v>627541</v>
      </c>
      <c r="I236" s="53" t="s">
        <v>3587</v>
      </c>
      <c r="J236" s="53" t="s">
        <v>3506</v>
      </c>
      <c r="K236" s="53" t="s">
        <v>3506</v>
      </c>
      <c r="L236" s="53" t="s">
        <v>2639</v>
      </c>
      <c r="M236" s="53">
        <v>20105030102</v>
      </c>
      <c r="N236" s="53" t="s">
        <v>3516</v>
      </c>
      <c r="O236" s="53" t="s">
        <v>3502</v>
      </c>
      <c r="P236" s="62">
        <f>Q236/1.18</f>
        <v>1915.3389830508474</v>
      </c>
      <c r="Q236" s="63">
        <v>2260.1</v>
      </c>
      <c r="R236" s="56">
        <f>P236/4*2</f>
        <v>957.66949152542372</v>
      </c>
      <c r="S236" s="56">
        <f>R236*1.18</f>
        <v>1130.05</v>
      </c>
      <c r="T236" s="62">
        <f>U236/1.18</f>
        <v>1915.3389830508474</v>
      </c>
      <c r="U236" s="63">
        <v>2260.1</v>
      </c>
      <c r="V236" s="53" t="s">
        <v>64</v>
      </c>
      <c r="W236" s="53" t="s">
        <v>54</v>
      </c>
      <c r="X236" s="53" t="s">
        <v>54</v>
      </c>
      <c r="Y236" s="53" t="s">
        <v>2658</v>
      </c>
      <c r="Z236" s="64">
        <v>42171</v>
      </c>
      <c r="AA236" s="64">
        <v>42218</v>
      </c>
      <c r="AB236" s="65"/>
      <c r="AC236" s="65"/>
      <c r="AD236" s="53" t="s">
        <v>3587</v>
      </c>
      <c r="AE236" s="53" t="s">
        <v>3410</v>
      </c>
      <c r="AF236" s="55">
        <v>796</v>
      </c>
      <c r="AG236" s="53" t="s">
        <v>1971</v>
      </c>
      <c r="AH236" s="55">
        <v>1</v>
      </c>
      <c r="AI236" s="53">
        <v>45914000</v>
      </c>
      <c r="AJ236" s="53" t="s">
        <v>62</v>
      </c>
      <c r="AK236" s="64">
        <v>42249</v>
      </c>
      <c r="AL236" s="64">
        <v>42249</v>
      </c>
      <c r="AM236" s="64">
        <v>42614</v>
      </c>
      <c r="AN236" s="53" t="s">
        <v>56</v>
      </c>
      <c r="AO236" s="82"/>
      <c r="AP236" s="82"/>
      <c r="AQ236" s="82"/>
      <c r="AR236" s="65"/>
      <c r="AS236" s="65"/>
      <c r="AT236" s="65"/>
      <c r="AU236" s="65"/>
      <c r="AV236" s="65"/>
      <c r="AW236" s="65"/>
      <c r="AX236" s="65"/>
      <c r="AY236" s="65"/>
      <c r="AZ236" s="65"/>
      <c r="BA236" s="31"/>
      <c r="BB236" s="65" t="s">
        <v>4373</v>
      </c>
      <c r="BC236" s="53" t="s">
        <v>3533</v>
      </c>
    </row>
    <row r="237" spans="1:55" s="83" customFormat="1" ht="33.75">
      <c r="A237" s="81">
        <v>4</v>
      </c>
      <c r="B237" s="81" t="s">
        <v>3589</v>
      </c>
      <c r="C237" s="59" t="s">
        <v>54</v>
      </c>
      <c r="D237" s="50" t="s">
        <v>3496</v>
      </c>
      <c r="E237" s="31" t="s">
        <v>4373</v>
      </c>
      <c r="F237" s="31">
        <v>72</v>
      </c>
      <c r="G237" s="31" t="s">
        <v>3498</v>
      </c>
      <c r="H237" s="81">
        <v>627542</v>
      </c>
      <c r="I237" s="31" t="s">
        <v>3590</v>
      </c>
      <c r="J237" s="31" t="s">
        <v>3569</v>
      </c>
      <c r="K237" s="31" t="s">
        <v>3569</v>
      </c>
      <c r="L237" s="31" t="s">
        <v>2639</v>
      </c>
      <c r="M237" s="31">
        <v>20105030102</v>
      </c>
      <c r="N237" s="31" t="s">
        <v>3532</v>
      </c>
      <c r="O237" s="31" t="s">
        <v>3502</v>
      </c>
      <c r="P237" s="67">
        <v>150000</v>
      </c>
      <c r="Q237" s="68">
        <v>150000</v>
      </c>
      <c r="R237" s="51">
        <v>0</v>
      </c>
      <c r="S237" s="51">
        <v>0</v>
      </c>
      <c r="T237" s="67">
        <v>150000</v>
      </c>
      <c r="U237" s="68">
        <v>150000</v>
      </c>
      <c r="V237" s="31" t="s">
        <v>61</v>
      </c>
      <c r="W237" s="31" t="s">
        <v>54</v>
      </c>
      <c r="X237" s="31" t="s">
        <v>54</v>
      </c>
      <c r="Y237" s="31" t="s">
        <v>2658</v>
      </c>
      <c r="Z237" s="66">
        <v>42157</v>
      </c>
      <c r="AA237" s="66">
        <v>42217</v>
      </c>
      <c r="AB237" s="82"/>
      <c r="AC237" s="82"/>
      <c r="AD237" s="31" t="s">
        <v>3590</v>
      </c>
      <c r="AE237" s="31" t="s">
        <v>3410</v>
      </c>
      <c r="AF237" s="50">
        <v>796</v>
      </c>
      <c r="AG237" s="31" t="s">
        <v>1971</v>
      </c>
      <c r="AH237" s="50">
        <v>1</v>
      </c>
      <c r="AI237" s="31">
        <v>45914000</v>
      </c>
      <c r="AJ237" s="31" t="s">
        <v>62</v>
      </c>
      <c r="AK237" s="66">
        <v>42248</v>
      </c>
      <c r="AL237" s="66">
        <v>42248</v>
      </c>
      <c r="AM237" s="66">
        <v>42339</v>
      </c>
      <c r="AN237" s="31">
        <v>2015</v>
      </c>
      <c r="AO237" s="82"/>
      <c r="AP237" s="51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 t="s">
        <v>4373</v>
      </c>
      <c r="BC237" s="31" t="s">
        <v>3503</v>
      </c>
    </row>
    <row r="238" spans="1:55" s="83" customFormat="1" ht="67.5">
      <c r="A238" s="81">
        <v>4</v>
      </c>
      <c r="B238" s="81" t="s">
        <v>3591</v>
      </c>
      <c r="C238" s="59" t="s">
        <v>54</v>
      </c>
      <c r="D238" s="50" t="s">
        <v>3496</v>
      </c>
      <c r="E238" s="31" t="s">
        <v>4373</v>
      </c>
      <c r="F238" s="31">
        <v>72</v>
      </c>
      <c r="G238" s="31" t="s">
        <v>3498</v>
      </c>
      <c r="H238" s="81">
        <v>627543</v>
      </c>
      <c r="I238" s="31" t="s">
        <v>3592</v>
      </c>
      <c r="J238" s="31" t="s">
        <v>3537</v>
      </c>
      <c r="K238" s="31" t="s">
        <v>3537</v>
      </c>
      <c r="L238" s="31" t="s">
        <v>2639</v>
      </c>
      <c r="M238" s="31">
        <v>2021007</v>
      </c>
      <c r="N238" s="31" t="s">
        <v>3593</v>
      </c>
      <c r="O238" s="31" t="s">
        <v>3502</v>
      </c>
      <c r="P238" s="67">
        <v>1440.67797</v>
      </c>
      <c r="Q238" s="68">
        <f>P238*1.18</f>
        <v>1700.0000045999998</v>
      </c>
      <c r="R238" s="51">
        <v>0</v>
      </c>
      <c r="S238" s="51">
        <v>0</v>
      </c>
      <c r="T238" s="67">
        <v>1440.67797</v>
      </c>
      <c r="U238" s="68">
        <f>T238*1.18</f>
        <v>1700.0000045999998</v>
      </c>
      <c r="V238" s="31" t="s">
        <v>64</v>
      </c>
      <c r="W238" s="31" t="s">
        <v>54</v>
      </c>
      <c r="X238" s="31" t="s">
        <v>54</v>
      </c>
      <c r="Y238" s="31" t="s">
        <v>2658</v>
      </c>
      <c r="Z238" s="66">
        <v>42231</v>
      </c>
      <c r="AA238" s="66">
        <v>42278</v>
      </c>
      <c r="AB238" s="82"/>
      <c r="AC238" s="82"/>
      <c r="AD238" s="31" t="s">
        <v>3592</v>
      </c>
      <c r="AE238" s="31" t="s">
        <v>3410</v>
      </c>
      <c r="AF238" s="50">
        <v>796</v>
      </c>
      <c r="AG238" s="31" t="s">
        <v>1971</v>
      </c>
      <c r="AH238" s="50">
        <v>1</v>
      </c>
      <c r="AI238" s="31">
        <v>45914000</v>
      </c>
      <c r="AJ238" s="31" t="s">
        <v>62</v>
      </c>
      <c r="AK238" s="66">
        <v>42309</v>
      </c>
      <c r="AL238" s="66">
        <v>42309</v>
      </c>
      <c r="AM238" s="66">
        <v>42675</v>
      </c>
      <c r="AN238" s="31" t="s">
        <v>56</v>
      </c>
      <c r="AO238" s="82"/>
      <c r="AP238" s="51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 t="s">
        <v>4373</v>
      </c>
      <c r="BC238" s="31" t="s">
        <v>3503</v>
      </c>
    </row>
    <row r="239" spans="1:55" s="83" customFormat="1" ht="45">
      <c r="A239" s="81">
        <v>4</v>
      </c>
      <c r="B239" s="81" t="s">
        <v>3594</v>
      </c>
      <c r="C239" s="59" t="s">
        <v>54</v>
      </c>
      <c r="D239" s="50" t="s">
        <v>3496</v>
      </c>
      <c r="E239" s="31" t="s">
        <v>4373</v>
      </c>
      <c r="F239" s="31">
        <v>72</v>
      </c>
      <c r="G239" s="31" t="s">
        <v>3498</v>
      </c>
      <c r="H239" s="81">
        <v>627548</v>
      </c>
      <c r="I239" s="31" t="s">
        <v>3595</v>
      </c>
      <c r="J239" s="31" t="s">
        <v>3521</v>
      </c>
      <c r="K239" s="31" t="s">
        <v>3521</v>
      </c>
      <c r="L239" s="31" t="s">
        <v>2639</v>
      </c>
      <c r="M239" s="31">
        <v>2021007</v>
      </c>
      <c r="N239" s="31" t="s">
        <v>3596</v>
      </c>
      <c r="O239" s="31" t="s">
        <v>3502</v>
      </c>
      <c r="P239" s="67">
        <v>12000</v>
      </c>
      <c r="Q239" s="68">
        <f>P239*1.18</f>
        <v>14160</v>
      </c>
      <c r="R239" s="51">
        <v>0</v>
      </c>
      <c r="S239" s="51">
        <v>0</v>
      </c>
      <c r="T239" s="67">
        <v>12000</v>
      </c>
      <c r="U239" s="68">
        <f>T239*1.18</f>
        <v>14160</v>
      </c>
      <c r="V239" s="31" t="s">
        <v>61</v>
      </c>
      <c r="W239" s="31" t="s">
        <v>54</v>
      </c>
      <c r="X239" s="31" t="s">
        <v>54</v>
      </c>
      <c r="Y239" s="31" t="s">
        <v>2658</v>
      </c>
      <c r="Z239" s="66">
        <v>42262</v>
      </c>
      <c r="AA239" s="66">
        <v>42307</v>
      </c>
      <c r="AB239" s="82"/>
      <c r="AC239" s="82"/>
      <c r="AD239" s="31" t="s">
        <v>3595</v>
      </c>
      <c r="AE239" s="31" t="s">
        <v>3410</v>
      </c>
      <c r="AF239" s="50">
        <v>796</v>
      </c>
      <c r="AG239" s="31" t="s">
        <v>1971</v>
      </c>
      <c r="AH239" s="50">
        <v>1</v>
      </c>
      <c r="AI239" s="31">
        <v>45914000</v>
      </c>
      <c r="AJ239" s="31" t="s">
        <v>62</v>
      </c>
      <c r="AK239" s="66">
        <v>42339</v>
      </c>
      <c r="AL239" s="66">
        <v>42339</v>
      </c>
      <c r="AM239" s="66">
        <v>42705</v>
      </c>
      <c r="AN239" s="31" t="s">
        <v>56</v>
      </c>
      <c r="AO239" s="82"/>
      <c r="AP239" s="51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 t="s">
        <v>4373</v>
      </c>
      <c r="BC239" s="31" t="s">
        <v>3503</v>
      </c>
    </row>
    <row r="240" spans="1:55" s="83" customFormat="1" ht="56.25" customHeight="1">
      <c r="A240" s="81">
        <v>4</v>
      </c>
      <c r="B240" s="81" t="s">
        <v>3597</v>
      </c>
      <c r="C240" s="59" t="s">
        <v>54</v>
      </c>
      <c r="D240" s="50" t="s">
        <v>3496</v>
      </c>
      <c r="E240" s="31" t="s">
        <v>4373</v>
      </c>
      <c r="F240" s="31">
        <v>72</v>
      </c>
      <c r="G240" s="31" t="s">
        <v>3498</v>
      </c>
      <c r="H240" s="81">
        <v>627549</v>
      </c>
      <c r="I240" s="31" t="s">
        <v>3598</v>
      </c>
      <c r="J240" s="31" t="s">
        <v>3521</v>
      </c>
      <c r="K240" s="31" t="s">
        <v>3521</v>
      </c>
      <c r="L240" s="31" t="s">
        <v>2639</v>
      </c>
      <c r="M240" s="31">
        <v>2021007</v>
      </c>
      <c r="N240" s="31" t="s">
        <v>3596</v>
      </c>
      <c r="O240" s="31" t="s">
        <v>3502</v>
      </c>
      <c r="P240" s="67">
        <v>8489</v>
      </c>
      <c r="Q240" s="68">
        <f>P240*1.18</f>
        <v>10017.019999999999</v>
      </c>
      <c r="R240" s="51">
        <v>0</v>
      </c>
      <c r="S240" s="51">
        <v>0</v>
      </c>
      <c r="T240" s="67">
        <v>8489</v>
      </c>
      <c r="U240" s="68">
        <f>T240*1.18</f>
        <v>10017.019999999999</v>
      </c>
      <c r="V240" s="31" t="s">
        <v>61</v>
      </c>
      <c r="W240" s="31" t="s">
        <v>54</v>
      </c>
      <c r="X240" s="31" t="s">
        <v>54</v>
      </c>
      <c r="Y240" s="31" t="s">
        <v>2658</v>
      </c>
      <c r="Z240" s="66">
        <v>42262</v>
      </c>
      <c r="AA240" s="66">
        <v>42307</v>
      </c>
      <c r="AB240" s="82"/>
      <c r="AC240" s="82"/>
      <c r="AD240" s="31" t="s">
        <v>3598</v>
      </c>
      <c r="AE240" s="31" t="s">
        <v>3410</v>
      </c>
      <c r="AF240" s="50">
        <v>796</v>
      </c>
      <c r="AG240" s="31" t="s">
        <v>1971</v>
      </c>
      <c r="AH240" s="50">
        <v>1</v>
      </c>
      <c r="AI240" s="31">
        <v>45914000</v>
      </c>
      <c r="AJ240" s="31" t="s">
        <v>62</v>
      </c>
      <c r="AK240" s="66">
        <v>42339</v>
      </c>
      <c r="AL240" s="66">
        <v>42339</v>
      </c>
      <c r="AM240" s="66">
        <v>42705</v>
      </c>
      <c r="AN240" s="31" t="s">
        <v>56</v>
      </c>
      <c r="AO240" s="82"/>
      <c r="AP240" s="51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 t="s">
        <v>4373</v>
      </c>
      <c r="BC240" s="31" t="s">
        <v>3503</v>
      </c>
    </row>
    <row r="241" spans="1:55" s="83" customFormat="1" ht="108" customHeight="1">
      <c r="A241" s="81">
        <v>4</v>
      </c>
      <c r="B241" s="81" t="s">
        <v>3599</v>
      </c>
      <c r="C241" s="59" t="s">
        <v>54</v>
      </c>
      <c r="D241" s="50" t="s">
        <v>3496</v>
      </c>
      <c r="E241" s="31" t="s">
        <v>4373</v>
      </c>
      <c r="F241" s="31">
        <v>72</v>
      </c>
      <c r="G241" s="31" t="s">
        <v>3498</v>
      </c>
      <c r="H241" s="81">
        <v>627552</v>
      </c>
      <c r="I241" s="31" t="s">
        <v>3600</v>
      </c>
      <c r="J241" s="31" t="s">
        <v>3521</v>
      </c>
      <c r="K241" s="31" t="s">
        <v>3521</v>
      </c>
      <c r="L241" s="31" t="s">
        <v>2639</v>
      </c>
      <c r="M241" s="31">
        <v>2021007</v>
      </c>
      <c r="N241" s="31" t="s">
        <v>3593</v>
      </c>
      <c r="O241" s="31" t="s">
        <v>3502</v>
      </c>
      <c r="P241" s="67">
        <v>52474.5</v>
      </c>
      <c r="Q241" s="68">
        <f>P241</f>
        <v>52474.5</v>
      </c>
      <c r="R241" s="51">
        <v>0</v>
      </c>
      <c r="S241" s="51">
        <v>0</v>
      </c>
      <c r="T241" s="67">
        <v>52474.5</v>
      </c>
      <c r="U241" s="68">
        <f>T241</f>
        <v>52474.5</v>
      </c>
      <c r="V241" s="31" t="s">
        <v>61</v>
      </c>
      <c r="W241" s="31" t="s">
        <v>54</v>
      </c>
      <c r="X241" s="31" t="s">
        <v>54</v>
      </c>
      <c r="Y241" s="31" t="s">
        <v>2658</v>
      </c>
      <c r="Z241" s="66">
        <v>42262</v>
      </c>
      <c r="AA241" s="66">
        <v>42310</v>
      </c>
      <c r="AB241" s="82"/>
      <c r="AC241" s="82"/>
      <c r="AD241" s="31" t="s">
        <v>3600</v>
      </c>
      <c r="AE241" s="31" t="s">
        <v>3410</v>
      </c>
      <c r="AF241" s="50">
        <v>796</v>
      </c>
      <c r="AG241" s="31" t="s">
        <v>1971</v>
      </c>
      <c r="AH241" s="50">
        <v>1</v>
      </c>
      <c r="AI241" s="31">
        <v>45914000</v>
      </c>
      <c r="AJ241" s="31" t="s">
        <v>62</v>
      </c>
      <c r="AK241" s="66">
        <v>42339</v>
      </c>
      <c r="AL241" s="66">
        <v>42339</v>
      </c>
      <c r="AM241" s="66">
        <v>42705</v>
      </c>
      <c r="AN241" s="31" t="s">
        <v>56</v>
      </c>
      <c r="AO241" s="82"/>
      <c r="AP241" s="51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 t="s">
        <v>4373</v>
      </c>
      <c r="BC241" s="31" t="s">
        <v>3503</v>
      </c>
    </row>
    <row r="242" spans="1:55" s="83" customFormat="1" ht="75" customHeight="1">
      <c r="A242" s="81">
        <v>4</v>
      </c>
      <c r="B242" s="81" t="s">
        <v>3601</v>
      </c>
      <c r="C242" s="59" t="s">
        <v>54</v>
      </c>
      <c r="D242" s="50" t="s">
        <v>3496</v>
      </c>
      <c r="E242" s="31" t="s">
        <v>4373</v>
      </c>
      <c r="F242" s="31">
        <v>72</v>
      </c>
      <c r="G242" s="31" t="s">
        <v>3498</v>
      </c>
      <c r="H242" s="81">
        <v>627553</v>
      </c>
      <c r="I242" s="31" t="s">
        <v>3602</v>
      </c>
      <c r="J242" s="31" t="s">
        <v>3521</v>
      </c>
      <c r="K242" s="31" t="s">
        <v>3521</v>
      </c>
      <c r="L242" s="31" t="s">
        <v>2639</v>
      </c>
      <c r="M242" s="31">
        <v>2021007</v>
      </c>
      <c r="N242" s="31" t="s">
        <v>3593</v>
      </c>
      <c r="O242" s="31" t="s">
        <v>3502</v>
      </c>
      <c r="P242" s="67">
        <v>44232.25</v>
      </c>
      <c r="Q242" s="68">
        <f>P242*1.18</f>
        <v>52194.055</v>
      </c>
      <c r="R242" s="51">
        <v>0</v>
      </c>
      <c r="S242" s="51">
        <v>0</v>
      </c>
      <c r="T242" s="67">
        <v>44232.25</v>
      </c>
      <c r="U242" s="68">
        <f>T242*1.18</f>
        <v>52194.055</v>
      </c>
      <c r="V242" s="31" t="s">
        <v>61</v>
      </c>
      <c r="W242" s="31" t="s">
        <v>54</v>
      </c>
      <c r="X242" s="31" t="s">
        <v>54</v>
      </c>
      <c r="Y242" s="31" t="s">
        <v>2658</v>
      </c>
      <c r="Z242" s="66">
        <v>42114</v>
      </c>
      <c r="AA242" s="66">
        <v>42160</v>
      </c>
      <c r="AB242" s="82"/>
      <c r="AC242" s="82"/>
      <c r="AD242" s="31" t="s">
        <v>3602</v>
      </c>
      <c r="AE242" s="31" t="s">
        <v>3410</v>
      </c>
      <c r="AF242" s="50">
        <v>796</v>
      </c>
      <c r="AG242" s="31" t="s">
        <v>1971</v>
      </c>
      <c r="AH242" s="50">
        <v>1</v>
      </c>
      <c r="AI242" s="31">
        <v>45914000</v>
      </c>
      <c r="AJ242" s="31" t="s">
        <v>62</v>
      </c>
      <c r="AK242" s="66">
        <v>42191</v>
      </c>
      <c r="AL242" s="66">
        <v>42191</v>
      </c>
      <c r="AM242" s="66">
        <v>42557</v>
      </c>
      <c r="AN242" s="31" t="s">
        <v>56</v>
      </c>
      <c r="AO242" s="82"/>
      <c r="AP242" s="51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 t="s">
        <v>4373</v>
      </c>
      <c r="BC242" s="31" t="s">
        <v>3503</v>
      </c>
    </row>
    <row r="243" spans="1:55" s="83" customFormat="1" ht="62.25" customHeight="1">
      <c r="A243" s="81">
        <v>4</v>
      </c>
      <c r="B243" s="81" t="s">
        <v>3603</v>
      </c>
      <c r="C243" s="59" t="s">
        <v>54</v>
      </c>
      <c r="D243" s="50" t="s">
        <v>3496</v>
      </c>
      <c r="E243" s="31" t="s">
        <v>4373</v>
      </c>
      <c r="F243" s="31">
        <v>72</v>
      </c>
      <c r="G243" s="31" t="s">
        <v>3498</v>
      </c>
      <c r="H243" s="81">
        <v>627554</v>
      </c>
      <c r="I243" s="31" t="s">
        <v>3604</v>
      </c>
      <c r="J243" s="31" t="s">
        <v>3537</v>
      </c>
      <c r="K243" s="31" t="s">
        <v>3537</v>
      </c>
      <c r="L243" s="31" t="s">
        <v>2639</v>
      </c>
      <c r="M243" s="31">
        <v>201050602</v>
      </c>
      <c r="N243" s="31" t="s">
        <v>3596</v>
      </c>
      <c r="O243" s="31" t="s">
        <v>3502</v>
      </c>
      <c r="P243" s="67">
        <v>16943.748309999999</v>
      </c>
      <c r="Q243" s="68">
        <f>P243*1.18</f>
        <v>19993.623005799996</v>
      </c>
      <c r="R243" s="51">
        <v>0</v>
      </c>
      <c r="S243" s="51">
        <v>0</v>
      </c>
      <c r="T243" s="67">
        <v>16943.748309999999</v>
      </c>
      <c r="U243" s="68">
        <f>T243*1.18</f>
        <v>19993.623005799996</v>
      </c>
      <c r="V243" s="31" t="s">
        <v>61</v>
      </c>
      <c r="W243" s="31" t="s">
        <v>54</v>
      </c>
      <c r="X243" s="31" t="s">
        <v>54</v>
      </c>
      <c r="Y243" s="31" t="s">
        <v>2658</v>
      </c>
      <c r="Z243" s="66">
        <v>42114</v>
      </c>
      <c r="AA243" s="66">
        <v>42160</v>
      </c>
      <c r="AB243" s="82"/>
      <c r="AC243" s="82"/>
      <c r="AD243" s="31" t="s">
        <v>3604</v>
      </c>
      <c r="AE243" s="31" t="s">
        <v>3410</v>
      </c>
      <c r="AF243" s="50">
        <v>796</v>
      </c>
      <c r="AG243" s="31" t="s">
        <v>1971</v>
      </c>
      <c r="AH243" s="50">
        <v>1</v>
      </c>
      <c r="AI243" s="31">
        <v>45914000</v>
      </c>
      <c r="AJ243" s="31" t="s">
        <v>62</v>
      </c>
      <c r="AK243" s="66">
        <v>42191</v>
      </c>
      <c r="AL243" s="66">
        <v>42191</v>
      </c>
      <c r="AM243" s="66">
        <v>42557</v>
      </c>
      <c r="AN243" s="31" t="s">
        <v>56</v>
      </c>
      <c r="AO243" s="82"/>
      <c r="AP243" s="51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 t="s">
        <v>4373</v>
      </c>
      <c r="BC243" s="31" t="s">
        <v>3503</v>
      </c>
    </row>
    <row r="244" spans="1:55" s="83" customFormat="1" ht="78.75">
      <c r="A244" s="81">
        <v>4</v>
      </c>
      <c r="B244" s="81" t="s">
        <v>3606</v>
      </c>
      <c r="C244" s="59" t="s">
        <v>54</v>
      </c>
      <c r="D244" s="50" t="s">
        <v>3496</v>
      </c>
      <c r="E244" s="31" t="s">
        <v>4373</v>
      </c>
      <c r="F244" s="31">
        <v>72</v>
      </c>
      <c r="G244" s="31" t="s">
        <v>3498</v>
      </c>
      <c r="H244" s="81">
        <v>627563</v>
      </c>
      <c r="I244" s="31" t="s">
        <v>3607</v>
      </c>
      <c r="J244" s="31" t="s">
        <v>3537</v>
      </c>
      <c r="K244" s="31" t="s">
        <v>3537</v>
      </c>
      <c r="L244" s="31" t="s">
        <v>2639</v>
      </c>
      <c r="M244" s="31">
        <v>201050602</v>
      </c>
      <c r="N244" s="31" t="s">
        <v>3596</v>
      </c>
      <c r="O244" s="31" t="s">
        <v>3502</v>
      </c>
      <c r="P244" s="67">
        <v>30508.474579999998</v>
      </c>
      <c r="Q244" s="68">
        <f t="shared" ref="Q244:Q283" si="24">P244*1.18</f>
        <v>36000.000004399997</v>
      </c>
      <c r="R244" s="51">
        <v>3813.5593220338988</v>
      </c>
      <c r="S244" s="51">
        <f>R244*1.18</f>
        <v>4500</v>
      </c>
      <c r="T244" s="67">
        <v>30508.474579999998</v>
      </c>
      <c r="U244" s="68">
        <f t="shared" ref="U244:U283" si="25">T244*1.18</f>
        <v>36000.000004399997</v>
      </c>
      <c r="V244" s="31" t="s">
        <v>61</v>
      </c>
      <c r="W244" s="31" t="s">
        <v>54</v>
      </c>
      <c r="X244" s="31" t="s">
        <v>54</v>
      </c>
      <c r="Y244" s="31" t="s">
        <v>2658</v>
      </c>
      <c r="Z244" s="66">
        <v>42200</v>
      </c>
      <c r="AA244" s="66">
        <v>42248</v>
      </c>
      <c r="AB244" s="82"/>
      <c r="AC244" s="82"/>
      <c r="AD244" s="31" t="s">
        <v>3607</v>
      </c>
      <c r="AE244" s="31" t="s">
        <v>3410</v>
      </c>
      <c r="AF244" s="50">
        <v>796</v>
      </c>
      <c r="AG244" s="31" t="s">
        <v>1971</v>
      </c>
      <c r="AH244" s="50">
        <v>1</v>
      </c>
      <c r="AI244" s="31">
        <v>45914000</v>
      </c>
      <c r="AJ244" s="31" t="s">
        <v>62</v>
      </c>
      <c r="AK244" s="66">
        <v>42278</v>
      </c>
      <c r="AL244" s="66">
        <v>42278</v>
      </c>
      <c r="AM244" s="66">
        <v>43010</v>
      </c>
      <c r="AN244" s="31" t="s">
        <v>57</v>
      </c>
      <c r="AO244" s="82"/>
      <c r="AP244" s="51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 t="s">
        <v>4373</v>
      </c>
      <c r="BC244" s="31" t="s">
        <v>3503</v>
      </c>
    </row>
    <row r="245" spans="1:55" s="83" customFormat="1" ht="102" customHeight="1">
      <c r="A245" s="162">
        <v>4</v>
      </c>
      <c r="B245" s="81" t="s">
        <v>4812</v>
      </c>
      <c r="C245" s="59" t="s">
        <v>54</v>
      </c>
      <c r="D245" s="50" t="s">
        <v>3496</v>
      </c>
      <c r="E245" s="31" t="s">
        <v>3497</v>
      </c>
      <c r="F245" s="31">
        <v>72</v>
      </c>
      <c r="G245" s="31" t="s">
        <v>3498</v>
      </c>
      <c r="H245" s="81">
        <v>627561</v>
      </c>
      <c r="I245" s="84" t="s">
        <v>4813</v>
      </c>
      <c r="J245" s="31" t="s">
        <v>3521</v>
      </c>
      <c r="K245" s="31" t="s">
        <v>3521</v>
      </c>
      <c r="L245" s="31" t="s">
        <v>2639</v>
      </c>
      <c r="M245" s="31">
        <v>201050602</v>
      </c>
      <c r="N245" s="31" t="s">
        <v>3596</v>
      </c>
      <c r="O245" s="31" t="s">
        <v>3502</v>
      </c>
      <c r="P245" s="67">
        <v>128813.55931999999</v>
      </c>
      <c r="Q245" s="68">
        <f t="shared" si="24"/>
        <v>151999.99999759998</v>
      </c>
      <c r="R245" s="51">
        <v>0</v>
      </c>
      <c r="S245" s="51">
        <v>0</v>
      </c>
      <c r="T245" s="67">
        <v>128813.55931999999</v>
      </c>
      <c r="U245" s="68">
        <f t="shared" si="25"/>
        <v>151999.99999759998</v>
      </c>
      <c r="V245" s="31" t="s">
        <v>61</v>
      </c>
      <c r="W245" s="31" t="s">
        <v>54</v>
      </c>
      <c r="X245" s="31" t="s">
        <v>54</v>
      </c>
      <c r="Y245" s="31" t="s">
        <v>2658</v>
      </c>
      <c r="Z245" s="66">
        <v>42283</v>
      </c>
      <c r="AA245" s="66">
        <v>42328</v>
      </c>
      <c r="AB245" s="82"/>
      <c r="AC245" s="82"/>
      <c r="AD245" s="31" t="s">
        <v>4813</v>
      </c>
      <c r="AE245" s="31" t="s">
        <v>3410</v>
      </c>
      <c r="AF245" s="50">
        <v>796</v>
      </c>
      <c r="AG245" s="31" t="s">
        <v>1971</v>
      </c>
      <c r="AH245" s="50">
        <v>1</v>
      </c>
      <c r="AI245" s="31">
        <v>45914000</v>
      </c>
      <c r="AJ245" s="31" t="s">
        <v>62</v>
      </c>
      <c r="AK245" s="66">
        <v>42359</v>
      </c>
      <c r="AL245" s="66">
        <v>42359</v>
      </c>
      <c r="AM245" s="66">
        <v>43090</v>
      </c>
      <c r="AN245" s="31" t="s">
        <v>57</v>
      </c>
      <c r="AO245" s="82"/>
      <c r="AP245" s="31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31"/>
      <c r="BB245" s="31" t="s">
        <v>4814</v>
      </c>
      <c r="BC245" s="31" t="s">
        <v>3503</v>
      </c>
    </row>
    <row r="246" spans="1:55" s="83" customFormat="1" ht="101.25">
      <c r="A246" s="81">
        <v>4</v>
      </c>
      <c r="B246" s="81" t="s">
        <v>3608</v>
      </c>
      <c r="C246" s="59" t="s">
        <v>54</v>
      </c>
      <c r="D246" s="50" t="s">
        <v>3496</v>
      </c>
      <c r="E246" s="31" t="s">
        <v>4373</v>
      </c>
      <c r="F246" s="31">
        <v>72</v>
      </c>
      <c r="G246" s="31" t="s">
        <v>3498</v>
      </c>
      <c r="H246" s="81">
        <v>627547</v>
      </c>
      <c r="I246" s="31" t="s">
        <v>3609</v>
      </c>
      <c r="J246" s="31" t="s">
        <v>3537</v>
      </c>
      <c r="K246" s="31" t="s">
        <v>3537</v>
      </c>
      <c r="L246" s="31" t="s">
        <v>2639</v>
      </c>
      <c r="M246" s="31">
        <v>201050602</v>
      </c>
      <c r="N246" s="31" t="s">
        <v>3596</v>
      </c>
      <c r="O246" s="31" t="s">
        <v>3502</v>
      </c>
      <c r="P246" s="67">
        <v>24576.271190000003</v>
      </c>
      <c r="Q246" s="68">
        <f t="shared" si="24"/>
        <v>29000.000004200003</v>
      </c>
      <c r="R246" s="51">
        <v>0</v>
      </c>
      <c r="S246" s="51">
        <v>0</v>
      </c>
      <c r="T246" s="67">
        <v>24576.271190000003</v>
      </c>
      <c r="U246" s="68">
        <f t="shared" si="25"/>
        <v>29000.000004200003</v>
      </c>
      <c r="V246" s="31" t="s">
        <v>61</v>
      </c>
      <c r="W246" s="31" t="s">
        <v>54</v>
      </c>
      <c r="X246" s="31" t="s">
        <v>54</v>
      </c>
      <c r="Y246" s="31" t="s">
        <v>2658</v>
      </c>
      <c r="Z246" s="66">
        <v>42282</v>
      </c>
      <c r="AA246" s="66">
        <v>42333</v>
      </c>
      <c r="AB246" s="82"/>
      <c r="AC246" s="82"/>
      <c r="AD246" s="31" t="s">
        <v>3609</v>
      </c>
      <c r="AE246" s="31" t="s">
        <v>3410</v>
      </c>
      <c r="AF246" s="50">
        <v>796</v>
      </c>
      <c r="AG246" s="31" t="s">
        <v>1971</v>
      </c>
      <c r="AH246" s="50">
        <v>1</v>
      </c>
      <c r="AI246" s="31">
        <v>45914000</v>
      </c>
      <c r="AJ246" s="31" t="s">
        <v>62</v>
      </c>
      <c r="AK246" s="66">
        <v>42363</v>
      </c>
      <c r="AL246" s="66">
        <v>42363</v>
      </c>
      <c r="AM246" s="66">
        <v>43094</v>
      </c>
      <c r="AN246" s="31" t="s">
        <v>57</v>
      </c>
      <c r="AO246" s="82"/>
      <c r="AP246" s="51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 t="s">
        <v>4373</v>
      </c>
      <c r="BC246" s="31" t="s">
        <v>3503</v>
      </c>
    </row>
    <row r="247" spans="1:55" s="83" customFormat="1" ht="90">
      <c r="A247" s="81">
        <v>4</v>
      </c>
      <c r="B247" s="81" t="s">
        <v>3610</v>
      </c>
      <c r="C247" s="59" t="s">
        <v>54</v>
      </c>
      <c r="D247" s="50" t="s">
        <v>3496</v>
      </c>
      <c r="E247" s="31" t="s">
        <v>4373</v>
      </c>
      <c r="F247" s="31">
        <v>72</v>
      </c>
      <c r="G247" s="31" t="s">
        <v>3498</v>
      </c>
      <c r="H247" s="81">
        <v>627545</v>
      </c>
      <c r="I247" s="31" t="s">
        <v>3611</v>
      </c>
      <c r="J247" s="31" t="s">
        <v>3521</v>
      </c>
      <c r="K247" s="31" t="s">
        <v>3521</v>
      </c>
      <c r="L247" s="31" t="s">
        <v>2639</v>
      </c>
      <c r="M247" s="31">
        <v>201050602</v>
      </c>
      <c r="N247" s="31" t="s">
        <v>3596</v>
      </c>
      <c r="O247" s="31" t="s">
        <v>3502</v>
      </c>
      <c r="P247" s="67">
        <v>10593.22034</v>
      </c>
      <c r="Q247" s="68">
        <f t="shared" si="24"/>
        <v>12500.0000012</v>
      </c>
      <c r="R247" s="51">
        <v>0</v>
      </c>
      <c r="S247" s="51">
        <v>0</v>
      </c>
      <c r="T247" s="67">
        <v>10593.22034</v>
      </c>
      <c r="U247" s="68">
        <f t="shared" si="25"/>
        <v>12500.0000012</v>
      </c>
      <c r="V247" s="31" t="s">
        <v>61</v>
      </c>
      <c r="W247" s="31" t="s">
        <v>54</v>
      </c>
      <c r="X247" s="31" t="s">
        <v>54</v>
      </c>
      <c r="Y247" s="31" t="s">
        <v>2658</v>
      </c>
      <c r="Z247" s="66">
        <v>42262</v>
      </c>
      <c r="AA247" s="66">
        <v>42310</v>
      </c>
      <c r="AB247" s="82"/>
      <c r="AC247" s="82"/>
      <c r="AD247" s="31" t="s">
        <v>3611</v>
      </c>
      <c r="AE247" s="31" t="s">
        <v>3410</v>
      </c>
      <c r="AF247" s="50">
        <v>796</v>
      </c>
      <c r="AG247" s="31" t="s">
        <v>1971</v>
      </c>
      <c r="AH247" s="50">
        <v>1</v>
      </c>
      <c r="AI247" s="31">
        <v>45914000</v>
      </c>
      <c r="AJ247" s="31" t="s">
        <v>62</v>
      </c>
      <c r="AK247" s="66">
        <v>42339</v>
      </c>
      <c r="AL247" s="66">
        <v>42339</v>
      </c>
      <c r="AM247" s="66">
        <v>42704</v>
      </c>
      <c r="AN247" s="31" t="s">
        <v>56</v>
      </c>
      <c r="AO247" s="82"/>
      <c r="AP247" s="51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 t="s">
        <v>4373</v>
      </c>
      <c r="BC247" s="31" t="s">
        <v>3503</v>
      </c>
    </row>
    <row r="248" spans="1:55" s="83" customFormat="1" ht="67.5">
      <c r="A248" s="81">
        <v>4</v>
      </c>
      <c r="B248" s="81" t="s">
        <v>3612</v>
      </c>
      <c r="C248" s="59" t="s">
        <v>54</v>
      </c>
      <c r="D248" s="50" t="s">
        <v>3496</v>
      </c>
      <c r="E248" s="31" t="s">
        <v>4373</v>
      </c>
      <c r="F248" s="31">
        <v>72</v>
      </c>
      <c r="G248" s="31" t="s">
        <v>3498</v>
      </c>
      <c r="H248" s="81">
        <v>627487</v>
      </c>
      <c r="I248" s="31" t="s">
        <v>3613</v>
      </c>
      <c r="J248" s="31" t="s">
        <v>3521</v>
      </c>
      <c r="K248" s="31" t="s">
        <v>3521</v>
      </c>
      <c r="L248" s="31" t="s">
        <v>2639</v>
      </c>
      <c r="M248" s="31">
        <v>201050602</v>
      </c>
      <c r="N248" s="31" t="s">
        <v>3596</v>
      </c>
      <c r="O248" s="31" t="s">
        <v>3502</v>
      </c>
      <c r="P248" s="67">
        <v>5932.2033899999997</v>
      </c>
      <c r="Q248" s="68">
        <f t="shared" si="24"/>
        <v>7000.0000001999988</v>
      </c>
      <c r="R248" s="51">
        <v>0</v>
      </c>
      <c r="S248" s="51">
        <f>R248*1.18</f>
        <v>0</v>
      </c>
      <c r="T248" s="67">
        <v>5932.2033899999997</v>
      </c>
      <c r="U248" s="68">
        <f t="shared" si="25"/>
        <v>7000.0000001999988</v>
      </c>
      <c r="V248" s="31" t="s">
        <v>64</v>
      </c>
      <c r="W248" s="31" t="s">
        <v>54</v>
      </c>
      <c r="X248" s="31" t="s">
        <v>54</v>
      </c>
      <c r="Y248" s="31" t="s">
        <v>2658</v>
      </c>
      <c r="Z248" s="66">
        <v>42170</v>
      </c>
      <c r="AA248" s="66">
        <v>42217</v>
      </c>
      <c r="AB248" s="82"/>
      <c r="AC248" s="82"/>
      <c r="AD248" s="31" t="s">
        <v>3613</v>
      </c>
      <c r="AE248" s="31" t="s">
        <v>3410</v>
      </c>
      <c r="AF248" s="50">
        <v>796</v>
      </c>
      <c r="AG248" s="31" t="s">
        <v>1971</v>
      </c>
      <c r="AH248" s="50">
        <v>1</v>
      </c>
      <c r="AI248" s="31">
        <v>45914000</v>
      </c>
      <c r="AJ248" s="31" t="s">
        <v>62</v>
      </c>
      <c r="AK248" s="66">
        <v>42248</v>
      </c>
      <c r="AL248" s="66">
        <v>42248</v>
      </c>
      <c r="AM248" s="66">
        <v>42979</v>
      </c>
      <c r="AN248" s="31" t="s">
        <v>57</v>
      </c>
      <c r="AO248" s="82"/>
      <c r="AP248" s="51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 t="s">
        <v>4373</v>
      </c>
      <c r="BC248" s="31" t="s">
        <v>3503</v>
      </c>
    </row>
    <row r="249" spans="1:55" s="83" customFormat="1" ht="56.25">
      <c r="A249" s="81">
        <v>4</v>
      </c>
      <c r="B249" s="81" t="s">
        <v>3614</v>
      </c>
      <c r="C249" s="59" t="s">
        <v>54</v>
      </c>
      <c r="D249" s="50" t="s">
        <v>3496</v>
      </c>
      <c r="E249" s="31" t="s">
        <v>4373</v>
      </c>
      <c r="F249" s="31">
        <v>72</v>
      </c>
      <c r="G249" s="31" t="s">
        <v>3498</v>
      </c>
      <c r="H249" s="81">
        <v>627565</v>
      </c>
      <c r="I249" s="31" t="s">
        <v>3615</v>
      </c>
      <c r="J249" s="31" t="s">
        <v>3521</v>
      </c>
      <c r="K249" s="31" t="s">
        <v>3521</v>
      </c>
      <c r="L249" s="31" t="s">
        <v>2639</v>
      </c>
      <c r="M249" s="31">
        <v>201050602</v>
      </c>
      <c r="N249" s="31" t="s">
        <v>3596</v>
      </c>
      <c r="O249" s="31" t="s">
        <v>3502</v>
      </c>
      <c r="P249" s="67">
        <v>2118.6440699999998</v>
      </c>
      <c r="Q249" s="68">
        <f t="shared" si="24"/>
        <v>2500.0000025999998</v>
      </c>
      <c r="R249" s="51">
        <v>0</v>
      </c>
      <c r="S249" s="51">
        <v>0</v>
      </c>
      <c r="T249" s="67">
        <v>2118.6440699999998</v>
      </c>
      <c r="U249" s="68">
        <f t="shared" si="25"/>
        <v>2500.0000025999998</v>
      </c>
      <c r="V249" s="31" t="s">
        <v>64</v>
      </c>
      <c r="W249" s="31" t="s">
        <v>54</v>
      </c>
      <c r="X249" s="31" t="s">
        <v>54</v>
      </c>
      <c r="Y249" s="31" t="s">
        <v>2658</v>
      </c>
      <c r="Z249" s="66">
        <v>42282</v>
      </c>
      <c r="AA249" s="66">
        <v>42328</v>
      </c>
      <c r="AB249" s="82"/>
      <c r="AC249" s="82"/>
      <c r="AD249" s="31" t="s">
        <v>3615</v>
      </c>
      <c r="AE249" s="31" t="s">
        <v>3410</v>
      </c>
      <c r="AF249" s="50">
        <v>796</v>
      </c>
      <c r="AG249" s="31" t="s">
        <v>1971</v>
      </c>
      <c r="AH249" s="50">
        <v>1</v>
      </c>
      <c r="AI249" s="31">
        <v>45914000</v>
      </c>
      <c r="AJ249" s="31" t="s">
        <v>62</v>
      </c>
      <c r="AK249" s="66">
        <v>42359</v>
      </c>
      <c r="AL249" s="66">
        <v>42359</v>
      </c>
      <c r="AM249" s="66">
        <v>42725</v>
      </c>
      <c r="AN249" s="31" t="s">
        <v>56</v>
      </c>
      <c r="AO249" s="82"/>
      <c r="AP249" s="51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 t="s">
        <v>4373</v>
      </c>
      <c r="BC249" s="31" t="s">
        <v>3503</v>
      </c>
    </row>
    <row r="250" spans="1:55" s="83" customFormat="1" ht="67.5" customHeight="1">
      <c r="A250" s="81">
        <v>4</v>
      </c>
      <c r="B250" s="81" t="s">
        <v>3616</v>
      </c>
      <c r="C250" s="59" t="s">
        <v>54</v>
      </c>
      <c r="D250" s="50" t="s">
        <v>3496</v>
      </c>
      <c r="E250" s="31" t="s">
        <v>4373</v>
      </c>
      <c r="F250" s="31">
        <v>72</v>
      </c>
      <c r="G250" s="31" t="s">
        <v>3498</v>
      </c>
      <c r="H250" s="81">
        <v>627566</v>
      </c>
      <c r="I250" s="31" t="s">
        <v>3617</v>
      </c>
      <c r="J250" s="31" t="s">
        <v>3521</v>
      </c>
      <c r="K250" s="31" t="s">
        <v>3521</v>
      </c>
      <c r="L250" s="31" t="s">
        <v>2639</v>
      </c>
      <c r="M250" s="31">
        <v>201050602</v>
      </c>
      <c r="N250" s="31" t="s">
        <v>3596</v>
      </c>
      <c r="O250" s="31" t="s">
        <v>3502</v>
      </c>
      <c r="P250" s="67">
        <v>69258</v>
      </c>
      <c r="Q250" s="68">
        <f t="shared" si="24"/>
        <v>81724.44</v>
      </c>
      <c r="R250" s="51">
        <v>0</v>
      </c>
      <c r="S250" s="51">
        <v>0</v>
      </c>
      <c r="T250" s="67">
        <v>69258</v>
      </c>
      <c r="U250" s="68">
        <f t="shared" si="25"/>
        <v>81724.44</v>
      </c>
      <c r="V250" s="31" t="s">
        <v>61</v>
      </c>
      <c r="W250" s="31" t="s">
        <v>54</v>
      </c>
      <c r="X250" s="31" t="s">
        <v>54</v>
      </c>
      <c r="Y250" s="31" t="s">
        <v>2658</v>
      </c>
      <c r="Z250" s="66">
        <v>42170</v>
      </c>
      <c r="AA250" s="66">
        <v>42219</v>
      </c>
      <c r="AB250" s="82"/>
      <c r="AC250" s="82"/>
      <c r="AD250" s="31" t="s">
        <v>3617</v>
      </c>
      <c r="AE250" s="31" t="s">
        <v>3410</v>
      </c>
      <c r="AF250" s="50">
        <v>796</v>
      </c>
      <c r="AG250" s="31" t="s">
        <v>1971</v>
      </c>
      <c r="AH250" s="50">
        <v>1</v>
      </c>
      <c r="AI250" s="31">
        <v>45914000</v>
      </c>
      <c r="AJ250" s="31" t="s">
        <v>62</v>
      </c>
      <c r="AK250" s="66">
        <v>42248</v>
      </c>
      <c r="AL250" s="66">
        <v>42248</v>
      </c>
      <c r="AM250" s="66">
        <v>42614</v>
      </c>
      <c r="AN250" s="31" t="s">
        <v>56</v>
      </c>
      <c r="AO250" s="82"/>
      <c r="AP250" s="51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 t="s">
        <v>4373</v>
      </c>
      <c r="BC250" s="31" t="s">
        <v>3503</v>
      </c>
    </row>
    <row r="251" spans="1:55" s="83" customFormat="1" ht="101.25" customHeight="1">
      <c r="A251" s="81">
        <v>4</v>
      </c>
      <c r="B251" s="81" t="s">
        <v>3618</v>
      </c>
      <c r="C251" s="59" t="s">
        <v>54</v>
      </c>
      <c r="D251" s="50" t="s">
        <v>3496</v>
      </c>
      <c r="E251" s="31" t="s">
        <v>4373</v>
      </c>
      <c r="F251" s="31">
        <v>72</v>
      </c>
      <c r="G251" s="31" t="s">
        <v>3498</v>
      </c>
      <c r="H251" s="81">
        <v>627567</v>
      </c>
      <c r="I251" s="31" t="s">
        <v>4798</v>
      </c>
      <c r="J251" s="31" t="s">
        <v>3537</v>
      </c>
      <c r="K251" s="31" t="s">
        <v>3537</v>
      </c>
      <c r="L251" s="31" t="s">
        <v>2639</v>
      </c>
      <c r="M251" s="31">
        <v>201050602</v>
      </c>
      <c r="N251" s="31" t="s">
        <v>3596</v>
      </c>
      <c r="O251" s="31" t="s">
        <v>3502</v>
      </c>
      <c r="P251" s="67">
        <v>19491.525420000002</v>
      </c>
      <c r="Q251" s="68">
        <f t="shared" si="24"/>
        <v>22999.999995599999</v>
      </c>
      <c r="R251" s="51">
        <v>0</v>
      </c>
      <c r="S251" s="51">
        <v>0</v>
      </c>
      <c r="T251" s="67">
        <v>19491.525420000002</v>
      </c>
      <c r="U251" s="68">
        <f t="shared" si="25"/>
        <v>22999.999995599999</v>
      </c>
      <c r="V251" s="31" t="s">
        <v>61</v>
      </c>
      <c r="W251" s="31" t="s">
        <v>54</v>
      </c>
      <c r="X251" s="31" t="s">
        <v>54</v>
      </c>
      <c r="Y251" s="31" t="s">
        <v>2658</v>
      </c>
      <c r="Z251" s="66">
        <v>42170</v>
      </c>
      <c r="AA251" s="66">
        <v>42216</v>
      </c>
      <c r="AB251" s="82"/>
      <c r="AC251" s="82"/>
      <c r="AD251" s="31" t="s">
        <v>4798</v>
      </c>
      <c r="AE251" s="31" t="s">
        <v>3410</v>
      </c>
      <c r="AF251" s="50">
        <v>796</v>
      </c>
      <c r="AG251" s="31" t="s">
        <v>1971</v>
      </c>
      <c r="AH251" s="50">
        <v>1</v>
      </c>
      <c r="AI251" s="31">
        <v>45914000</v>
      </c>
      <c r="AJ251" s="31" t="s">
        <v>62</v>
      </c>
      <c r="AK251" s="66">
        <v>42248</v>
      </c>
      <c r="AL251" s="66">
        <v>42248</v>
      </c>
      <c r="AM251" s="66">
        <v>42613</v>
      </c>
      <c r="AN251" s="31">
        <v>2015</v>
      </c>
      <c r="AO251" s="82"/>
      <c r="AP251" s="51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 t="s">
        <v>4373</v>
      </c>
      <c r="BC251" s="31" t="s">
        <v>3503</v>
      </c>
    </row>
    <row r="252" spans="1:55" s="83" customFormat="1" ht="69.75" customHeight="1">
      <c r="A252" s="81">
        <v>4</v>
      </c>
      <c r="B252" s="81" t="s">
        <v>3619</v>
      </c>
      <c r="C252" s="59" t="s">
        <v>54</v>
      </c>
      <c r="D252" s="50" t="s">
        <v>3496</v>
      </c>
      <c r="E252" s="31" t="s">
        <v>4373</v>
      </c>
      <c r="F252" s="31">
        <v>72</v>
      </c>
      <c r="G252" s="31" t="s">
        <v>3498</v>
      </c>
      <c r="H252" s="81">
        <v>627568</v>
      </c>
      <c r="I252" s="31" t="s">
        <v>3620</v>
      </c>
      <c r="J252" s="31" t="s">
        <v>3537</v>
      </c>
      <c r="K252" s="31" t="s">
        <v>3537</v>
      </c>
      <c r="L252" s="31" t="s">
        <v>2639</v>
      </c>
      <c r="M252" s="31">
        <v>201050602</v>
      </c>
      <c r="N252" s="31" t="s">
        <v>3596</v>
      </c>
      <c r="O252" s="31" t="s">
        <v>3502</v>
      </c>
      <c r="P252" s="67">
        <v>11745</v>
      </c>
      <c r="Q252" s="68">
        <f t="shared" si="24"/>
        <v>13859.099999999999</v>
      </c>
      <c r="R252" s="51">
        <v>0</v>
      </c>
      <c r="S252" s="51">
        <v>0</v>
      </c>
      <c r="T252" s="67">
        <v>11745</v>
      </c>
      <c r="U252" s="68">
        <f t="shared" si="25"/>
        <v>13859.099999999999</v>
      </c>
      <c r="V252" s="31" t="s">
        <v>61</v>
      </c>
      <c r="W252" s="31" t="s">
        <v>54</v>
      </c>
      <c r="X252" s="31" t="s">
        <v>54</v>
      </c>
      <c r="Y252" s="31" t="s">
        <v>2658</v>
      </c>
      <c r="Z252" s="66">
        <v>42233</v>
      </c>
      <c r="AA252" s="66">
        <v>42279</v>
      </c>
      <c r="AB252" s="82"/>
      <c r="AC252" s="82"/>
      <c r="AD252" s="31" t="s">
        <v>3620</v>
      </c>
      <c r="AE252" s="31" t="s">
        <v>3410</v>
      </c>
      <c r="AF252" s="50">
        <v>796</v>
      </c>
      <c r="AG252" s="31" t="s">
        <v>1971</v>
      </c>
      <c r="AH252" s="50">
        <v>1</v>
      </c>
      <c r="AI252" s="31">
        <v>45914000</v>
      </c>
      <c r="AJ252" s="31" t="s">
        <v>62</v>
      </c>
      <c r="AK252" s="66">
        <v>42310</v>
      </c>
      <c r="AL252" s="66">
        <v>42310</v>
      </c>
      <c r="AM252" s="66">
        <v>42675</v>
      </c>
      <c r="AN252" s="31">
        <v>2015</v>
      </c>
      <c r="AO252" s="82"/>
      <c r="AP252" s="51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 t="s">
        <v>4373</v>
      </c>
      <c r="BC252" s="31" t="s">
        <v>3503</v>
      </c>
    </row>
    <row r="253" spans="1:55" s="83" customFormat="1" ht="56.25">
      <c r="A253" s="81">
        <v>4</v>
      </c>
      <c r="B253" s="81" t="s">
        <v>3621</v>
      </c>
      <c r="C253" s="59" t="s">
        <v>54</v>
      </c>
      <c r="D253" s="50" t="s">
        <v>3496</v>
      </c>
      <c r="E253" s="31" t="s">
        <v>4373</v>
      </c>
      <c r="F253" s="31">
        <v>72</v>
      </c>
      <c r="G253" s="31" t="s">
        <v>3498</v>
      </c>
      <c r="H253" s="81">
        <v>627569</v>
      </c>
      <c r="I253" s="31" t="s">
        <v>3622</v>
      </c>
      <c r="J253" s="31" t="s">
        <v>3521</v>
      </c>
      <c r="K253" s="31" t="s">
        <v>3521</v>
      </c>
      <c r="L253" s="31" t="s">
        <v>2639</v>
      </c>
      <c r="M253" s="31">
        <v>201050602</v>
      </c>
      <c r="N253" s="31" t="s">
        <v>3596</v>
      </c>
      <c r="O253" s="31" t="s">
        <v>3502</v>
      </c>
      <c r="P253" s="67">
        <v>12000</v>
      </c>
      <c r="Q253" s="68">
        <f t="shared" si="24"/>
        <v>14160</v>
      </c>
      <c r="R253" s="51">
        <v>1500</v>
      </c>
      <c r="S253" s="51">
        <f>R253*1.18</f>
        <v>1770</v>
      </c>
      <c r="T253" s="67">
        <v>12000</v>
      </c>
      <c r="U253" s="68">
        <f t="shared" si="25"/>
        <v>14160</v>
      </c>
      <c r="V253" s="31" t="s">
        <v>61</v>
      </c>
      <c r="W253" s="31" t="s">
        <v>54</v>
      </c>
      <c r="X253" s="31" t="s">
        <v>54</v>
      </c>
      <c r="Y253" s="31" t="s">
        <v>2658</v>
      </c>
      <c r="Z253" s="66">
        <v>42233</v>
      </c>
      <c r="AA253" s="66">
        <v>42219</v>
      </c>
      <c r="AB253" s="82"/>
      <c r="AC253" s="82"/>
      <c r="AD253" s="31" t="s">
        <v>3622</v>
      </c>
      <c r="AE253" s="31" t="s">
        <v>3410</v>
      </c>
      <c r="AF253" s="50">
        <v>796</v>
      </c>
      <c r="AG253" s="31" t="s">
        <v>1971</v>
      </c>
      <c r="AH253" s="50">
        <v>1</v>
      </c>
      <c r="AI253" s="31">
        <v>45914000</v>
      </c>
      <c r="AJ253" s="31" t="s">
        <v>62</v>
      </c>
      <c r="AK253" s="66">
        <v>42248</v>
      </c>
      <c r="AL253" s="66">
        <v>42248</v>
      </c>
      <c r="AM253" s="66">
        <v>42978</v>
      </c>
      <c r="AN253" s="31" t="s">
        <v>57</v>
      </c>
      <c r="AO253" s="82"/>
      <c r="AP253" s="51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 t="s">
        <v>4373</v>
      </c>
      <c r="BC253" s="31" t="s">
        <v>3503</v>
      </c>
    </row>
    <row r="254" spans="1:55" s="83" customFormat="1" ht="56.25">
      <c r="A254" s="81">
        <v>4</v>
      </c>
      <c r="B254" s="81" t="s">
        <v>3623</v>
      </c>
      <c r="C254" s="59" t="s">
        <v>54</v>
      </c>
      <c r="D254" s="50" t="s">
        <v>3496</v>
      </c>
      <c r="E254" s="31" t="s">
        <v>4373</v>
      </c>
      <c r="F254" s="31">
        <v>72</v>
      </c>
      <c r="G254" s="31" t="s">
        <v>3498</v>
      </c>
      <c r="H254" s="81">
        <v>627570</v>
      </c>
      <c r="I254" s="31" t="s">
        <v>3624</v>
      </c>
      <c r="J254" s="31" t="s">
        <v>3537</v>
      </c>
      <c r="K254" s="31" t="s">
        <v>3537</v>
      </c>
      <c r="L254" s="31" t="s">
        <v>2639</v>
      </c>
      <c r="M254" s="31">
        <v>201050602</v>
      </c>
      <c r="N254" s="31" t="s">
        <v>3596</v>
      </c>
      <c r="O254" s="31" t="s">
        <v>3502</v>
      </c>
      <c r="P254" s="67">
        <v>6800</v>
      </c>
      <c r="Q254" s="68">
        <f t="shared" si="24"/>
        <v>8024</v>
      </c>
      <c r="R254" s="51">
        <v>1700</v>
      </c>
      <c r="S254" s="51">
        <f>R254*1.18</f>
        <v>2006</v>
      </c>
      <c r="T254" s="67">
        <v>6800</v>
      </c>
      <c r="U254" s="68">
        <f t="shared" si="25"/>
        <v>8024</v>
      </c>
      <c r="V254" s="31" t="s">
        <v>64</v>
      </c>
      <c r="W254" s="31" t="s">
        <v>54</v>
      </c>
      <c r="X254" s="31" t="s">
        <v>54</v>
      </c>
      <c r="Y254" s="31" t="s">
        <v>2658</v>
      </c>
      <c r="Z254" s="66">
        <v>42079</v>
      </c>
      <c r="AA254" s="66">
        <v>42125</v>
      </c>
      <c r="AB254" s="82"/>
      <c r="AC254" s="82"/>
      <c r="AD254" s="31" t="s">
        <v>3624</v>
      </c>
      <c r="AE254" s="31" t="s">
        <v>3410</v>
      </c>
      <c r="AF254" s="50">
        <v>796</v>
      </c>
      <c r="AG254" s="31" t="s">
        <v>1971</v>
      </c>
      <c r="AH254" s="50">
        <v>1</v>
      </c>
      <c r="AI254" s="31">
        <v>45914000</v>
      </c>
      <c r="AJ254" s="31" t="s">
        <v>62</v>
      </c>
      <c r="AK254" s="66">
        <v>42156</v>
      </c>
      <c r="AL254" s="66">
        <v>42156</v>
      </c>
      <c r="AM254" s="66">
        <v>42886</v>
      </c>
      <c r="AN254" s="31" t="s">
        <v>57</v>
      </c>
      <c r="AO254" s="82"/>
      <c r="AP254" s="51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 t="s">
        <v>4373</v>
      </c>
      <c r="BC254" s="31" t="s">
        <v>3503</v>
      </c>
    </row>
    <row r="255" spans="1:55" s="83" customFormat="1" ht="67.5">
      <c r="A255" s="81">
        <v>4</v>
      </c>
      <c r="B255" s="81" t="s">
        <v>3625</v>
      </c>
      <c r="C255" s="59" t="s">
        <v>54</v>
      </c>
      <c r="D255" s="50" t="s">
        <v>3496</v>
      </c>
      <c r="E255" s="31" t="s">
        <v>4373</v>
      </c>
      <c r="F255" s="31">
        <v>72</v>
      </c>
      <c r="G255" s="31" t="s">
        <v>3498</v>
      </c>
      <c r="H255" s="81">
        <v>627571</v>
      </c>
      <c r="I255" s="31" t="s">
        <v>3626</v>
      </c>
      <c r="J255" s="31" t="s">
        <v>3537</v>
      </c>
      <c r="K255" s="31" t="s">
        <v>3537</v>
      </c>
      <c r="L255" s="31" t="s">
        <v>2639</v>
      </c>
      <c r="M255" s="31">
        <v>201050602</v>
      </c>
      <c r="N255" s="31" t="s">
        <v>3596</v>
      </c>
      <c r="O255" s="31" t="s">
        <v>3502</v>
      </c>
      <c r="P255" s="67">
        <v>15000</v>
      </c>
      <c r="Q255" s="68">
        <f t="shared" si="24"/>
        <v>17700</v>
      </c>
      <c r="R255" s="51">
        <v>0</v>
      </c>
      <c r="S255" s="51">
        <v>0</v>
      </c>
      <c r="T255" s="67">
        <v>15000</v>
      </c>
      <c r="U255" s="68">
        <f t="shared" si="25"/>
        <v>17700</v>
      </c>
      <c r="V255" s="31" t="s">
        <v>61</v>
      </c>
      <c r="W255" s="31" t="s">
        <v>54</v>
      </c>
      <c r="X255" s="31" t="s">
        <v>54</v>
      </c>
      <c r="Y255" s="31" t="s">
        <v>2658</v>
      </c>
      <c r="Z255" s="66">
        <v>42065</v>
      </c>
      <c r="AA255" s="66">
        <v>42125</v>
      </c>
      <c r="AB255" s="82"/>
      <c r="AC255" s="82"/>
      <c r="AD255" s="31" t="s">
        <v>3626</v>
      </c>
      <c r="AE255" s="31" t="s">
        <v>3410</v>
      </c>
      <c r="AF255" s="50">
        <v>796</v>
      </c>
      <c r="AG255" s="31" t="s">
        <v>1971</v>
      </c>
      <c r="AH255" s="50">
        <v>1</v>
      </c>
      <c r="AI255" s="31">
        <v>45914000</v>
      </c>
      <c r="AJ255" s="31" t="s">
        <v>62</v>
      </c>
      <c r="AK255" s="66">
        <v>42156</v>
      </c>
      <c r="AL255" s="66">
        <v>42156</v>
      </c>
      <c r="AM255" s="66">
        <v>42339</v>
      </c>
      <c r="AN255" s="31">
        <v>2015</v>
      </c>
      <c r="AO255" s="82"/>
      <c r="AP255" s="51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 t="s">
        <v>4373</v>
      </c>
      <c r="BC255" s="31" t="s">
        <v>3503</v>
      </c>
    </row>
    <row r="256" spans="1:55" s="83" customFormat="1" ht="78.75">
      <c r="A256" s="81">
        <v>4</v>
      </c>
      <c r="B256" s="81" t="s">
        <v>3627</v>
      </c>
      <c r="C256" s="59" t="s">
        <v>54</v>
      </c>
      <c r="D256" s="50" t="s">
        <v>3496</v>
      </c>
      <c r="E256" s="31" t="s">
        <v>4373</v>
      </c>
      <c r="F256" s="31">
        <v>72</v>
      </c>
      <c r="G256" s="31" t="s">
        <v>3498</v>
      </c>
      <c r="H256" s="81">
        <v>627572</v>
      </c>
      <c r="I256" s="31" t="s">
        <v>3628</v>
      </c>
      <c r="J256" s="31" t="s">
        <v>3521</v>
      </c>
      <c r="K256" s="31" t="s">
        <v>3521</v>
      </c>
      <c r="L256" s="31" t="s">
        <v>2639</v>
      </c>
      <c r="M256" s="31">
        <v>201050602</v>
      </c>
      <c r="N256" s="31" t="s">
        <v>3596</v>
      </c>
      <c r="O256" s="31" t="s">
        <v>3502</v>
      </c>
      <c r="P256" s="67">
        <v>126862.30339</v>
      </c>
      <c r="Q256" s="68">
        <f t="shared" si="24"/>
        <v>149697.51800019998</v>
      </c>
      <c r="R256" s="51">
        <v>0</v>
      </c>
      <c r="S256" s="51">
        <v>0</v>
      </c>
      <c r="T256" s="67">
        <v>126862.30339</v>
      </c>
      <c r="U256" s="68">
        <f t="shared" si="25"/>
        <v>149697.51800019998</v>
      </c>
      <c r="V256" s="31" t="s">
        <v>61</v>
      </c>
      <c r="W256" s="31" t="s">
        <v>54</v>
      </c>
      <c r="X256" s="31" t="s">
        <v>54</v>
      </c>
      <c r="Y256" s="31" t="s">
        <v>2658</v>
      </c>
      <c r="Z256" s="66">
        <v>42170</v>
      </c>
      <c r="AA256" s="66">
        <v>42219</v>
      </c>
      <c r="AB256" s="82"/>
      <c r="AC256" s="82"/>
      <c r="AD256" s="31" t="s">
        <v>3628</v>
      </c>
      <c r="AE256" s="31" t="s">
        <v>3410</v>
      </c>
      <c r="AF256" s="50">
        <v>796</v>
      </c>
      <c r="AG256" s="31" t="s">
        <v>1971</v>
      </c>
      <c r="AH256" s="50">
        <v>1</v>
      </c>
      <c r="AI256" s="31">
        <v>45914000</v>
      </c>
      <c r="AJ256" s="31" t="s">
        <v>62</v>
      </c>
      <c r="AK256" s="66">
        <v>42248</v>
      </c>
      <c r="AL256" s="66">
        <v>42248</v>
      </c>
      <c r="AM256" s="66">
        <v>42614</v>
      </c>
      <c r="AN256" s="31" t="s">
        <v>56</v>
      </c>
      <c r="AO256" s="82"/>
      <c r="AP256" s="51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 t="s">
        <v>4373</v>
      </c>
      <c r="BC256" s="31" t="s">
        <v>3503</v>
      </c>
    </row>
    <row r="257" spans="1:55" s="83" customFormat="1" ht="67.5">
      <c r="A257" s="81">
        <v>4</v>
      </c>
      <c r="B257" s="81" t="s">
        <v>3629</v>
      </c>
      <c r="C257" s="59" t="s">
        <v>54</v>
      </c>
      <c r="D257" s="50" t="s">
        <v>3496</v>
      </c>
      <c r="E257" s="31" t="s">
        <v>4373</v>
      </c>
      <c r="F257" s="31">
        <v>72</v>
      </c>
      <c r="G257" s="31" t="s">
        <v>3498</v>
      </c>
      <c r="H257" s="81">
        <v>627573</v>
      </c>
      <c r="I257" s="31" t="s">
        <v>3630</v>
      </c>
      <c r="J257" s="31" t="s">
        <v>3537</v>
      </c>
      <c r="K257" s="31" t="s">
        <v>3537</v>
      </c>
      <c r="L257" s="31" t="s">
        <v>2639</v>
      </c>
      <c r="M257" s="31">
        <v>201050602</v>
      </c>
      <c r="N257" s="31" t="s">
        <v>3596</v>
      </c>
      <c r="O257" s="31" t="s">
        <v>3502</v>
      </c>
      <c r="P257" s="67">
        <v>11395.55593</v>
      </c>
      <c r="Q257" s="68">
        <f t="shared" si="24"/>
        <v>13446.7559974</v>
      </c>
      <c r="R257" s="51">
        <v>0</v>
      </c>
      <c r="S257" s="51">
        <v>0</v>
      </c>
      <c r="T257" s="67">
        <v>11395.55593</v>
      </c>
      <c r="U257" s="68">
        <f t="shared" si="25"/>
        <v>13446.7559974</v>
      </c>
      <c r="V257" s="31" t="s">
        <v>61</v>
      </c>
      <c r="W257" s="31" t="s">
        <v>54</v>
      </c>
      <c r="X257" s="31" t="s">
        <v>54</v>
      </c>
      <c r="Y257" s="31" t="s">
        <v>2658</v>
      </c>
      <c r="Z257" s="66">
        <v>42282</v>
      </c>
      <c r="AA257" s="66">
        <v>42331</v>
      </c>
      <c r="AB257" s="82"/>
      <c r="AC257" s="82"/>
      <c r="AD257" s="31" t="s">
        <v>3630</v>
      </c>
      <c r="AE257" s="31" t="s">
        <v>3410</v>
      </c>
      <c r="AF257" s="50">
        <v>796</v>
      </c>
      <c r="AG257" s="31" t="s">
        <v>1971</v>
      </c>
      <c r="AH257" s="50">
        <v>1</v>
      </c>
      <c r="AI257" s="31">
        <v>45914000</v>
      </c>
      <c r="AJ257" s="31" t="s">
        <v>62</v>
      </c>
      <c r="AK257" s="66">
        <v>42359</v>
      </c>
      <c r="AL257" s="66">
        <v>42359</v>
      </c>
      <c r="AM257" s="66">
        <v>42725</v>
      </c>
      <c r="AN257" s="31" t="s">
        <v>56</v>
      </c>
      <c r="AO257" s="82"/>
      <c r="AP257" s="51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 t="s">
        <v>4373</v>
      </c>
      <c r="BC257" s="31" t="s">
        <v>3503</v>
      </c>
    </row>
    <row r="258" spans="1:55" s="83" customFormat="1" ht="33.75">
      <c r="A258" s="81">
        <v>4</v>
      </c>
      <c r="B258" s="81" t="s">
        <v>3631</v>
      </c>
      <c r="C258" s="59" t="s">
        <v>54</v>
      </c>
      <c r="D258" s="31" t="s">
        <v>3496</v>
      </c>
      <c r="E258" s="31" t="s">
        <v>4373</v>
      </c>
      <c r="F258" s="31">
        <v>72</v>
      </c>
      <c r="G258" s="31" t="s">
        <v>3498</v>
      </c>
      <c r="H258" s="81">
        <v>627576</v>
      </c>
      <c r="I258" s="31" t="s">
        <v>4799</v>
      </c>
      <c r="J258" s="31" t="s">
        <v>3521</v>
      </c>
      <c r="K258" s="31" t="s">
        <v>3521</v>
      </c>
      <c r="L258" s="31" t="s">
        <v>2639</v>
      </c>
      <c r="M258" s="31">
        <v>201050602</v>
      </c>
      <c r="N258" s="31" t="s">
        <v>3596</v>
      </c>
      <c r="O258" s="31" t="s">
        <v>3502</v>
      </c>
      <c r="P258" s="67">
        <v>22200</v>
      </c>
      <c r="Q258" s="68">
        <f t="shared" si="24"/>
        <v>26196</v>
      </c>
      <c r="R258" s="51">
        <v>0</v>
      </c>
      <c r="S258" s="51">
        <v>0</v>
      </c>
      <c r="T258" s="67">
        <v>22200</v>
      </c>
      <c r="U258" s="68">
        <f t="shared" si="25"/>
        <v>26196</v>
      </c>
      <c r="V258" s="31" t="s">
        <v>61</v>
      </c>
      <c r="W258" s="31" t="s">
        <v>54</v>
      </c>
      <c r="X258" s="31" t="s">
        <v>54</v>
      </c>
      <c r="Y258" s="31" t="s">
        <v>2658</v>
      </c>
      <c r="Z258" s="66">
        <v>42262</v>
      </c>
      <c r="AA258" s="66">
        <v>42310</v>
      </c>
      <c r="AB258" s="82"/>
      <c r="AC258" s="82"/>
      <c r="AD258" s="31" t="s">
        <v>3632</v>
      </c>
      <c r="AE258" s="31" t="s">
        <v>3410</v>
      </c>
      <c r="AF258" s="50">
        <v>796</v>
      </c>
      <c r="AG258" s="31" t="s">
        <v>1971</v>
      </c>
      <c r="AH258" s="50">
        <v>1</v>
      </c>
      <c r="AI258" s="31">
        <v>45914000</v>
      </c>
      <c r="AJ258" s="31" t="s">
        <v>62</v>
      </c>
      <c r="AK258" s="66">
        <v>42339</v>
      </c>
      <c r="AL258" s="66">
        <v>42339</v>
      </c>
      <c r="AM258" s="66">
        <v>43070</v>
      </c>
      <c r="AN258" s="31" t="s">
        <v>57</v>
      </c>
      <c r="AO258" s="82"/>
      <c r="AP258" s="51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 t="s">
        <v>4373</v>
      </c>
      <c r="BC258" s="31" t="s">
        <v>3503</v>
      </c>
    </row>
    <row r="259" spans="1:55" s="83" customFormat="1" ht="45">
      <c r="A259" s="81">
        <v>4</v>
      </c>
      <c r="B259" s="81" t="s">
        <v>3633</v>
      </c>
      <c r="C259" s="59" t="s">
        <v>54</v>
      </c>
      <c r="D259" s="31" t="s">
        <v>3496</v>
      </c>
      <c r="E259" s="31" t="s">
        <v>4373</v>
      </c>
      <c r="F259" s="31">
        <v>72</v>
      </c>
      <c r="G259" s="31" t="s">
        <v>3498</v>
      </c>
      <c r="H259" s="81">
        <v>627577</v>
      </c>
      <c r="I259" s="31" t="s">
        <v>4800</v>
      </c>
      <c r="J259" s="31" t="s">
        <v>3521</v>
      </c>
      <c r="K259" s="31" t="s">
        <v>3521</v>
      </c>
      <c r="L259" s="31" t="s">
        <v>2639</v>
      </c>
      <c r="M259" s="31">
        <v>201050602</v>
      </c>
      <c r="N259" s="31" t="s">
        <v>3596</v>
      </c>
      <c r="O259" s="31" t="s">
        <v>3502</v>
      </c>
      <c r="P259" s="67">
        <v>17775.186440000001</v>
      </c>
      <c r="Q259" s="68">
        <f t="shared" si="24"/>
        <v>20974.719999199999</v>
      </c>
      <c r="R259" s="51">
        <v>0</v>
      </c>
      <c r="S259" s="51">
        <v>0</v>
      </c>
      <c r="T259" s="67">
        <v>17775.186440000001</v>
      </c>
      <c r="U259" s="68">
        <f t="shared" si="25"/>
        <v>20974.719999199999</v>
      </c>
      <c r="V259" s="31" t="s">
        <v>61</v>
      </c>
      <c r="W259" s="31" t="s">
        <v>54</v>
      </c>
      <c r="X259" s="31" t="s">
        <v>54</v>
      </c>
      <c r="Y259" s="31" t="s">
        <v>2658</v>
      </c>
      <c r="Z259" s="66">
        <v>42353</v>
      </c>
      <c r="AA259" s="66">
        <v>42401</v>
      </c>
      <c r="AB259" s="82"/>
      <c r="AC259" s="82"/>
      <c r="AD259" s="31" t="s">
        <v>3634</v>
      </c>
      <c r="AE259" s="31" t="s">
        <v>3410</v>
      </c>
      <c r="AF259" s="50">
        <v>796</v>
      </c>
      <c r="AG259" s="31" t="s">
        <v>1971</v>
      </c>
      <c r="AH259" s="50">
        <v>1</v>
      </c>
      <c r="AI259" s="31">
        <v>45914000</v>
      </c>
      <c r="AJ259" s="31" t="s">
        <v>62</v>
      </c>
      <c r="AK259" s="66">
        <v>42430</v>
      </c>
      <c r="AL259" s="66">
        <v>42430</v>
      </c>
      <c r="AM259" s="66">
        <v>42671</v>
      </c>
      <c r="AN259" s="31" t="s">
        <v>56</v>
      </c>
      <c r="AO259" s="82"/>
      <c r="AP259" s="51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 t="s">
        <v>4373</v>
      </c>
      <c r="BC259" s="31" t="s">
        <v>3503</v>
      </c>
    </row>
    <row r="260" spans="1:55" s="83" customFormat="1" ht="33.75">
      <c r="A260" s="81">
        <v>4</v>
      </c>
      <c r="B260" s="81" t="s">
        <v>3635</v>
      </c>
      <c r="C260" s="59" t="s">
        <v>54</v>
      </c>
      <c r="D260" s="31" t="s">
        <v>3496</v>
      </c>
      <c r="E260" s="31" t="s">
        <v>4373</v>
      </c>
      <c r="F260" s="31">
        <v>72</v>
      </c>
      <c r="G260" s="31" t="s">
        <v>3498</v>
      </c>
      <c r="H260" s="81">
        <v>627578</v>
      </c>
      <c r="I260" s="31" t="s">
        <v>4801</v>
      </c>
      <c r="J260" s="31" t="s">
        <v>3537</v>
      </c>
      <c r="K260" s="31" t="s">
        <v>3537</v>
      </c>
      <c r="L260" s="31" t="s">
        <v>2639</v>
      </c>
      <c r="M260" s="31">
        <v>201050602</v>
      </c>
      <c r="N260" s="31" t="s">
        <v>3596</v>
      </c>
      <c r="O260" s="31" t="s">
        <v>3502</v>
      </c>
      <c r="P260" s="67">
        <v>84745.762709999995</v>
      </c>
      <c r="Q260" s="68">
        <f t="shared" si="24"/>
        <v>99999.999997799983</v>
      </c>
      <c r="R260" s="51">
        <v>0</v>
      </c>
      <c r="S260" s="51">
        <v>0</v>
      </c>
      <c r="T260" s="67">
        <v>84745.762709999995</v>
      </c>
      <c r="U260" s="68">
        <f t="shared" si="25"/>
        <v>99999.999997799983</v>
      </c>
      <c r="V260" s="31" t="s">
        <v>61</v>
      </c>
      <c r="W260" s="31" t="s">
        <v>54</v>
      </c>
      <c r="X260" s="31" t="s">
        <v>54</v>
      </c>
      <c r="Y260" s="31" t="s">
        <v>2658</v>
      </c>
      <c r="Z260" s="66">
        <v>42157</v>
      </c>
      <c r="AA260" s="66">
        <v>42217</v>
      </c>
      <c r="AB260" s="82"/>
      <c r="AC260" s="82"/>
      <c r="AD260" s="31" t="s">
        <v>4801</v>
      </c>
      <c r="AE260" s="31" t="s">
        <v>3410</v>
      </c>
      <c r="AF260" s="50">
        <v>796</v>
      </c>
      <c r="AG260" s="31" t="s">
        <v>1971</v>
      </c>
      <c r="AH260" s="50">
        <v>1</v>
      </c>
      <c r="AI260" s="31">
        <v>45914000</v>
      </c>
      <c r="AJ260" s="31" t="s">
        <v>62</v>
      </c>
      <c r="AK260" s="66">
        <v>42248</v>
      </c>
      <c r="AL260" s="66">
        <v>42248</v>
      </c>
      <c r="AM260" s="66">
        <v>42796</v>
      </c>
      <c r="AN260" s="31" t="s">
        <v>57</v>
      </c>
      <c r="AO260" s="82"/>
      <c r="AP260" s="51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 t="s">
        <v>4373</v>
      </c>
      <c r="BC260" s="31" t="s">
        <v>3503</v>
      </c>
    </row>
    <row r="261" spans="1:55" s="83" customFormat="1" ht="33.75">
      <c r="A261" s="81">
        <v>4</v>
      </c>
      <c r="B261" s="81" t="s">
        <v>3636</v>
      </c>
      <c r="C261" s="59" t="s">
        <v>54</v>
      </c>
      <c r="D261" s="31" t="s">
        <v>3496</v>
      </c>
      <c r="E261" s="31" t="s">
        <v>4373</v>
      </c>
      <c r="F261" s="31">
        <v>72</v>
      </c>
      <c r="G261" s="31" t="s">
        <v>3498</v>
      </c>
      <c r="H261" s="81">
        <v>627579</v>
      </c>
      <c r="I261" s="31" t="s">
        <v>3637</v>
      </c>
      <c r="J261" s="31" t="s">
        <v>3537</v>
      </c>
      <c r="K261" s="31" t="s">
        <v>3537</v>
      </c>
      <c r="L261" s="31" t="s">
        <v>2639</v>
      </c>
      <c r="M261" s="31">
        <v>201050602</v>
      </c>
      <c r="N261" s="31" t="s">
        <v>3596</v>
      </c>
      <c r="O261" s="31" t="s">
        <v>3502</v>
      </c>
      <c r="P261" s="67">
        <v>381355.93219999998</v>
      </c>
      <c r="Q261" s="68">
        <f t="shared" si="24"/>
        <v>449999.99999599997</v>
      </c>
      <c r="R261" s="51">
        <v>0</v>
      </c>
      <c r="S261" s="51">
        <v>0</v>
      </c>
      <c r="T261" s="67">
        <v>381355.93219999998</v>
      </c>
      <c r="U261" s="68">
        <f t="shared" si="25"/>
        <v>449999.99999599997</v>
      </c>
      <c r="V261" s="31" t="s">
        <v>61</v>
      </c>
      <c r="W261" s="31" t="s">
        <v>54</v>
      </c>
      <c r="X261" s="31" t="s">
        <v>54</v>
      </c>
      <c r="Y261" s="31" t="s">
        <v>2658</v>
      </c>
      <c r="Z261" s="66">
        <v>42157</v>
      </c>
      <c r="AA261" s="66">
        <v>42217</v>
      </c>
      <c r="AB261" s="82"/>
      <c r="AC261" s="82"/>
      <c r="AD261" s="31" t="s">
        <v>3637</v>
      </c>
      <c r="AE261" s="31" t="s">
        <v>3410</v>
      </c>
      <c r="AF261" s="50">
        <v>796</v>
      </c>
      <c r="AG261" s="31" t="s">
        <v>1971</v>
      </c>
      <c r="AH261" s="50">
        <v>1</v>
      </c>
      <c r="AI261" s="31">
        <v>45914000</v>
      </c>
      <c r="AJ261" s="31" t="s">
        <v>62</v>
      </c>
      <c r="AK261" s="66">
        <v>42248</v>
      </c>
      <c r="AL261" s="66">
        <v>42248</v>
      </c>
      <c r="AM261" s="66">
        <v>43344</v>
      </c>
      <c r="AN261" s="31" t="s">
        <v>58</v>
      </c>
      <c r="AO261" s="82"/>
      <c r="AP261" s="51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 t="s">
        <v>4373</v>
      </c>
      <c r="BC261" s="31" t="s">
        <v>3503</v>
      </c>
    </row>
    <row r="262" spans="1:55" s="83" customFormat="1" ht="56.25">
      <c r="A262" s="81">
        <v>4</v>
      </c>
      <c r="B262" s="81" t="s">
        <v>3638</v>
      </c>
      <c r="C262" s="59" t="s">
        <v>54</v>
      </c>
      <c r="D262" s="31" t="s">
        <v>3496</v>
      </c>
      <c r="E262" s="31" t="s">
        <v>4373</v>
      </c>
      <c r="F262" s="31">
        <v>72</v>
      </c>
      <c r="G262" s="31" t="s">
        <v>3498</v>
      </c>
      <c r="H262" s="81">
        <v>627580</v>
      </c>
      <c r="I262" s="31" t="s">
        <v>4802</v>
      </c>
      <c r="J262" s="31" t="s">
        <v>3537</v>
      </c>
      <c r="K262" s="31" t="s">
        <v>3537</v>
      </c>
      <c r="L262" s="31" t="s">
        <v>2639</v>
      </c>
      <c r="M262" s="31">
        <v>201050602</v>
      </c>
      <c r="N262" s="31" t="s">
        <v>3596</v>
      </c>
      <c r="O262" s="31" t="s">
        <v>3502</v>
      </c>
      <c r="P262" s="67">
        <v>14000</v>
      </c>
      <c r="Q262" s="68">
        <f t="shared" si="24"/>
        <v>16520</v>
      </c>
      <c r="R262" s="51">
        <v>0</v>
      </c>
      <c r="S262" s="51">
        <v>0</v>
      </c>
      <c r="T262" s="67">
        <v>14000</v>
      </c>
      <c r="U262" s="68">
        <f t="shared" si="25"/>
        <v>16520</v>
      </c>
      <c r="V262" s="31" t="s">
        <v>61</v>
      </c>
      <c r="W262" s="31" t="s">
        <v>54</v>
      </c>
      <c r="X262" s="31" t="s">
        <v>54</v>
      </c>
      <c r="Y262" s="31" t="s">
        <v>2658</v>
      </c>
      <c r="Z262" s="66">
        <v>42086</v>
      </c>
      <c r="AA262" s="66">
        <v>42132</v>
      </c>
      <c r="AB262" s="82"/>
      <c r="AC262" s="82"/>
      <c r="AD262" s="31" t="s">
        <v>4802</v>
      </c>
      <c r="AE262" s="31" t="s">
        <v>3410</v>
      </c>
      <c r="AF262" s="50">
        <v>796</v>
      </c>
      <c r="AG262" s="31" t="s">
        <v>1971</v>
      </c>
      <c r="AH262" s="50">
        <v>1</v>
      </c>
      <c r="AI262" s="31">
        <v>45914000</v>
      </c>
      <c r="AJ262" s="31" t="s">
        <v>62</v>
      </c>
      <c r="AK262" s="66">
        <v>42163</v>
      </c>
      <c r="AL262" s="66">
        <v>42163</v>
      </c>
      <c r="AM262" s="66">
        <v>42473</v>
      </c>
      <c r="AN262" s="31" t="s">
        <v>56</v>
      </c>
      <c r="AO262" s="82"/>
      <c r="AP262" s="51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 t="s">
        <v>4373</v>
      </c>
      <c r="BC262" s="31" t="s">
        <v>3503</v>
      </c>
    </row>
    <row r="263" spans="1:55" s="83" customFormat="1" ht="56.25">
      <c r="A263" s="81">
        <v>4</v>
      </c>
      <c r="B263" s="81" t="s">
        <v>3639</v>
      </c>
      <c r="C263" s="59" t="s">
        <v>54</v>
      </c>
      <c r="D263" s="31" t="s">
        <v>3496</v>
      </c>
      <c r="E263" s="31" t="s">
        <v>4373</v>
      </c>
      <c r="F263" s="31">
        <v>72</v>
      </c>
      <c r="G263" s="31" t="s">
        <v>3498</v>
      </c>
      <c r="H263" s="81">
        <v>627581</v>
      </c>
      <c r="I263" s="31" t="s">
        <v>4803</v>
      </c>
      <c r="J263" s="31" t="s">
        <v>3537</v>
      </c>
      <c r="K263" s="31" t="s">
        <v>3537</v>
      </c>
      <c r="L263" s="31" t="s">
        <v>2639</v>
      </c>
      <c r="M263" s="31">
        <v>201050602</v>
      </c>
      <c r="N263" s="31" t="s">
        <v>3596</v>
      </c>
      <c r="O263" s="31" t="s">
        <v>3502</v>
      </c>
      <c r="P263" s="67">
        <v>10384.947460000001</v>
      </c>
      <c r="Q263" s="68">
        <f t="shared" si="24"/>
        <v>12254.238002800001</v>
      </c>
      <c r="R263" s="51">
        <v>0</v>
      </c>
      <c r="S263" s="51">
        <v>0</v>
      </c>
      <c r="T263" s="67">
        <v>10384.947460000001</v>
      </c>
      <c r="U263" s="68">
        <f t="shared" si="25"/>
        <v>12254.238002800001</v>
      </c>
      <c r="V263" s="31" t="s">
        <v>61</v>
      </c>
      <c r="W263" s="31" t="s">
        <v>54</v>
      </c>
      <c r="X263" s="31" t="s">
        <v>54</v>
      </c>
      <c r="Y263" s="31" t="s">
        <v>2658</v>
      </c>
      <c r="Z263" s="66">
        <v>42170</v>
      </c>
      <c r="AA263" s="66">
        <v>42219</v>
      </c>
      <c r="AB263" s="82"/>
      <c r="AC263" s="82"/>
      <c r="AD263" s="31" t="s">
        <v>4803</v>
      </c>
      <c r="AE263" s="31" t="s">
        <v>3410</v>
      </c>
      <c r="AF263" s="50">
        <v>796</v>
      </c>
      <c r="AG263" s="31" t="s">
        <v>1971</v>
      </c>
      <c r="AH263" s="50">
        <v>1</v>
      </c>
      <c r="AI263" s="31">
        <v>45914000</v>
      </c>
      <c r="AJ263" s="31" t="s">
        <v>62</v>
      </c>
      <c r="AK263" s="66">
        <v>42248</v>
      </c>
      <c r="AL263" s="66">
        <v>42248</v>
      </c>
      <c r="AM263" s="66">
        <v>42613</v>
      </c>
      <c r="AN263" s="31" t="s">
        <v>56</v>
      </c>
      <c r="AO263" s="82"/>
      <c r="AP263" s="51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 t="s">
        <v>4373</v>
      </c>
      <c r="BC263" s="31" t="s">
        <v>3503</v>
      </c>
    </row>
    <row r="264" spans="1:55" s="83" customFormat="1" ht="67.5">
      <c r="A264" s="81">
        <v>4</v>
      </c>
      <c r="B264" s="81" t="s">
        <v>4763</v>
      </c>
      <c r="C264" s="59" t="s">
        <v>54</v>
      </c>
      <c r="D264" s="31" t="s">
        <v>3496</v>
      </c>
      <c r="E264" s="31" t="s">
        <v>4373</v>
      </c>
      <c r="F264" s="31">
        <v>72</v>
      </c>
      <c r="G264" s="31" t="s">
        <v>3498</v>
      </c>
      <c r="H264" s="81">
        <v>627877</v>
      </c>
      <c r="I264" s="31" t="s">
        <v>4764</v>
      </c>
      <c r="J264" s="31" t="s">
        <v>3537</v>
      </c>
      <c r="K264" s="31" t="s">
        <v>3537</v>
      </c>
      <c r="L264" s="31" t="s">
        <v>2639</v>
      </c>
      <c r="M264" s="31">
        <v>201050602</v>
      </c>
      <c r="N264" s="31" t="s">
        <v>3596</v>
      </c>
      <c r="O264" s="31" t="s">
        <v>3502</v>
      </c>
      <c r="P264" s="67">
        <v>64000</v>
      </c>
      <c r="Q264" s="68">
        <f t="shared" si="24"/>
        <v>75520</v>
      </c>
      <c r="R264" s="51">
        <v>0</v>
      </c>
      <c r="S264" s="51">
        <f t="shared" ref="S264:S267" si="26">R264*1.18</f>
        <v>0</v>
      </c>
      <c r="T264" s="67">
        <v>64000</v>
      </c>
      <c r="U264" s="68">
        <f t="shared" si="25"/>
        <v>75520</v>
      </c>
      <c r="V264" s="31" t="s">
        <v>61</v>
      </c>
      <c r="W264" s="31" t="s">
        <v>54</v>
      </c>
      <c r="X264" s="31" t="s">
        <v>54</v>
      </c>
      <c r="Y264" s="31" t="s">
        <v>2658</v>
      </c>
      <c r="Z264" s="66">
        <v>42079</v>
      </c>
      <c r="AA264" s="66">
        <v>42125</v>
      </c>
      <c r="AB264" s="82"/>
      <c r="AC264" s="82"/>
      <c r="AD264" s="31" t="s">
        <v>4764</v>
      </c>
      <c r="AE264" s="31" t="s">
        <v>3410</v>
      </c>
      <c r="AF264" s="50">
        <v>796</v>
      </c>
      <c r="AG264" s="31" t="s">
        <v>1971</v>
      </c>
      <c r="AH264" s="50">
        <v>1</v>
      </c>
      <c r="AI264" s="31">
        <v>45914000</v>
      </c>
      <c r="AJ264" s="31" t="s">
        <v>62</v>
      </c>
      <c r="AK264" s="66">
        <v>42156</v>
      </c>
      <c r="AL264" s="66">
        <v>42156</v>
      </c>
      <c r="AM264" s="66">
        <v>42521</v>
      </c>
      <c r="AN264" s="31">
        <v>2015</v>
      </c>
      <c r="AO264" s="82"/>
      <c r="AP264" s="51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 t="s">
        <v>4373</v>
      </c>
      <c r="BC264" s="31"/>
    </row>
    <row r="265" spans="1:55" s="83" customFormat="1" ht="56.25">
      <c r="A265" s="81">
        <v>4</v>
      </c>
      <c r="B265" s="81" t="s">
        <v>4765</v>
      </c>
      <c r="C265" s="59" t="s">
        <v>54</v>
      </c>
      <c r="D265" s="31" t="s">
        <v>3496</v>
      </c>
      <c r="E265" s="31" t="s">
        <v>4373</v>
      </c>
      <c r="F265" s="31">
        <v>72</v>
      </c>
      <c r="G265" s="31" t="s">
        <v>3498</v>
      </c>
      <c r="H265" s="81">
        <v>627878</v>
      </c>
      <c r="I265" s="31" t="s">
        <v>4766</v>
      </c>
      <c r="J265" s="31" t="s">
        <v>3537</v>
      </c>
      <c r="K265" s="31" t="s">
        <v>3537</v>
      </c>
      <c r="L265" s="31" t="s">
        <v>2639</v>
      </c>
      <c r="M265" s="31">
        <v>201050602</v>
      </c>
      <c r="N265" s="31" t="s">
        <v>3596</v>
      </c>
      <c r="O265" s="31" t="s">
        <v>3502</v>
      </c>
      <c r="P265" s="67">
        <v>4915.2542400000002</v>
      </c>
      <c r="Q265" s="68">
        <f t="shared" si="24"/>
        <v>5800.0000031999998</v>
      </c>
      <c r="R265" s="51">
        <v>1638.4</v>
      </c>
      <c r="S265" s="51">
        <f>R265*1.18</f>
        <v>1933.3119999999999</v>
      </c>
      <c r="T265" s="67">
        <v>4915.2542400000002</v>
      </c>
      <c r="U265" s="68">
        <f t="shared" si="25"/>
        <v>5800.0000031999998</v>
      </c>
      <c r="V265" s="31" t="s">
        <v>61</v>
      </c>
      <c r="W265" s="31" t="s">
        <v>54</v>
      </c>
      <c r="X265" s="31" t="s">
        <v>54</v>
      </c>
      <c r="Y265" s="31" t="s">
        <v>2658</v>
      </c>
      <c r="Z265" s="66">
        <v>41960</v>
      </c>
      <c r="AA265" s="66">
        <v>42016</v>
      </c>
      <c r="AB265" s="82"/>
      <c r="AC265" s="82"/>
      <c r="AD265" s="31" t="s">
        <v>4766</v>
      </c>
      <c r="AE265" s="31" t="s">
        <v>3410</v>
      </c>
      <c r="AF265" s="50">
        <v>796</v>
      </c>
      <c r="AG265" s="31" t="s">
        <v>1971</v>
      </c>
      <c r="AH265" s="50">
        <v>1</v>
      </c>
      <c r="AI265" s="31">
        <v>45914000</v>
      </c>
      <c r="AJ265" s="31" t="s">
        <v>62</v>
      </c>
      <c r="AK265" s="66">
        <v>42037</v>
      </c>
      <c r="AL265" s="66">
        <v>42037</v>
      </c>
      <c r="AM265" s="66">
        <v>43132</v>
      </c>
      <c r="AN265" s="31">
        <v>2015</v>
      </c>
      <c r="AO265" s="82"/>
      <c r="AP265" s="51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 t="s">
        <v>4373</v>
      </c>
      <c r="BC265" s="31"/>
    </row>
    <row r="266" spans="1:55" s="83" customFormat="1" ht="90">
      <c r="A266" s="81">
        <v>4</v>
      </c>
      <c r="B266" s="81" t="s">
        <v>4767</v>
      </c>
      <c r="C266" s="59" t="s">
        <v>54</v>
      </c>
      <c r="D266" s="31" t="s">
        <v>3496</v>
      </c>
      <c r="E266" s="31" t="s">
        <v>4373</v>
      </c>
      <c r="F266" s="31">
        <v>72</v>
      </c>
      <c r="G266" s="31" t="s">
        <v>3498</v>
      </c>
      <c r="H266" s="81">
        <v>627880</v>
      </c>
      <c r="I266" s="31" t="s">
        <v>4768</v>
      </c>
      <c r="J266" s="31" t="s">
        <v>3537</v>
      </c>
      <c r="K266" s="31" t="s">
        <v>3537</v>
      </c>
      <c r="L266" s="31" t="s">
        <v>2639</v>
      </c>
      <c r="M266" s="31">
        <v>201050602</v>
      </c>
      <c r="N266" s="31" t="s">
        <v>3596</v>
      </c>
      <c r="O266" s="31" t="s">
        <v>3502</v>
      </c>
      <c r="P266" s="67">
        <v>10200</v>
      </c>
      <c r="Q266" s="68">
        <f t="shared" si="24"/>
        <v>12036</v>
      </c>
      <c r="R266" s="51">
        <v>0</v>
      </c>
      <c r="S266" s="51">
        <f t="shared" si="26"/>
        <v>0</v>
      </c>
      <c r="T266" s="67">
        <v>10200</v>
      </c>
      <c r="U266" s="68">
        <f t="shared" si="25"/>
        <v>12036</v>
      </c>
      <c r="V266" s="31" t="s">
        <v>61</v>
      </c>
      <c r="W266" s="31" t="s">
        <v>54</v>
      </c>
      <c r="X266" s="31" t="s">
        <v>54</v>
      </c>
      <c r="Y266" s="31" t="s">
        <v>2658</v>
      </c>
      <c r="Z266" s="66">
        <v>42051</v>
      </c>
      <c r="AA266" s="66">
        <v>42095</v>
      </c>
      <c r="AB266" s="82"/>
      <c r="AC266" s="82"/>
      <c r="AD266" s="31" t="s">
        <v>4768</v>
      </c>
      <c r="AE266" s="31" t="s">
        <v>3410</v>
      </c>
      <c r="AF266" s="50">
        <v>796</v>
      </c>
      <c r="AG266" s="31" t="s">
        <v>1971</v>
      </c>
      <c r="AH266" s="50">
        <v>1</v>
      </c>
      <c r="AI266" s="31">
        <v>45914000</v>
      </c>
      <c r="AJ266" s="31" t="s">
        <v>62</v>
      </c>
      <c r="AK266" s="66">
        <v>42125</v>
      </c>
      <c r="AL266" s="66">
        <v>42125</v>
      </c>
      <c r="AM266" s="66">
        <v>42404</v>
      </c>
      <c r="AN266" s="31">
        <v>2015</v>
      </c>
      <c r="AO266" s="82"/>
      <c r="AP266" s="51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 t="s">
        <v>4373</v>
      </c>
      <c r="BC266" s="31"/>
    </row>
    <row r="267" spans="1:55" s="83" customFormat="1" ht="78.75">
      <c r="A267" s="81">
        <v>4</v>
      </c>
      <c r="B267" s="81" t="s">
        <v>4769</v>
      </c>
      <c r="C267" s="59" t="s">
        <v>54</v>
      </c>
      <c r="D267" s="31" t="s">
        <v>3496</v>
      </c>
      <c r="E267" s="31" t="s">
        <v>4373</v>
      </c>
      <c r="F267" s="31">
        <v>72</v>
      </c>
      <c r="G267" s="31" t="s">
        <v>3498</v>
      </c>
      <c r="H267" s="81">
        <v>627881</v>
      </c>
      <c r="I267" s="31" t="s">
        <v>4770</v>
      </c>
      <c r="J267" s="31" t="s">
        <v>3537</v>
      </c>
      <c r="K267" s="31" t="s">
        <v>3537</v>
      </c>
      <c r="L267" s="31" t="s">
        <v>2639</v>
      </c>
      <c r="M267" s="31">
        <v>201050602</v>
      </c>
      <c r="N267" s="31" t="s">
        <v>3596</v>
      </c>
      <c r="O267" s="31" t="s">
        <v>3502</v>
      </c>
      <c r="P267" s="67">
        <v>10000</v>
      </c>
      <c r="Q267" s="68">
        <f t="shared" si="24"/>
        <v>11800</v>
      </c>
      <c r="R267" s="51">
        <v>0</v>
      </c>
      <c r="S267" s="51">
        <f t="shared" si="26"/>
        <v>0</v>
      </c>
      <c r="T267" s="67">
        <v>10000</v>
      </c>
      <c r="U267" s="68">
        <f t="shared" si="25"/>
        <v>11800</v>
      </c>
      <c r="V267" s="31" t="s">
        <v>61</v>
      </c>
      <c r="W267" s="31" t="s">
        <v>54</v>
      </c>
      <c r="X267" s="31" t="s">
        <v>54</v>
      </c>
      <c r="Y267" s="31" t="s">
        <v>2658</v>
      </c>
      <c r="Z267" s="66">
        <v>42139</v>
      </c>
      <c r="AA267" s="66">
        <v>42188</v>
      </c>
      <c r="AB267" s="82"/>
      <c r="AC267" s="82"/>
      <c r="AD267" s="31" t="s">
        <v>4770</v>
      </c>
      <c r="AE267" s="31" t="s">
        <v>3410</v>
      </c>
      <c r="AF267" s="50">
        <v>796</v>
      </c>
      <c r="AG267" s="31" t="s">
        <v>1971</v>
      </c>
      <c r="AH267" s="50">
        <v>1</v>
      </c>
      <c r="AI267" s="31">
        <v>45914000</v>
      </c>
      <c r="AJ267" s="31" t="s">
        <v>62</v>
      </c>
      <c r="AK267" s="66">
        <v>42219</v>
      </c>
      <c r="AL267" s="66">
        <v>42219</v>
      </c>
      <c r="AM267" s="66">
        <v>42389</v>
      </c>
      <c r="AN267" s="31">
        <v>2015</v>
      </c>
      <c r="AO267" s="82"/>
      <c r="AP267" s="51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 t="s">
        <v>4373</v>
      </c>
      <c r="BC267" s="31"/>
    </row>
    <row r="268" spans="1:55" s="83" customFormat="1" ht="67.5">
      <c r="A268" s="81">
        <v>4</v>
      </c>
      <c r="B268" s="81" t="s">
        <v>4771</v>
      </c>
      <c r="C268" s="59" t="s">
        <v>54</v>
      </c>
      <c r="D268" s="31" t="s">
        <v>3496</v>
      </c>
      <c r="E268" s="31" t="s">
        <v>4373</v>
      </c>
      <c r="F268" s="31">
        <v>72</v>
      </c>
      <c r="G268" s="31" t="s">
        <v>3498</v>
      </c>
      <c r="H268" s="81">
        <v>627540</v>
      </c>
      <c r="I268" s="31" t="s">
        <v>4772</v>
      </c>
      <c r="J268" s="31" t="s">
        <v>3531</v>
      </c>
      <c r="K268" s="31" t="s">
        <v>3531</v>
      </c>
      <c r="L268" s="31" t="s">
        <v>2639</v>
      </c>
      <c r="M268" s="31">
        <v>20105030102</v>
      </c>
      <c r="N268" s="31" t="s">
        <v>3532</v>
      </c>
      <c r="O268" s="31" t="s">
        <v>3502</v>
      </c>
      <c r="P268" s="67">
        <v>10930</v>
      </c>
      <c r="Q268" s="68">
        <f t="shared" ref="Q268:Q273" si="27">P268</f>
        <v>10930</v>
      </c>
      <c r="R268" s="51">
        <v>0</v>
      </c>
      <c r="S268" s="51">
        <f>R268*1.18</f>
        <v>0</v>
      </c>
      <c r="T268" s="67">
        <v>10930</v>
      </c>
      <c r="U268" s="68">
        <f t="shared" ref="U268:U273" si="28">T268</f>
        <v>10930</v>
      </c>
      <c r="V268" s="31" t="s">
        <v>61</v>
      </c>
      <c r="W268" s="31" t="s">
        <v>54</v>
      </c>
      <c r="X268" s="31" t="s">
        <v>54</v>
      </c>
      <c r="Y268" s="31" t="s">
        <v>2658</v>
      </c>
      <c r="Z268" s="66">
        <v>42262</v>
      </c>
      <c r="AA268" s="66">
        <v>42310</v>
      </c>
      <c r="AB268" s="82"/>
      <c r="AC268" s="82"/>
      <c r="AD268" s="31" t="s">
        <v>4773</v>
      </c>
      <c r="AE268" s="31" t="s">
        <v>3410</v>
      </c>
      <c r="AF268" s="50">
        <v>796</v>
      </c>
      <c r="AG268" s="31" t="s">
        <v>1971</v>
      </c>
      <c r="AH268" s="50">
        <v>1</v>
      </c>
      <c r="AI268" s="31">
        <v>45914000</v>
      </c>
      <c r="AJ268" s="31" t="s">
        <v>62</v>
      </c>
      <c r="AK268" s="66">
        <v>42339</v>
      </c>
      <c r="AL268" s="66">
        <v>42339</v>
      </c>
      <c r="AM268" s="66">
        <v>42704</v>
      </c>
      <c r="AN268" s="31">
        <v>2015</v>
      </c>
      <c r="AO268" s="82"/>
      <c r="AP268" s="51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 t="s">
        <v>4373</v>
      </c>
      <c r="BC268" s="31"/>
    </row>
    <row r="269" spans="1:55" s="83" customFormat="1" ht="56.25">
      <c r="A269" s="81">
        <v>4</v>
      </c>
      <c r="B269" s="81" t="s">
        <v>4774</v>
      </c>
      <c r="C269" s="59" t="s">
        <v>54</v>
      </c>
      <c r="D269" s="31" t="s">
        <v>3496</v>
      </c>
      <c r="E269" s="31" t="s">
        <v>4373</v>
      </c>
      <c r="F269" s="31">
        <v>72</v>
      </c>
      <c r="G269" s="31" t="s">
        <v>3498</v>
      </c>
      <c r="H269" s="81">
        <v>627889</v>
      </c>
      <c r="I269" s="31" t="s">
        <v>4775</v>
      </c>
      <c r="J269" s="31" t="s">
        <v>3531</v>
      </c>
      <c r="K269" s="31" t="s">
        <v>3531</v>
      </c>
      <c r="L269" s="31" t="s">
        <v>2639</v>
      </c>
      <c r="M269" s="31">
        <v>20105030102</v>
      </c>
      <c r="N269" s="31" t="s">
        <v>3532</v>
      </c>
      <c r="O269" s="31" t="s">
        <v>3502</v>
      </c>
      <c r="P269" s="67">
        <v>40000</v>
      </c>
      <c r="Q269" s="68">
        <f t="shared" si="27"/>
        <v>40000</v>
      </c>
      <c r="R269" s="51">
        <v>0</v>
      </c>
      <c r="S269" s="51">
        <f>R269*1.18</f>
        <v>0</v>
      </c>
      <c r="T269" s="67">
        <v>40000</v>
      </c>
      <c r="U269" s="68">
        <f t="shared" si="28"/>
        <v>40000</v>
      </c>
      <c r="V269" s="31" t="s">
        <v>61</v>
      </c>
      <c r="W269" s="31" t="s">
        <v>54</v>
      </c>
      <c r="X269" s="31" t="s">
        <v>54</v>
      </c>
      <c r="Y269" s="31" t="s">
        <v>2658</v>
      </c>
      <c r="Z269" s="66">
        <v>42272</v>
      </c>
      <c r="AA269" s="66">
        <v>42318</v>
      </c>
      <c r="AB269" s="82"/>
      <c r="AC269" s="82"/>
      <c r="AD269" s="31" t="s">
        <v>4775</v>
      </c>
      <c r="AE269" s="31" t="s">
        <v>3410</v>
      </c>
      <c r="AF269" s="50">
        <v>796</v>
      </c>
      <c r="AG269" s="31" t="s">
        <v>1971</v>
      </c>
      <c r="AH269" s="50">
        <v>1</v>
      </c>
      <c r="AI269" s="31">
        <v>45914000</v>
      </c>
      <c r="AJ269" s="31" t="s">
        <v>62</v>
      </c>
      <c r="AK269" s="66">
        <v>42348</v>
      </c>
      <c r="AL269" s="66">
        <v>42348</v>
      </c>
      <c r="AM269" s="66">
        <v>44173</v>
      </c>
      <c r="AN269" s="31">
        <v>2015</v>
      </c>
      <c r="AO269" s="82"/>
      <c r="AP269" s="51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 t="s">
        <v>4373</v>
      </c>
      <c r="BC269" s="31"/>
    </row>
    <row r="270" spans="1:55" s="83" customFormat="1" ht="56.25">
      <c r="A270" s="81">
        <v>4</v>
      </c>
      <c r="B270" s="81" t="s">
        <v>4776</v>
      </c>
      <c r="C270" s="59" t="s">
        <v>54</v>
      </c>
      <c r="D270" s="31" t="s">
        <v>3496</v>
      </c>
      <c r="E270" s="31" t="s">
        <v>4373</v>
      </c>
      <c r="F270" s="31">
        <v>72</v>
      </c>
      <c r="G270" s="31" t="s">
        <v>3498</v>
      </c>
      <c r="H270" s="81">
        <v>627533</v>
      </c>
      <c r="I270" s="31" t="s">
        <v>4777</v>
      </c>
      <c r="J270" s="31" t="s">
        <v>3531</v>
      </c>
      <c r="K270" s="31" t="s">
        <v>3531</v>
      </c>
      <c r="L270" s="31" t="s">
        <v>2639</v>
      </c>
      <c r="M270" s="31">
        <v>20105030102</v>
      </c>
      <c r="N270" s="31" t="s">
        <v>3532</v>
      </c>
      <c r="O270" s="31" t="s">
        <v>3502</v>
      </c>
      <c r="P270" s="67">
        <v>3300</v>
      </c>
      <c r="Q270" s="68">
        <f t="shared" si="27"/>
        <v>3300</v>
      </c>
      <c r="R270" s="51">
        <v>0</v>
      </c>
      <c r="S270" s="51">
        <f>R270*1.18</f>
        <v>0</v>
      </c>
      <c r="T270" s="67">
        <v>3300</v>
      </c>
      <c r="U270" s="68">
        <f t="shared" si="28"/>
        <v>3300</v>
      </c>
      <c r="V270" s="31" t="s">
        <v>61</v>
      </c>
      <c r="W270" s="31" t="s">
        <v>54</v>
      </c>
      <c r="X270" s="31" t="s">
        <v>54</v>
      </c>
      <c r="Y270" s="31" t="s">
        <v>2658</v>
      </c>
      <c r="Z270" s="66">
        <v>42172</v>
      </c>
      <c r="AA270" s="66">
        <v>42219</v>
      </c>
      <c r="AB270" s="82"/>
      <c r="AC270" s="82"/>
      <c r="AD270" s="31" t="s">
        <v>4777</v>
      </c>
      <c r="AE270" s="31" t="s">
        <v>3410</v>
      </c>
      <c r="AF270" s="50">
        <v>796</v>
      </c>
      <c r="AG270" s="31" t="s">
        <v>1971</v>
      </c>
      <c r="AH270" s="50">
        <v>1</v>
      </c>
      <c r="AI270" s="31">
        <v>45914000</v>
      </c>
      <c r="AJ270" s="31" t="s">
        <v>62</v>
      </c>
      <c r="AK270" s="66">
        <v>42249</v>
      </c>
      <c r="AL270" s="66">
        <v>42249</v>
      </c>
      <c r="AM270" s="66">
        <v>42979</v>
      </c>
      <c r="AN270" s="31">
        <v>2015</v>
      </c>
      <c r="AO270" s="82"/>
      <c r="AP270" s="51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 t="s">
        <v>4373</v>
      </c>
      <c r="BC270" s="31"/>
    </row>
    <row r="271" spans="1:55" s="83" customFormat="1" ht="33.75">
      <c r="A271" s="81">
        <v>4</v>
      </c>
      <c r="B271" s="81" t="s">
        <v>4778</v>
      </c>
      <c r="C271" s="59" t="s">
        <v>54</v>
      </c>
      <c r="D271" s="31" t="s">
        <v>3496</v>
      </c>
      <c r="E271" s="31" t="s">
        <v>4373</v>
      </c>
      <c r="F271" s="31">
        <v>72</v>
      </c>
      <c r="G271" s="31" t="s">
        <v>3498</v>
      </c>
      <c r="H271" s="81">
        <v>627968</v>
      </c>
      <c r="I271" s="31" t="s">
        <v>4779</v>
      </c>
      <c r="J271" s="31" t="s">
        <v>3531</v>
      </c>
      <c r="K271" s="31" t="s">
        <v>3531</v>
      </c>
      <c r="L271" s="31" t="s">
        <v>2639</v>
      </c>
      <c r="M271" s="31">
        <v>20105030102</v>
      </c>
      <c r="N271" s="31" t="s">
        <v>3532</v>
      </c>
      <c r="O271" s="31" t="s">
        <v>3502</v>
      </c>
      <c r="P271" s="67">
        <v>10000</v>
      </c>
      <c r="Q271" s="68">
        <f t="shared" si="27"/>
        <v>10000</v>
      </c>
      <c r="R271" s="51">
        <v>0</v>
      </c>
      <c r="S271" s="51">
        <f>R271*1.18</f>
        <v>0</v>
      </c>
      <c r="T271" s="67">
        <v>10000</v>
      </c>
      <c r="U271" s="68">
        <f t="shared" si="28"/>
        <v>10000</v>
      </c>
      <c r="V271" s="31" t="s">
        <v>61</v>
      </c>
      <c r="W271" s="31" t="s">
        <v>54</v>
      </c>
      <c r="X271" s="31" t="s">
        <v>54</v>
      </c>
      <c r="Y271" s="31" t="s">
        <v>2658</v>
      </c>
      <c r="Z271" s="66">
        <v>42262</v>
      </c>
      <c r="AA271" s="66">
        <v>42310</v>
      </c>
      <c r="AB271" s="82"/>
      <c r="AC271" s="82"/>
      <c r="AD271" s="31" t="s">
        <v>4779</v>
      </c>
      <c r="AE271" s="31" t="s">
        <v>3410</v>
      </c>
      <c r="AF271" s="50">
        <v>796</v>
      </c>
      <c r="AG271" s="31" t="s">
        <v>1971</v>
      </c>
      <c r="AH271" s="50">
        <v>1</v>
      </c>
      <c r="AI271" s="31">
        <v>45914000</v>
      </c>
      <c r="AJ271" s="31" t="s">
        <v>62</v>
      </c>
      <c r="AK271" s="66">
        <v>42339</v>
      </c>
      <c r="AL271" s="66">
        <v>42339</v>
      </c>
      <c r="AM271" s="66">
        <v>42705</v>
      </c>
      <c r="AN271" s="31">
        <v>2015</v>
      </c>
      <c r="AO271" s="82"/>
      <c r="AP271" s="51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 t="s">
        <v>4373</v>
      </c>
      <c r="BC271" s="31"/>
    </row>
    <row r="272" spans="1:55" s="83" customFormat="1" ht="67.5">
      <c r="A272" s="81">
        <v>4</v>
      </c>
      <c r="B272" s="81" t="s">
        <v>4780</v>
      </c>
      <c r="C272" s="59" t="s">
        <v>54</v>
      </c>
      <c r="D272" s="31" t="s">
        <v>3496</v>
      </c>
      <c r="E272" s="31" t="s">
        <v>4373</v>
      </c>
      <c r="F272" s="31">
        <v>72</v>
      </c>
      <c r="G272" s="31" t="s">
        <v>3498</v>
      </c>
      <c r="H272" s="81">
        <v>627966</v>
      </c>
      <c r="I272" s="31" t="s">
        <v>4781</v>
      </c>
      <c r="J272" s="31" t="s">
        <v>3569</v>
      </c>
      <c r="K272" s="31" t="s">
        <v>3569</v>
      </c>
      <c r="L272" s="31" t="s">
        <v>2639</v>
      </c>
      <c r="M272" s="31">
        <v>20105030102</v>
      </c>
      <c r="N272" s="31" t="s">
        <v>3532</v>
      </c>
      <c r="O272" s="31" t="s">
        <v>3502</v>
      </c>
      <c r="P272" s="67">
        <v>1542</v>
      </c>
      <c r="Q272" s="68">
        <f t="shared" si="27"/>
        <v>1542</v>
      </c>
      <c r="R272" s="51">
        <v>0</v>
      </c>
      <c r="S272" s="51">
        <v>0</v>
      </c>
      <c r="T272" s="67">
        <v>1542</v>
      </c>
      <c r="U272" s="68">
        <f t="shared" si="28"/>
        <v>1542</v>
      </c>
      <c r="V272" s="31" t="s">
        <v>61</v>
      </c>
      <c r="W272" s="31" t="s">
        <v>54</v>
      </c>
      <c r="X272" s="31" t="s">
        <v>54</v>
      </c>
      <c r="Y272" s="31" t="s">
        <v>2658</v>
      </c>
      <c r="Z272" s="66">
        <v>42233</v>
      </c>
      <c r="AA272" s="66">
        <v>42279</v>
      </c>
      <c r="AB272" s="82"/>
      <c r="AC272" s="82"/>
      <c r="AD272" s="31" t="s">
        <v>4781</v>
      </c>
      <c r="AE272" s="31" t="s">
        <v>3410</v>
      </c>
      <c r="AF272" s="50">
        <v>796</v>
      </c>
      <c r="AG272" s="31" t="s">
        <v>1971</v>
      </c>
      <c r="AH272" s="50">
        <v>1</v>
      </c>
      <c r="AI272" s="31">
        <v>45914000</v>
      </c>
      <c r="AJ272" s="31" t="s">
        <v>62</v>
      </c>
      <c r="AK272" s="66">
        <v>42310</v>
      </c>
      <c r="AL272" s="66">
        <v>42310</v>
      </c>
      <c r="AM272" s="66">
        <v>44137</v>
      </c>
      <c r="AN272" s="31" t="s">
        <v>60</v>
      </c>
      <c r="AO272" s="82"/>
      <c r="AP272" s="51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 t="s">
        <v>4373</v>
      </c>
      <c r="BC272" s="31"/>
    </row>
    <row r="273" spans="1:56" s="83" customFormat="1" ht="56.25">
      <c r="A273" s="81">
        <v>4</v>
      </c>
      <c r="B273" s="81" t="s">
        <v>4782</v>
      </c>
      <c r="C273" s="59" t="s">
        <v>54</v>
      </c>
      <c r="D273" s="31" t="s">
        <v>3496</v>
      </c>
      <c r="E273" s="31" t="s">
        <v>4373</v>
      </c>
      <c r="F273" s="31">
        <v>72</v>
      </c>
      <c r="G273" s="31" t="s">
        <v>3498</v>
      </c>
      <c r="H273" s="81">
        <v>627967</v>
      </c>
      <c r="I273" s="31" t="s">
        <v>4783</v>
      </c>
      <c r="J273" s="31" t="s">
        <v>3569</v>
      </c>
      <c r="K273" s="31" t="s">
        <v>3569</v>
      </c>
      <c r="L273" s="31" t="s">
        <v>2639</v>
      </c>
      <c r="M273" s="31">
        <v>20105030102</v>
      </c>
      <c r="N273" s="31" t="s">
        <v>3532</v>
      </c>
      <c r="O273" s="31" t="s">
        <v>3502</v>
      </c>
      <c r="P273" s="67">
        <v>4000</v>
      </c>
      <c r="Q273" s="68">
        <f t="shared" si="27"/>
        <v>4000</v>
      </c>
      <c r="R273" s="51">
        <v>0</v>
      </c>
      <c r="S273" s="51">
        <v>0</v>
      </c>
      <c r="T273" s="67">
        <v>4000</v>
      </c>
      <c r="U273" s="68">
        <f t="shared" si="28"/>
        <v>4000</v>
      </c>
      <c r="V273" s="31" t="s">
        <v>61</v>
      </c>
      <c r="W273" s="31" t="s">
        <v>54</v>
      </c>
      <c r="X273" s="31" t="s">
        <v>54</v>
      </c>
      <c r="Y273" s="31" t="s">
        <v>2658</v>
      </c>
      <c r="Z273" s="66">
        <v>42200</v>
      </c>
      <c r="AA273" s="66">
        <v>42248</v>
      </c>
      <c r="AB273" s="82"/>
      <c r="AC273" s="82"/>
      <c r="AD273" s="31" t="s">
        <v>4783</v>
      </c>
      <c r="AE273" s="31" t="s">
        <v>3410</v>
      </c>
      <c r="AF273" s="50">
        <v>796</v>
      </c>
      <c r="AG273" s="31" t="s">
        <v>1971</v>
      </c>
      <c r="AH273" s="50">
        <v>1</v>
      </c>
      <c r="AI273" s="31">
        <v>45914000</v>
      </c>
      <c r="AJ273" s="31" t="s">
        <v>62</v>
      </c>
      <c r="AK273" s="66">
        <v>42278</v>
      </c>
      <c r="AL273" s="66">
        <v>42278</v>
      </c>
      <c r="AM273" s="66">
        <v>44104</v>
      </c>
      <c r="AN273" s="31" t="s">
        <v>60</v>
      </c>
      <c r="AO273" s="82"/>
      <c r="AP273" s="51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 t="s">
        <v>4373</v>
      </c>
      <c r="BC273" s="31"/>
    </row>
    <row r="274" spans="1:56" s="83" customFormat="1" ht="45">
      <c r="A274" s="81">
        <v>4</v>
      </c>
      <c r="B274" s="81" t="s">
        <v>4784</v>
      </c>
      <c r="C274" s="59" t="s">
        <v>54</v>
      </c>
      <c r="D274" s="31" t="s">
        <v>3496</v>
      </c>
      <c r="E274" s="31" t="s">
        <v>4373</v>
      </c>
      <c r="F274" s="31">
        <v>72</v>
      </c>
      <c r="G274" s="31" t="s">
        <v>3498</v>
      </c>
      <c r="H274" s="81">
        <v>627969</v>
      </c>
      <c r="I274" s="31" t="s">
        <v>4785</v>
      </c>
      <c r="J274" s="31" t="s">
        <v>3506</v>
      </c>
      <c r="K274" s="31" t="s">
        <v>3506</v>
      </c>
      <c r="L274" s="31" t="s">
        <v>2639</v>
      </c>
      <c r="M274" s="31">
        <v>201050603</v>
      </c>
      <c r="N274" s="31" t="s">
        <v>3507</v>
      </c>
      <c r="O274" s="31" t="s">
        <v>3502</v>
      </c>
      <c r="P274" s="67">
        <v>4465</v>
      </c>
      <c r="Q274" s="68">
        <f t="shared" ref="Q274:Q275" si="29">P274*1.18</f>
        <v>5268.7</v>
      </c>
      <c r="R274" s="51">
        <v>0</v>
      </c>
      <c r="S274" s="51">
        <v>0</v>
      </c>
      <c r="T274" s="67">
        <v>4465</v>
      </c>
      <c r="U274" s="68">
        <f t="shared" ref="U274:U275" si="30">T274*1.18</f>
        <v>5268.7</v>
      </c>
      <c r="V274" s="31" t="s">
        <v>64</v>
      </c>
      <c r="W274" s="31" t="s">
        <v>54</v>
      </c>
      <c r="X274" s="31" t="s">
        <v>54</v>
      </c>
      <c r="Y274" s="31" t="s">
        <v>2658</v>
      </c>
      <c r="Z274" s="66">
        <v>42037</v>
      </c>
      <c r="AA274" s="66">
        <v>42079</v>
      </c>
      <c r="AB274" s="82"/>
      <c r="AC274" s="82"/>
      <c r="AD274" s="31" t="s">
        <v>4786</v>
      </c>
      <c r="AE274" s="31" t="s">
        <v>3410</v>
      </c>
      <c r="AF274" s="50">
        <v>796</v>
      </c>
      <c r="AG274" s="31" t="s">
        <v>1971</v>
      </c>
      <c r="AH274" s="50">
        <v>1</v>
      </c>
      <c r="AI274" s="31">
        <v>45914000</v>
      </c>
      <c r="AJ274" s="31" t="s">
        <v>62</v>
      </c>
      <c r="AK274" s="66">
        <v>42109</v>
      </c>
      <c r="AL274" s="66">
        <v>42109</v>
      </c>
      <c r="AM274" s="66">
        <v>42475</v>
      </c>
      <c r="AN274" s="31" t="s">
        <v>56</v>
      </c>
      <c r="AO274" s="82"/>
      <c r="AP274" s="51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 t="s">
        <v>4373</v>
      </c>
      <c r="BC274" s="31"/>
    </row>
    <row r="275" spans="1:56" s="83" customFormat="1" ht="67.5">
      <c r="A275" s="81">
        <v>4</v>
      </c>
      <c r="B275" s="81" t="s">
        <v>4787</v>
      </c>
      <c r="C275" s="59" t="s">
        <v>54</v>
      </c>
      <c r="D275" s="31" t="s">
        <v>3496</v>
      </c>
      <c r="E275" s="31" t="s">
        <v>4373</v>
      </c>
      <c r="F275" s="31">
        <v>72</v>
      </c>
      <c r="G275" s="31" t="s">
        <v>3498</v>
      </c>
      <c r="H275" s="81">
        <v>627970</v>
      </c>
      <c r="I275" s="31" t="s">
        <v>4788</v>
      </c>
      <c r="J275" s="31" t="s">
        <v>3506</v>
      </c>
      <c r="K275" s="31" t="s">
        <v>3506</v>
      </c>
      <c r="L275" s="31" t="s">
        <v>2639</v>
      </c>
      <c r="M275" s="31">
        <v>201050603</v>
      </c>
      <c r="N275" s="31" t="s">
        <v>3507</v>
      </c>
      <c r="O275" s="31" t="s">
        <v>3502</v>
      </c>
      <c r="P275" s="67">
        <v>3389.8305099999998</v>
      </c>
      <c r="Q275" s="68">
        <f t="shared" si="29"/>
        <v>4000.0000017999996</v>
      </c>
      <c r="R275" s="51">
        <v>0</v>
      </c>
      <c r="S275" s="51">
        <v>0</v>
      </c>
      <c r="T275" s="67">
        <v>3389.8305099999998</v>
      </c>
      <c r="U275" s="68">
        <f t="shared" si="30"/>
        <v>4000.0000017999996</v>
      </c>
      <c r="V275" s="31" t="s">
        <v>64</v>
      </c>
      <c r="W275" s="31" t="s">
        <v>54</v>
      </c>
      <c r="X275" s="31" t="s">
        <v>54</v>
      </c>
      <c r="Y275" s="31" t="s">
        <v>2658</v>
      </c>
      <c r="Z275" s="66">
        <v>42262</v>
      </c>
      <c r="AA275" s="66">
        <v>42310</v>
      </c>
      <c r="AB275" s="82"/>
      <c r="AC275" s="82"/>
      <c r="AD275" s="31" t="s">
        <v>4788</v>
      </c>
      <c r="AE275" s="31" t="s">
        <v>3410</v>
      </c>
      <c r="AF275" s="50">
        <v>796</v>
      </c>
      <c r="AG275" s="31" t="s">
        <v>1971</v>
      </c>
      <c r="AH275" s="50">
        <v>1</v>
      </c>
      <c r="AI275" s="31">
        <v>45914000</v>
      </c>
      <c r="AJ275" s="31" t="s">
        <v>62</v>
      </c>
      <c r="AK275" s="66">
        <v>42339</v>
      </c>
      <c r="AL275" s="66">
        <v>42339</v>
      </c>
      <c r="AM275" s="66">
        <v>42704</v>
      </c>
      <c r="AN275" s="31" t="s">
        <v>56</v>
      </c>
      <c r="AO275" s="82"/>
      <c r="AP275" s="51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 t="s">
        <v>4373</v>
      </c>
      <c r="BC275" s="31"/>
    </row>
    <row r="276" spans="1:56" s="83" customFormat="1" ht="56.25">
      <c r="A276" s="81">
        <v>4</v>
      </c>
      <c r="B276" s="81" t="s">
        <v>3605</v>
      </c>
      <c r="C276" s="59" t="s">
        <v>54</v>
      </c>
      <c r="D276" s="31" t="s">
        <v>3496</v>
      </c>
      <c r="E276" s="31" t="s">
        <v>4373</v>
      </c>
      <c r="F276" s="31">
        <v>72</v>
      </c>
      <c r="G276" s="31" t="s">
        <v>3498</v>
      </c>
      <c r="H276" s="81">
        <v>627555</v>
      </c>
      <c r="I276" s="31" t="s">
        <v>4790</v>
      </c>
      <c r="J276" s="31" t="s">
        <v>4791</v>
      </c>
      <c r="K276" s="31" t="s">
        <v>4791</v>
      </c>
      <c r="L276" s="31" t="s">
        <v>2639</v>
      </c>
      <c r="M276" s="31">
        <v>20105030102</v>
      </c>
      <c r="N276" s="31" t="s">
        <v>3532</v>
      </c>
      <c r="O276" s="31" t="s">
        <v>3502</v>
      </c>
      <c r="P276" s="67">
        <v>48176.639999999999</v>
      </c>
      <c r="Q276" s="68">
        <f>P276</f>
        <v>48176.639999999999</v>
      </c>
      <c r="R276" s="51">
        <v>4817.7</v>
      </c>
      <c r="S276" s="51">
        <f>R276</f>
        <v>4817.7</v>
      </c>
      <c r="T276" s="67">
        <v>48176.639999999999</v>
      </c>
      <c r="U276" s="68">
        <f>T276</f>
        <v>48176.639999999999</v>
      </c>
      <c r="V276" s="31" t="s">
        <v>61</v>
      </c>
      <c r="W276" s="31" t="s">
        <v>54</v>
      </c>
      <c r="X276" s="31" t="s">
        <v>54</v>
      </c>
      <c r="Y276" s="31" t="s">
        <v>2658</v>
      </c>
      <c r="Z276" s="66">
        <v>42030</v>
      </c>
      <c r="AA276" s="66">
        <v>42076</v>
      </c>
      <c r="AB276" s="82"/>
      <c r="AC276" s="82"/>
      <c r="AD276" s="31" t="s">
        <v>4790</v>
      </c>
      <c r="AE276" s="31" t="s">
        <v>3410</v>
      </c>
      <c r="AF276" s="50">
        <v>796</v>
      </c>
      <c r="AG276" s="31" t="s">
        <v>1971</v>
      </c>
      <c r="AH276" s="50">
        <v>1</v>
      </c>
      <c r="AI276" s="31">
        <v>45914000</v>
      </c>
      <c r="AJ276" s="31" t="s">
        <v>62</v>
      </c>
      <c r="AK276" s="66">
        <v>42107</v>
      </c>
      <c r="AL276" s="66">
        <v>42107</v>
      </c>
      <c r="AM276" s="66">
        <v>43934</v>
      </c>
      <c r="AN276" s="31" t="s">
        <v>60</v>
      </c>
      <c r="AO276" s="82"/>
      <c r="AP276" s="51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 t="s">
        <v>4373</v>
      </c>
      <c r="BC276" s="31"/>
    </row>
    <row r="277" spans="1:56" s="83" customFormat="1" ht="56.25">
      <c r="A277" s="81">
        <v>4</v>
      </c>
      <c r="B277" s="81" t="s">
        <v>3574</v>
      </c>
      <c r="C277" s="59" t="s">
        <v>54</v>
      </c>
      <c r="D277" s="31" t="s">
        <v>3496</v>
      </c>
      <c r="E277" s="31" t="s">
        <v>4373</v>
      </c>
      <c r="F277" s="31">
        <v>72</v>
      </c>
      <c r="G277" s="31" t="s">
        <v>3498</v>
      </c>
      <c r="H277" s="81">
        <v>627531</v>
      </c>
      <c r="I277" s="31" t="s">
        <v>3575</v>
      </c>
      <c r="J277" s="31" t="s">
        <v>3569</v>
      </c>
      <c r="K277" s="31" t="s">
        <v>3569</v>
      </c>
      <c r="L277" s="31" t="s">
        <v>2639</v>
      </c>
      <c r="M277" s="31">
        <v>20105030102</v>
      </c>
      <c r="N277" s="31" t="s">
        <v>3532</v>
      </c>
      <c r="O277" s="31" t="s">
        <v>3502</v>
      </c>
      <c r="P277" s="67">
        <v>13682.52</v>
      </c>
      <c r="Q277" s="68">
        <f>P277</f>
        <v>13682.52</v>
      </c>
      <c r="R277" s="51">
        <v>0</v>
      </c>
      <c r="S277" s="51">
        <v>0</v>
      </c>
      <c r="T277" s="67">
        <v>13682.52</v>
      </c>
      <c r="U277" s="68">
        <f>T277</f>
        <v>13682.52</v>
      </c>
      <c r="V277" s="31" t="s">
        <v>61</v>
      </c>
      <c r="W277" s="31" t="s">
        <v>54</v>
      </c>
      <c r="X277" s="31" t="s">
        <v>54</v>
      </c>
      <c r="Y277" s="31" t="s">
        <v>2658</v>
      </c>
      <c r="Z277" s="66">
        <v>42205</v>
      </c>
      <c r="AA277" s="66">
        <v>42254</v>
      </c>
      <c r="AB277" s="82"/>
      <c r="AC277" s="82"/>
      <c r="AD277" s="31" t="s">
        <v>3575</v>
      </c>
      <c r="AE277" s="31" t="s">
        <v>3410</v>
      </c>
      <c r="AF277" s="50">
        <v>796</v>
      </c>
      <c r="AG277" s="31" t="s">
        <v>1971</v>
      </c>
      <c r="AH277" s="50">
        <v>1</v>
      </c>
      <c r="AI277" s="31">
        <v>45914000</v>
      </c>
      <c r="AJ277" s="31" t="s">
        <v>62</v>
      </c>
      <c r="AK277" s="66">
        <v>42282</v>
      </c>
      <c r="AL277" s="66">
        <v>42282</v>
      </c>
      <c r="AM277" s="66">
        <v>44109</v>
      </c>
      <c r="AN277" s="31">
        <v>2015</v>
      </c>
      <c r="AO277" s="82"/>
      <c r="AP277" s="51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 t="s">
        <v>4373</v>
      </c>
      <c r="BC277" s="31"/>
    </row>
    <row r="278" spans="1:56" s="83" customFormat="1" ht="135">
      <c r="A278" s="81">
        <v>4</v>
      </c>
      <c r="B278" s="81" t="s">
        <v>3536</v>
      </c>
      <c r="C278" s="59" t="s">
        <v>54</v>
      </c>
      <c r="D278" s="31" t="s">
        <v>3496</v>
      </c>
      <c r="E278" s="31" t="s">
        <v>3497</v>
      </c>
      <c r="F278" s="31">
        <v>72</v>
      </c>
      <c r="G278" s="31" t="s">
        <v>3498</v>
      </c>
      <c r="H278" s="81">
        <v>627509</v>
      </c>
      <c r="I278" s="31" t="s">
        <v>4789</v>
      </c>
      <c r="J278" s="31" t="s">
        <v>3537</v>
      </c>
      <c r="K278" s="31" t="s">
        <v>3537</v>
      </c>
      <c r="L278" s="31" t="s">
        <v>2639</v>
      </c>
      <c r="M278" s="31">
        <v>201050603</v>
      </c>
      <c r="N278" s="31" t="s">
        <v>3516</v>
      </c>
      <c r="O278" s="31" t="s">
        <v>3502</v>
      </c>
      <c r="P278" s="67">
        <v>16779.66102</v>
      </c>
      <c r="Q278" s="68">
        <f t="shared" ref="Q278" si="31">P278*1.18</f>
        <v>19800.000003599998</v>
      </c>
      <c r="R278" s="51">
        <v>0</v>
      </c>
      <c r="S278" s="51">
        <v>0</v>
      </c>
      <c r="T278" s="67">
        <v>16779.66102</v>
      </c>
      <c r="U278" s="68">
        <f t="shared" ref="U278" si="32">T278*1.18</f>
        <v>19800.000003599998</v>
      </c>
      <c r="V278" s="31" t="s">
        <v>61</v>
      </c>
      <c r="W278" s="31" t="s">
        <v>54</v>
      </c>
      <c r="X278" s="31" t="s">
        <v>54</v>
      </c>
      <c r="Y278" s="31" t="s">
        <v>2658</v>
      </c>
      <c r="Z278" s="66">
        <v>42030</v>
      </c>
      <c r="AA278" s="66">
        <v>42037</v>
      </c>
      <c r="AB278" s="82"/>
      <c r="AC278" s="82"/>
      <c r="AD278" s="31" t="s">
        <v>4789</v>
      </c>
      <c r="AE278" s="31" t="s">
        <v>3410</v>
      </c>
      <c r="AF278" s="50">
        <v>796</v>
      </c>
      <c r="AG278" s="31" t="s">
        <v>1971</v>
      </c>
      <c r="AH278" s="50">
        <v>1</v>
      </c>
      <c r="AI278" s="31">
        <v>45914000</v>
      </c>
      <c r="AJ278" s="31" t="s">
        <v>62</v>
      </c>
      <c r="AK278" s="66">
        <v>42065</v>
      </c>
      <c r="AL278" s="66">
        <v>42065</v>
      </c>
      <c r="AM278" s="66">
        <v>42366</v>
      </c>
      <c r="AN278" s="31" t="s">
        <v>56</v>
      </c>
      <c r="AO278" s="82"/>
      <c r="AP278" s="51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 t="s">
        <v>4373</v>
      </c>
      <c r="BC278" s="31"/>
    </row>
    <row r="279" spans="1:56" s="83" customFormat="1" ht="67.5">
      <c r="A279" s="81">
        <v>3</v>
      </c>
      <c r="B279" s="81" t="s">
        <v>3640</v>
      </c>
      <c r="C279" s="59" t="s">
        <v>54</v>
      </c>
      <c r="D279" s="31" t="s">
        <v>3641</v>
      </c>
      <c r="E279" s="31" t="s">
        <v>3060</v>
      </c>
      <c r="F279" s="31" t="s">
        <v>3642</v>
      </c>
      <c r="G279" s="31" t="s">
        <v>3643</v>
      </c>
      <c r="H279" s="81">
        <v>641439</v>
      </c>
      <c r="I279" s="31" t="s">
        <v>3644</v>
      </c>
      <c r="J279" s="31" t="s">
        <v>2752</v>
      </c>
      <c r="K279" s="31" t="s">
        <v>3645</v>
      </c>
      <c r="L279" s="31" t="s">
        <v>2639</v>
      </c>
      <c r="M279" s="31" t="s">
        <v>2724</v>
      </c>
      <c r="N279" s="31" t="s">
        <v>2725</v>
      </c>
      <c r="O279" s="31" t="s">
        <v>3646</v>
      </c>
      <c r="P279" s="67">
        <v>2870</v>
      </c>
      <c r="Q279" s="68">
        <f t="shared" si="24"/>
        <v>3386.6</v>
      </c>
      <c r="R279" s="51">
        <v>2870</v>
      </c>
      <c r="S279" s="51">
        <v>3386.6</v>
      </c>
      <c r="T279" s="67">
        <v>2870</v>
      </c>
      <c r="U279" s="68">
        <f t="shared" si="25"/>
        <v>3386.6</v>
      </c>
      <c r="V279" s="31" t="s">
        <v>64</v>
      </c>
      <c r="W279" s="31" t="s">
        <v>54</v>
      </c>
      <c r="X279" s="31" t="s">
        <v>54</v>
      </c>
      <c r="Y279" s="31" t="s">
        <v>55</v>
      </c>
      <c r="Z279" s="66">
        <v>41925</v>
      </c>
      <c r="AA279" s="66">
        <v>41985</v>
      </c>
      <c r="AB279" s="82"/>
      <c r="AC279" s="82"/>
      <c r="AD279" s="31" t="s">
        <v>3647</v>
      </c>
      <c r="AE279" s="31" t="s">
        <v>1952</v>
      </c>
      <c r="AF279" s="50">
        <v>796</v>
      </c>
      <c r="AG279" s="31" t="s">
        <v>1971</v>
      </c>
      <c r="AH279" s="50">
        <v>1</v>
      </c>
      <c r="AI279" s="31">
        <v>45910000</v>
      </c>
      <c r="AJ279" s="31" t="s">
        <v>62</v>
      </c>
      <c r="AK279" s="66">
        <v>42005</v>
      </c>
      <c r="AL279" s="66">
        <v>42005</v>
      </c>
      <c r="AM279" s="66">
        <v>42369</v>
      </c>
      <c r="AN279" s="31">
        <v>2015</v>
      </c>
      <c r="AO279" s="82"/>
      <c r="AP279" s="51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31"/>
      <c r="BB279" s="82"/>
      <c r="BC279" s="31" t="s">
        <v>2579</v>
      </c>
    </row>
    <row r="280" spans="1:56" s="83" customFormat="1" ht="67.5">
      <c r="A280" s="81">
        <v>8</v>
      </c>
      <c r="B280" s="81" t="s">
        <v>3648</v>
      </c>
      <c r="C280" s="59" t="s">
        <v>54</v>
      </c>
      <c r="D280" s="31" t="s">
        <v>3641</v>
      </c>
      <c r="E280" s="31" t="s">
        <v>3060</v>
      </c>
      <c r="F280" s="31" t="s">
        <v>3649</v>
      </c>
      <c r="G280" s="31" t="s">
        <v>3650</v>
      </c>
      <c r="H280" s="81">
        <v>641440</v>
      </c>
      <c r="I280" s="31" t="s">
        <v>3651</v>
      </c>
      <c r="J280" s="31" t="s">
        <v>2775</v>
      </c>
      <c r="K280" s="31" t="s">
        <v>2775</v>
      </c>
      <c r="L280" s="31" t="s">
        <v>2639</v>
      </c>
      <c r="M280" s="31">
        <v>20105140401</v>
      </c>
      <c r="N280" s="31" t="s">
        <v>2943</v>
      </c>
      <c r="O280" s="31" t="s">
        <v>3646</v>
      </c>
      <c r="P280" s="67">
        <v>21094.400000000001</v>
      </c>
      <c r="Q280" s="68">
        <f t="shared" si="24"/>
        <v>24891.392</v>
      </c>
      <c r="R280" s="51">
        <v>21094.400000000001</v>
      </c>
      <c r="S280" s="51">
        <v>24891.392</v>
      </c>
      <c r="T280" s="67">
        <v>21094.400000000001</v>
      </c>
      <c r="U280" s="68">
        <f t="shared" si="25"/>
        <v>24891.392</v>
      </c>
      <c r="V280" s="31" t="s">
        <v>61</v>
      </c>
      <c r="W280" s="31" t="s">
        <v>54</v>
      </c>
      <c r="X280" s="31" t="s">
        <v>54</v>
      </c>
      <c r="Y280" s="31" t="s">
        <v>55</v>
      </c>
      <c r="Z280" s="66">
        <v>42045</v>
      </c>
      <c r="AA280" s="66">
        <v>42105</v>
      </c>
      <c r="AB280" s="82"/>
      <c r="AC280" s="82"/>
      <c r="AD280" s="31" t="s">
        <v>3651</v>
      </c>
      <c r="AE280" s="31" t="s">
        <v>1952</v>
      </c>
      <c r="AF280" s="50">
        <v>796</v>
      </c>
      <c r="AG280" s="31" t="s">
        <v>1971</v>
      </c>
      <c r="AH280" s="50">
        <v>1</v>
      </c>
      <c r="AI280" s="31">
        <v>45910000</v>
      </c>
      <c r="AJ280" s="31" t="s">
        <v>62</v>
      </c>
      <c r="AK280" s="66">
        <v>42125</v>
      </c>
      <c r="AL280" s="66">
        <v>42156</v>
      </c>
      <c r="AM280" s="66">
        <v>42155</v>
      </c>
      <c r="AN280" s="31">
        <v>2015</v>
      </c>
      <c r="AO280" s="82"/>
      <c r="AP280" s="51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31"/>
      <c r="BB280" s="82"/>
      <c r="BC280" s="31" t="s">
        <v>2579</v>
      </c>
      <c r="BD280" s="49" t="s">
        <v>4507</v>
      </c>
    </row>
    <row r="281" spans="1:56" s="83" customFormat="1" ht="78.75">
      <c r="A281" s="81">
        <v>8</v>
      </c>
      <c r="B281" s="81" t="s">
        <v>3652</v>
      </c>
      <c r="C281" s="59" t="s">
        <v>54</v>
      </c>
      <c r="D281" s="31" t="s">
        <v>3653</v>
      </c>
      <c r="E281" s="31" t="s">
        <v>2772</v>
      </c>
      <c r="F281" s="31" t="s">
        <v>2733</v>
      </c>
      <c r="G281" s="31">
        <v>7422090</v>
      </c>
      <c r="H281" s="81">
        <v>641443</v>
      </c>
      <c r="I281" s="31" t="s">
        <v>3654</v>
      </c>
      <c r="J281" s="31" t="s">
        <v>3655</v>
      </c>
      <c r="K281" s="31" t="s">
        <v>3655</v>
      </c>
      <c r="L281" s="31" t="s">
        <v>2639</v>
      </c>
      <c r="M281" s="31">
        <v>20105140703</v>
      </c>
      <c r="N281" s="31" t="s">
        <v>2797</v>
      </c>
      <c r="O281" s="31" t="s">
        <v>3646</v>
      </c>
      <c r="P281" s="67">
        <v>46194.782119999996</v>
      </c>
      <c r="Q281" s="68">
        <f t="shared" si="24"/>
        <v>54509.842901599994</v>
      </c>
      <c r="R281" s="51">
        <v>34646</v>
      </c>
      <c r="S281" s="51">
        <f>R281*1.18</f>
        <v>40882.28</v>
      </c>
      <c r="T281" s="67">
        <v>46194.782119999996</v>
      </c>
      <c r="U281" s="68">
        <f t="shared" si="25"/>
        <v>54509.842901599994</v>
      </c>
      <c r="V281" s="31" t="s">
        <v>61</v>
      </c>
      <c r="W281" s="31" t="s">
        <v>54</v>
      </c>
      <c r="X281" s="31" t="s">
        <v>54</v>
      </c>
      <c r="Y281" s="31" t="s">
        <v>55</v>
      </c>
      <c r="Z281" s="66">
        <v>42015</v>
      </c>
      <c r="AA281" s="66">
        <v>42075</v>
      </c>
      <c r="AB281" s="82"/>
      <c r="AC281" s="82"/>
      <c r="AD281" s="31" t="s">
        <v>3654</v>
      </c>
      <c r="AE281" s="31" t="s">
        <v>1952</v>
      </c>
      <c r="AF281" s="50" t="s">
        <v>2001</v>
      </c>
      <c r="AG281" s="31" t="s">
        <v>2002</v>
      </c>
      <c r="AH281" s="50">
        <v>1</v>
      </c>
      <c r="AI281" s="31">
        <v>45304000</v>
      </c>
      <c r="AJ281" s="31" t="s">
        <v>62</v>
      </c>
      <c r="AK281" s="66">
        <v>42095</v>
      </c>
      <c r="AL281" s="66">
        <v>42095</v>
      </c>
      <c r="AM281" s="66">
        <v>42794</v>
      </c>
      <c r="AN281" s="31" t="s">
        <v>57</v>
      </c>
      <c r="AO281" s="82"/>
      <c r="AP281" s="51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31"/>
      <c r="BB281" s="82"/>
      <c r="BC281" s="31" t="s">
        <v>2579</v>
      </c>
      <c r="BD281" s="49" t="s">
        <v>4508</v>
      </c>
    </row>
    <row r="282" spans="1:56" s="83" customFormat="1" ht="146.25">
      <c r="A282" s="81">
        <v>8</v>
      </c>
      <c r="B282" s="81" t="s">
        <v>3656</v>
      </c>
      <c r="C282" s="59" t="s">
        <v>54</v>
      </c>
      <c r="D282" s="31" t="s">
        <v>3653</v>
      </c>
      <c r="E282" s="31" t="s">
        <v>2772</v>
      </c>
      <c r="F282" s="31" t="s">
        <v>2733</v>
      </c>
      <c r="G282" s="31">
        <v>7422090</v>
      </c>
      <c r="H282" s="81">
        <v>641445</v>
      </c>
      <c r="I282" s="31" t="s">
        <v>3657</v>
      </c>
      <c r="J282" s="31" t="s">
        <v>3093</v>
      </c>
      <c r="K282" s="31" t="s">
        <v>3093</v>
      </c>
      <c r="L282" s="31" t="s">
        <v>2639</v>
      </c>
      <c r="M282" s="31">
        <v>20105140703</v>
      </c>
      <c r="N282" s="31" t="s">
        <v>2797</v>
      </c>
      <c r="O282" s="31" t="s">
        <v>3646</v>
      </c>
      <c r="P282" s="67">
        <v>72688.066489999997</v>
      </c>
      <c r="Q282" s="68">
        <f t="shared" si="24"/>
        <v>85771.918458199987</v>
      </c>
      <c r="R282" s="51">
        <v>60574</v>
      </c>
      <c r="S282" s="51">
        <f>R282*1.18</f>
        <v>71477.319999999992</v>
      </c>
      <c r="T282" s="67">
        <v>72688.066489999997</v>
      </c>
      <c r="U282" s="68">
        <f t="shared" si="25"/>
        <v>85771.918458199987</v>
      </c>
      <c r="V282" s="31" t="s">
        <v>61</v>
      </c>
      <c r="W282" s="31" t="s">
        <v>54</v>
      </c>
      <c r="X282" s="31" t="s">
        <v>54</v>
      </c>
      <c r="Y282" s="31" t="s">
        <v>55</v>
      </c>
      <c r="Z282" s="66">
        <v>41985</v>
      </c>
      <c r="AA282" s="66">
        <v>42045</v>
      </c>
      <c r="AB282" s="82"/>
      <c r="AC282" s="82"/>
      <c r="AD282" s="31" t="s">
        <v>3657</v>
      </c>
      <c r="AE282" s="31" t="s">
        <v>1952</v>
      </c>
      <c r="AF282" s="50" t="s">
        <v>2001</v>
      </c>
      <c r="AG282" s="31" t="s">
        <v>2002</v>
      </c>
      <c r="AH282" s="50">
        <v>1</v>
      </c>
      <c r="AI282" s="31">
        <v>45304000</v>
      </c>
      <c r="AJ282" s="31" t="s">
        <v>62</v>
      </c>
      <c r="AK282" s="66">
        <v>42065</v>
      </c>
      <c r="AL282" s="66">
        <v>42065</v>
      </c>
      <c r="AM282" s="66">
        <v>42429</v>
      </c>
      <c r="AN282" s="31" t="s">
        <v>56</v>
      </c>
      <c r="AO282" s="82"/>
      <c r="AP282" s="51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31"/>
      <c r="BB282" s="82"/>
      <c r="BC282" s="31" t="s">
        <v>2579</v>
      </c>
      <c r="BD282" s="49" t="s">
        <v>4508</v>
      </c>
    </row>
    <row r="283" spans="1:56" s="83" customFormat="1" ht="78.75">
      <c r="A283" s="81">
        <v>3</v>
      </c>
      <c r="B283" s="81" t="s">
        <v>3658</v>
      </c>
      <c r="C283" s="59" t="s">
        <v>54</v>
      </c>
      <c r="D283" s="31" t="s">
        <v>3659</v>
      </c>
      <c r="E283" s="31" t="s">
        <v>2995</v>
      </c>
      <c r="F283" s="31" t="s">
        <v>2733</v>
      </c>
      <c r="G283" s="31">
        <v>7422090</v>
      </c>
      <c r="H283" s="81">
        <v>641447</v>
      </c>
      <c r="I283" s="31" t="s">
        <v>3660</v>
      </c>
      <c r="J283" s="31" t="s">
        <v>3216</v>
      </c>
      <c r="K283" s="31" t="s">
        <v>2745</v>
      </c>
      <c r="L283" s="31" t="s">
        <v>2639</v>
      </c>
      <c r="M283" s="31" t="s">
        <v>1968</v>
      </c>
      <c r="N283" s="31" t="s">
        <v>2746</v>
      </c>
      <c r="O283" s="31" t="s">
        <v>3646</v>
      </c>
      <c r="P283" s="67">
        <v>24500</v>
      </c>
      <c r="Q283" s="68">
        <f t="shared" si="24"/>
        <v>28910</v>
      </c>
      <c r="R283" s="51">
        <v>0</v>
      </c>
      <c r="S283" s="51">
        <v>0</v>
      </c>
      <c r="T283" s="67">
        <v>24500</v>
      </c>
      <c r="U283" s="68">
        <f t="shared" si="25"/>
        <v>28910</v>
      </c>
      <c r="V283" s="31" t="s">
        <v>61</v>
      </c>
      <c r="W283" s="31" t="s">
        <v>54</v>
      </c>
      <c r="X283" s="31" t="s">
        <v>54</v>
      </c>
      <c r="Y283" s="31" t="s">
        <v>55</v>
      </c>
      <c r="Z283" s="66">
        <v>41925</v>
      </c>
      <c r="AA283" s="66">
        <v>41985</v>
      </c>
      <c r="AB283" s="82"/>
      <c r="AC283" s="82"/>
      <c r="AD283" s="31" t="s">
        <v>3660</v>
      </c>
      <c r="AE283" s="31" t="s">
        <v>1952</v>
      </c>
      <c r="AF283" s="50">
        <v>796</v>
      </c>
      <c r="AG283" s="31" t="s">
        <v>1971</v>
      </c>
      <c r="AH283" s="50">
        <v>1</v>
      </c>
      <c r="AI283" s="31">
        <v>45923000</v>
      </c>
      <c r="AJ283" s="31" t="s">
        <v>62</v>
      </c>
      <c r="AK283" s="66">
        <v>42005</v>
      </c>
      <c r="AL283" s="66">
        <v>42005</v>
      </c>
      <c r="AM283" s="66">
        <v>42369</v>
      </c>
      <c r="AN283" s="31">
        <v>2015</v>
      </c>
      <c r="AO283" s="82"/>
      <c r="AP283" s="51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31"/>
      <c r="BB283" s="82"/>
      <c r="BC283" s="31" t="s">
        <v>2579</v>
      </c>
    </row>
    <row r="284" spans="1:56" s="83" customFormat="1" ht="78.75">
      <c r="A284" s="81">
        <v>3</v>
      </c>
      <c r="B284" s="81" t="s">
        <v>3661</v>
      </c>
      <c r="C284" s="59" t="s">
        <v>54</v>
      </c>
      <c r="D284" s="31" t="s">
        <v>3659</v>
      </c>
      <c r="E284" s="31" t="s">
        <v>2995</v>
      </c>
      <c r="F284" s="31" t="s">
        <v>2733</v>
      </c>
      <c r="G284" s="31">
        <v>7422090</v>
      </c>
      <c r="H284" s="81">
        <v>641449</v>
      </c>
      <c r="I284" s="31" t="s">
        <v>3662</v>
      </c>
      <c r="J284" s="31" t="s">
        <v>3663</v>
      </c>
      <c r="K284" s="31" t="s">
        <v>2745</v>
      </c>
      <c r="L284" s="31" t="s">
        <v>2639</v>
      </c>
      <c r="M284" s="31" t="s">
        <v>1968</v>
      </c>
      <c r="N284" s="31" t="s">
        <v>2746</v>
      </c>
      <c r="O284" s="31" t="s">
        <v>3646</v>
      </c>
      <c r="P284" s="67">
        <v>11500</v>
      </c>
      <c r="Q284" s="68">
        <f t="shared" ref="Q284:Q314" si="33">P284*1.18</f>
        <v>13570</v>
      </c>
      <c r="R284" s="51">
        <v>11500</v>
      </c>
      <c r="S284" s="51">
        <v>13570</v>
      </c>
      <c r="T284" s="67">
        <v>11500</v>
      </c>
      <c r="U284" s="68">
        <f t="shared" ref="U284:U314" si="34">T284*1.18</f>
        <v>13570</v>
      </c>
      <c r="V284" s="31" t="s">
        <v>61</v>
      </c>
      <c r="W284" s="31" t="s">
        <v>54</v>
      </c>
      <c r="X284" s="31" t="s">
        <v>54</v>
      </c>
      <c r="Y284" s="31" t="s">
        <v>55</v>
      </c>
      <c r="Z284" s="66">
        <v>41955</v>
      </c>
      <c r="AA284" s="66">
        <v>42015</v>
      </c>
      <c r="AB284" s="82"/>
      <c r="AC284" s="82"/>
      <c r="AD284" s="31" t="s">
        <v>3662</v>
      </c>
      <c r="AE284" s="31" t="s">
        <v>1952</v>
      </c>
      <c r="AF284" s="50">
        <v>796</v>
      </c>
      <c r="AG284" s="31" t="s">
        <v>1971</v>
      </c>
      <c r="AH284" s="50">
        <v>132</v>
      </c>
      <c r="AI284" s="31">
        <v>45923000</v>
      </c>
      <c r="AJ284" s="31" t="s">
        <v>62</v>
      </c>
      <c r="AK284" s="66">
        <v>42035</v>
      </c>
      <c r="AL284" s="66">
        <v>42036</v>
      </c>
      <c r="AM284" s="66">
        <v>42369</v>
      </c>
      <c r="AN284" s="31">
        <v>2015</v>
      </c>
      <c r="AO284" s="82"/>
      <c r="AP284" s="51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31"/>
      <c r="BB284" s="82"/>
      <c r="BC284" s="31" t="s">
        <v>2579</v>
      </c>
    </row>
    <row r="285" spans="1:56" s="83" customFormat="1" ht="78.75">
      <c r="A285" s="81">
        <v>3</v>
      </c>
      <c r="B285" s="81" t="s">
        <v>3664</v>
      </c>
      <c r="C285" s="59" t="s">
        <v>54</v>
      </c>
      <c r="D285" s="31" t="s">
        <v>3659</v>
      </c>
      <c r="E285" s="31" t="s">
        <v>2995</v>
      </c>
      <c r="F285" s="31" t="s">
        <v>2733</v>
      </c>
      <c r="G285" s="31">
        <v>7422090</v>
      </c>
      <c r="H285" s="81">
        <v>641451</v>
      </c>
      <c r="I285" s="31" t="s">
        <v>3665</v>
      </c>
      <c r="J285" s="31" t="s">
        <v>3666</v>
      </c>
      <c r="K285" s="31" t="s">
        <v>2745</v>
      </c>
      <c r="L285" s="31" t="s">
        <v>2639</v>
      </c>
      <c r="M285" s="31" t="s">
        <v>1968</v>
      </c>
      <c r="N285" s="31" t="s">
        <v>2746</v>
      </c>
      <c r="O285" s="31" t="s">
        <v>3646</v>
      </c>
      <c r="P285" s="67">
        <v>1600</v>
      </c>
      <c r="Q285" s="68">
        <f t="shared" si="33"/>
        <v>1888</v>
      </c>
      <c r="R285" s="51">
        <v>1600</v>
      </c>
      <c r="S285" s="51">
        <v>1888</v>
      </c>
      <c r="T285" s="67">
        <v>1600</v>
      </c>
      <c r="U285" s="68">
        <f t="shared" si="34"/>
        <v>1888</v>
      </c>
      <c r="V285" s="31" t="s">
        <v>64</v>
      </c>
      <c r="W285" s="31" t="s">
        <v>54</v>
      </c>
      <c r="X285" s="31" t="s">
        <v>54</v>
      </c>
      <c r="Y285" s="31" t="s">
        <v>55</v>
      </c>
      <c r="Z285" s="66">
        <v>42121</v>
      </c>
      <c r="AA285" s="66">
        <v>42166</v>
      </c>
      <c r="AB285" s="82"/>
      <c r="AC285" s="82"/>
      <c r="AD285" s="31" t="s">
        <v>3665</v>
      </c>
      <c r="AE285" s="31" t="s">
        <v>1952</v>
      </c>
      <c r="AF285" s="50">
        <v>796</v>
      </c>
      <c r="AG285" s="31" t="s">
        <v>1971</v>
      </c>
      <c r="AH285" s="50">
        <v>1</v>
      </c>
      <c r="AI285" s="31">
        <v>45923000</v>
      </c>
      <c r="AJ285" s="31" t="s">
        <v>62</v>
      </c>
      <c r="AK285" s="66">
        <v>42186</v>
      </c>
      <c r="AL285" s="66">
        <v>42186</v>
      </c>
      <c r="AM285" s="66">
        <v>42308</v>
      </c>
      <c r="AN285" s="31">
        <v>2015</v>
      </c>
      <c r="AO285" s="82"/>
      <c r="AP285" s="51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31"/>
      <c r="BB285" s="82"/>
      <c r="BC285" s="31" t="s">
        <v>2579</v>
      </c>
    </row>
    <row r="286" spans="1:56" s="83" customFormat="1" ht="78.75">
      <c r="A286" s="81">
        <v>3</v>
      </c>
      <c r="B286" s="81" t="s">
        <v>3667</v>
      </c>
      <c r="C286" s="59" t="s">
        <v>54</v>
      </c>
      <c r="D286" s="31" t="s">
        <v>3659</v>
      </c>
      <c r="E286" s="31" t="s">
        <v>2995</v>
      </c>
      <c r="F286" s="31" t="s">
        <v>2733</v>
      </c>
      <c r="G286" s="31">
        <v>7422090</v>
      </c>
      <c r="H286" s="81">
        <v>641452</v>
      </c>
      <c r="I286" s="31" t="s">
        <v>3668</v>
      </c>
      <c r="J286" s="31" t="s">
        <v>3669</v>
      </c>
      <c r="K286" s="31" t="s">
        <v>2745</v>
      </c>
      <c r="L286" s="31" t="s">
        <v>2639</v>
      </c>
      <c r="M286" s="31" t="s">
        <v>1968</v>
      </c>
      <c r="N286" s="31" t="s">
        <v>2746</v>
      </c>
      <c r="O286" s="31" t="s">
        <v>3646</v>
      </c>
      <c r="P286" s="67">
        <v>1500</v>
      </c>
      <c r="Q286" s="68">
        <f t="shared" si="33"/>
        <v>1770</v>
      </c>
      <c r="R286" s="51">
        <v>500</v>
      </c>
      <c r="S286" s="51">
        <f>R286*1.18</f>
        <v>590</v>
      </c>
      <c r="T286" s="67">
        <v>1500</v>
      </c>
      <c r="U286" s="68">
        <f t="shared" si="34"/>
        <v>1770</v>
      </c>
      <c r="V286" s="31" t="s">
        <v>64</v>
      </c>
      <c r="W286" s="31" t="s">
        <v>54</v>
      </c>
      <c r="X286" s="31" t="s">
        <v>54</v>
      </c>
      <c r="Y286" s="31" t="s">
        <v>55</v>
      </c>
      <c r="Z286" s="66">
        <v>42183</v>
      </c>
      <c r="AA286" s="66">
        <v>42228</v>
      </c>
      <c r="AB286" s="82"/>
      <c r="AC286" s="82"/>
      <c r="AD286" s="31" t="s">
        <v>3668</v>
      </c>
      <c r="AE286" s="31" t="s">
        <v>1952</v>
      </c>
      <c r="AF286" s="50">
        <v>796</v>
      </c>
      <c r="AG286" s="31" t="s">
        <v>1971</v>
      </c>
      <c r="AH286" s="50">
        <v>1</v>
      </c>
      <c r="AI286" s="31">
        <v>45923000</v>
      </c>
      <c r="AJ286" s="31" t="s">
        <v>62</v>
      </c>
      <c r="AK286" s="66">
        <v>42248</v>
      </c>
      <c r="AL286" s="66">
        <v>42248</v>
      </c>
      <c r="AM286" s="66">
        <v>42613</v>
      </c>
      <c r="AN286" s="31" t="s">
        <v>56</v>
      </c>
      <c r="AO286" s="82"/>
      <c r="AP286" s="51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31"/>
      <c r="BB286" s="82"/>
      <c r="BC286" s="31" t="s">
        <v>2579</v>
      </c>
    </row>
    <row r="287" spans="1:56" s="83" customFormat="1" ht="78.75">
      <c r="A287" s="81">
        <v>8</v>
      </c>
      <c r="B287" s="81" t="s">
        <v>3670</v>
      </c>
      <c r="C287" s="59" t="s">
        <v>54</v>
      </c>
      <c r="D287" s="31" t="s">
        <v>3659</v>
      </c>
      <c r="E287" s="31" t="s">
        <v>2995</v>
      </c>
      <c r="F287" s="31" t="s">
        <v>2733</v>
      </c>
      <c r="G287" s="31">
        <v>7422090</v>
      </c>
      <c r="H287" s="81">
        <v>641453</v>
      </c>
      <c r="I287" s="31" t="s">
        <v>3671</v>
      </c>
      <c r="J287" s="31" t="s">
        <v>3672</v>
      </c>
      <c r="K287" s="31" t="s">
        <v>3672</v>
      </c>
      <c r="L287" s="31" t="s">
        <v>2639</v>
      </c>
      <c r="M287" s="31">
        <v>20105140702</v>
      </c>
      <c r="N287" s="31" t="s">
        <v>2785</v>
      </c>
      <c r="O287" s="31" t="s">
        <v>3646</v>
      </c>
      <c r="P287" s="67">
        <v>1600</v>
      </c>
      <c r="Q287" s="68">
        <f t="shared" si="33"/>
        <v>1888</v>
      </c>
      <c r="R287" s="51">
        <v>1200</v>
      </c>
      <c r="S287" s="51">
        <f>R287*1.18</f>
        <v>1416</v>
      </c>
      <c r="T287" s="67">
        <v>1600</v>
      </c>
      <c r="U287" s="68">
        <f t="shared" si="34"/>
        <v>1888</v>
      </c>
      <c r="V287" s="31" t="s">
        <v>64</v>
      </c>
      <c r="W287" s="31" t="s">
        <v>54</v>
      </c>
      <c r="X287" s="31" t="s">
        <v>54</v>
      </c>
      <c r="Y287" s="31" t="s">
        <v>55</v>
      </c>
      <c r="Z287" s="66">
        <v>42030</v>
      </c>
      <c r="AA287" s="66">
        <v>42075</v>
      </c>
      <c r="AB287" s="82"/>
      <c r="AC287" s="82"/>
      <c r="AD287" s="31" t="s">
        <v>3671</v>
      </c>
      <c r="AE287" s="31" t="s">
        <v>1952</v>
      </c>
      <c r="AF287" s="50" t="s">
        <v>2001</v>
      </c>
      <c r="AG287" s="31" t="s">
        <v>2002</v>
      </c>
      <c r="AH287" s="50">
        <v>640401.66</v>
      </c>
      <c r="AI287" s="31">
        <v>45923000</v>
      </c>
      <c r="AJ287" s="31" t="s">
        <v>62</v>
      </c>
      <c r="AK287" s="66">
        <v>42095</v>
      </c>
      <c r="AL287" s="66">
        <v>42095</v>
      </c>
      <c r="AM287" s="66">
        <v>42460</v>
      </c>
      <c r="AN287" s="31" t="s">
        <v>56</v>
      </c>
      <c r="AO287" s="82"/>
      <c r="AP287" s="51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31"/>
      <c r="BB287" s="82"/>
      <c r="BC287" s="31" t="s">
        <v>2579</v>
      </c>
      <c r="BD287" s="49" t="s">
        <v>4515</v>
      </c>
    </row>
    <row r="288" spans="1:56" s="83" customFormat="1" ht="78.75">
      <c r="A288" s="81">
        <v>3</v>
      </c>
      <c r="B288" s="81" t="s">
        <v>3673</v>
      </c>
      <c r="C288" s="59" t="s">
        <v>54</v>
      </c>
      <c r="D288" s="31" t="s">
        <v>3659</v>
      </c>
      <c r="E288" s="31" t="s">
        <v>2995</v>
      </c>
      <c r="F288" s="31" t="s">
        <v>2733</v>
      </c>
      <c r="G288" s="31">
        <v>9010030</v>
      </c>
      <c r="H288" s="81">
        <v>641454</v>
      </c>
      <c r="I288" s="31" t="s">
        <v>3674</v>
      </c>
      <c r="J288" s="31" t="s">
        <v>3675</v>
      </c>
      <c r="K288" s="31" t="s">
        <v>2745</v>
      </c>
      <c r="L288" s="31" t="s">
        <v>2639</v>
      </c>
      <c r="M288" s="31" t="s">
        <v>1968</v>
      </c>
      <c r="N288" s="31" t="s">
        <v>2746</v>
      </c>
      <c r="O288" s="31" t="s">
        <v>3646</v>
      </c>
      <c r="P288" s="67">
        <v>1900</v>
      </c>
      <c r="Q288" s="68">
        <f t="shared" si="33"/>
        <v>2242</v>
      </c>
      <c r="R288" s="51">
        <v>1900</v>
      </c>
      <c r="S288" s="51">
        <v>2242</v>
      </c>
      <c r="T288" s="67">
        <v>1900</v>
      </c>
      <c r="U288" s="68">
        <f t="shared" si="34"/>
        <v>2242</v>
      </c>
      <c r="V288" s="31" t="s">
        <v>64</v>
      </c>
      <c r="W288" s="31" t="s">
        <v>54</v>
      </c>
      <c r="X288" s="31" t="s">
        <v>54</v>
      </c>
      <c r="Y288" s="31" t="s">
        <v>55</v>
      </c>
      <c r="Z288" s="66">
        <v>42060</v>
      </c>
      <c r="AA288" s="66">
        <v>42105</v>
      </c>
      <c r="AB288" s="82"/>
      <c r="AC288" s="82"/>
      <c r="AD288" s="31" t="s">
        <v>3674</v>
      </c>
      <c r="AE288" s="31" t="s">
        <v>1952</v>
      </c>
      <c r="AF288" s="50" t="s">
        <v>2001</v>
      </c>
      <c r="AG288" s="31" t="s">
        <v>2002</v>
      </c>
      <c r="AH288" s="50">
        <v>29702</v>
      </c>
      <c r="AI288" s="31">
        <v>45923000</v>
      </c>
      <c r="AJ288" s="31" t="s">
        <v>62</v>
      </c>
      <c r="AK288" s="66">
        <v>42125</v>
      </c>
      <c r="AL288" s="66">
        <v>42125</v>
      </c>
      <c r="AM288" s="66">
        <v>42277</v>
      </c>
      <c r="AN288" s="31">
        <v>2015</v>
      </c>
      <c r="AO288" s="82"/>
      <c r="AP288" s="51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31"/>
      <c r="BB288" s="82"/>
      <c r="BC288" s="31" t="s">
        <v>2579</v>
      </c>
    </row>
    <row r="289" spans="1:56" s="83" customFormat="1" ht="78.75">
      <c r="A289" s="81">
        <v>3</v>
      </c>
      <c r="B289" s="81" t="s">
        <v>3676</v>
      </c>
      <c r="C289" s="59" t="s">
        <v>54</v>
      </c>
      <c r="D289" s="31" t="s">
        <v>3659</v>
      </c>
      <c r="E289" s="31" t="s">
        <v>2995</v>
      </c>
      <c r="F289" s="31" t="s">
        <v>2733</v>
      </c>
      <c r="G289" s="31">
        <v>9010030</v>
      </c>
      <c r="H289" s="81">
        <v>641455</v>
      </c>
      <c r="I289" s="31" t="s">
        <v>3677</v>
      </c>
      <c r="J289" s="31" t="s">
        <v>3678</v>
      </c>
      <c r="K289" s="31" t="s">
        <v>2745</v>
      </c>
      <c r="L289" s="31" t="s">
        <v>2639</v>
      </c>
      <c r="M289" s="31" t="s">
        <v>1968</v>
      </c>
      <c r="N289" s="31" t="s">
        <v>2746</v>
      </c>
      <c r="O289" s="31" t="s">
        <v>3646</v>
      </c>
      <c r="P289" s="67">
        <v>1600</v>
      </c>
      <c r="Q289" s="68">
        <f t="shared" si="33"/>
        <v>1888</v>
      </c>
      <c r="R289" s="51">
        <v>1600</v>
      </c>
      <c r="S289" s="51">
        <v>1888</v>
      </c>
      <c r="T289" s="67">
        <v>1600</v>
      </c>
      <c r="U289" s="68">
        <f t="shared" si="34"/>
        <v>1888</v>
      </c>
      <c r="V289" s="31" t="s">
        <v>64</v>
      </c>
      <c r="W289" s="31" t="s">
        <v>54</v>
      </c>
      <c r="X289" s="31" t="s">
        <v>54</v>
      </c>
      <c r="Y289" s="31" t="s">
        <v>55</v>
      </c>
      <c r="Z289" s="66">
        <v>42060</v>
      </c>
      <c r="AA289" s="66">
        <v>42105</v>
      </c>
      <c r="AB289" s="82"/>
      <c r="AC289" s="82"/>
      <c r="AD289" s="31" t="s">
        <v>3677</v>
      </c>
      <c r="AE289" s="31" t="s">
        <v>1952</v>
      </c>
      <c r="AF289" s="50" t="s">
        <v>2001</v>
      </c>
      <c r="AG289" s="31" t="s">
        <v>2002</v>
      </c>
      <c r="AH289" s="50">
        <v>1</v>
      </c>
      <c r="AI289" s="31">
        <v>45923000</v>
      </c>
      <c r="AJ289" s="31" t="s">
        <v>62</v>
      </c>
      <c r="AK289" s="66">
        <v>42125</v>
      </c>
      <c r="AL289" s="66">
        <v>42125</v>
      </c>
      <c r="AM289" s="66">
        <v>42308</v>
      </c>
      <c r="AN289" s="31">
        <v>2015</v>
      </c>
      <c r="AO289" s="82"/>
      <c r="AP289" s="51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31"/>
      <c r="BB289" s="82"/>
      <c r="BC289" s="31" t="s">
        <v>2579</v>
      </c>
    </row>
    <row r="290" spans="1:56" s="83" customFormat="1" ht="78.75">
      <c r="A290" s="81">
        <v>8</v>
      </c>
      <c r="B290" s="81" t="s">
        <v>3679</v>
      </c>
      <c r="C290" s="59" t="s">
        <v>54</v>
      </c>
      <c r="D290" s="31" t="s">
        <v>3680</v>
      </c>
      <c r="E290" s="31" t="s">
        <v>2995</v>
      </c>
      <c r="F290" s="31" t="s">
        <v>3681</v>
      </c>
      <c r="G290" s="31">
        <v>9010030</v>
      </c>
      <c r="H290" s="81">
        <v>641456</v>
      </c>
      <c r="I290" s="31" t="s">
        <v>3682</v>
      </c>
      <c r="J290" s="31" t="s">
        <v>2906</v>
      </c>
      <c r="K290" s="31" t="s">
        <v>2906</v>
      </c>
      <c r="L290" s="31" t="s">
        <v>2639</v>
      </c>
      <c r="M290" s="31" t="s">
        <v>2908</v>
      </c>
      <c r="N290" s="31" t="s">
        <v>2909</v>
      </c>
      <c r="O290" s="31" t="s">
        <v>3646</v>
      </c>
      <c r="P290" s="67">
        <v>4250</v>
      </c>
      <c r="Q290" s="68">
        <f t="shared" si="33"/>
        <v>5015</v>
      </c>
      <c r="R290" s="51">
        <v>4250</v>
      </c>
      <c r="S290" s="51">
        <v>5015</v>
      </c>
      <c r="T290" s="67">
        <v>4250</v>
      </c>
      <c r="U290" s="68">
        <f t="shared" si="34"/>
        <v>5015</v>
      </c>
      <c r="V290" s="31" t="s">
        <v>64</v>
      </c>
      <c r="W290" s="31" t="s">
        <v>54</v>
      </c>
      <c r="X290" s="31" t="s">
        <v>54</v>
      </c>
      <c r="Y290" s="31" t="s">
        <v>55</v>
      </c>
      <c r="Z290" s="66">
        <v>41940</v>
      </c>
      <c r="AA290" s="66">
        <v>41985</v>
      </c>
      <c r="AB290" s="82"/>
      <c r="AC290" s="82"/>
      <c r="AD290" s="31" t="s">
        <v>3682</v>
      </c>
      <c r="AE290" s="31" t="s">
        <v>1952</v>
      </c>
      <c r="AF290" s="50">
        <v>796</v>
      </c>
      <c r="AG290" s="31" t="s">
        <v>1971</v>
      </c>
      <c r="AH290" s="50">
        <v>1</v>
      </c>
      <c r="AI290" s="31">
        <v>45918000</v>
      </c>
      <c r="AJ290" s="31" t="s">
        <v>62</v>
      </c>
      <c r="AK290" s="66">
        <v>42005</v>
      </c>
      <c r="AL290" s="66">
        <v>42005</v>
      </c>
      <c r="AM290" s="66">
        <v>42369</v>
      </c>
      <c r="AN290" s="31">
        <v>2015</v>
      </c>
      <c r="AO290" s="82"/>
      <c r="AP290" s="51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31"/>
      <c r="BB290" s="82"/>
      <c r="BC290" s="31" t="s">
        <v>2579</v>
      </c>
      <c r="BD290" s="49" t="s">
        <v>4509</v>
      </c>
    </row>
    <row r="291" spans="1:56" s="83" customFormat="1" ht="78.75">
      <c r="A291" s="81">
        <v>3</v>
      </c>
      <c r="B291" s="81" t="s">
        <v>72</v>
      </c>
      <c r="C291" s="59" t="s">
        <v>54</v>
      </c>
      <c r="D291" s="31" t="s">
        <v>3683</v>
      </c>
      <c r="E291" s="31" t="s">
        <v>2995</v>
      </c>
      <c r="F291" s="31" t="s">
        <v>3684</v>
      </c>
      <c r="G291" s="31">
        <v>9430000</v>
      </c>
      <c r="H291" s="81">
        <v>641457</v>
      </c>
      <c r="I291" s="31" t="s">
        <v>3685</v>
      </c>
      <c r="J291" s="31" t="s">
        <v>3221</v>
      </c>
      <c r="K291" s="31" t="s">
        <v>3686</v>
      </c>
      <c r="L291" s="31" t="s">
        <v>2639</v>
      </c>
      <c r="M291" s="31" t="s">
        <v>3687</v>
      </c>
      <c r="N291" s="31" t="s">
        <v>3086</v>
      </c>
      <c r="O291" s="31" t="s">
        <v>3646</v>
      </c>
      <c r="P291" s="67">
        <v>1844.6</v>
      </c>
      <c r="Q291" s="68">
        <f t="shared" si="33"/>
        <v>2176.6279999999997</v>
      </c>
      <c r="R291" s="51">
        <v>1844.6</v>
      </c>
      <c r="S291" s="51">
        <v>2176.6279999999997</v>
      </c>
      <c r="T291" s="67">
        <v>1844.6</v>
      </c>
      <c r="U291" s="68">
        <f t="shared" si="34"/>
        <v>2176.6279999999997</v>
      </c>
      <c r="V291" s="31" t="s">
        <v>64</v>
      </c>
      <c r="W291" s="31" t="s">
        <v>54</v>
      </c>
      <c r="X291" s="31" t="s">
        <v>54</v>
      </c>
      <c r="Y291" s="31" t="s">
        <v>55</v>
      </c>
      <c r="Z291" s="66">
        <v>42060</v>
      </c>
      <c r="AA291" s="66">
        <v>42105</v>
      </c>
      <c r="AB291" s="82"/>
      <c r="AC291" s="82"/>
      <c r="AD291" s="31" t="s">
        <v>3685</v>
      </c>
      <c r="AE291" s="31" t="s">
        <v>1952</v>
      </c>
      <c r="AF291" s="50">
        <v>796</v>
      </c>
      <c r="AG291" s="31" t="s">
        <v>1971</v>
      </c>
      <c r="AH291" s="50">
        <v>1</v>
      </c>
      <c r="AI291" s="31">
        <v>45918000</v>
      </c>
      <c r="AJ291" s="31" t="s">
        <v>62</v>
      </c>
      <c r="AK291" s="66">
        <v>42125</v>
      </c>
      <c r="AL291" s="66">
        <v>42156</v>
      </c>
      <c r="AM291" s="66">
        <v>42277</v>
      </c>
      <c r="AN291" s="31">
        <v>2015</v>
      </c>
      <c r="AO291" s="82"/>
      <c r="AP291" s="51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31"/>
      <c r="BB291" s="82"/>
      <c r="BC291" s="31" t="s">
        <v>2579</v>
      </c>
    </row>
    <row r="292" spans="1:56" s="83" customFormat="1" ht="78.75">
      <c r="A292" s="81">
        <v>3</v>
      </c>
      <c r="B292" s="81" t="s">
        <v>3688</v>
      </c>
      <c r="C292" s="59" t="s">
        <v>54</v>
      </c>
      <c r="D292" s="31" t="s">
        <v>2574</v>
      </c>
      <c r="E292" s="31" t="s">
        <v>2995</v>
      </c>
      <c r="F292" s="31" t="s">
        <v>2733</v>
      </c>
      <c r="G292" s="31">
        <v>9430000</v>
      </c>
      <c r="H292" s="81">
        <v>641485</v>
      </c>
      <c r="I292" s="31" t="s">
        <v>3689</v>
      </c>
      <c r="J292" s="31" t="s">
        <v>3672</v>
      </c>
      <c r="K292" s="31" t="s">
        <v>3645</v>
      </c>
      <c r="L292" s="31" t="s">
        <v>2639</v>
      </c>
      <c r="M292" s="31" t="s">
        <v>2724</v>
      </c>
      <c r="N292" s="31" t="s">
        <v>2725</v>
      </c>
      <c r="O292" s="31" t="s">
        <v>3646</v>
      </c>
      <c r="P292" s="67">
        <v>9000</v>
      </c>
      <c r="Q292" s="68">
        <f t="shared" si="33"/>
        <v>10620</v>
      </c>
      <c r="R292" s="51">
        <v>4000</v>
      </c>
      <c r="S292" s="51">
        <f>R292*1.18</f>
        <v>4720</v>
      </c>
      <c r="T292" s="67">
        <v>9000</v>
      </c>
      <c r="U292" s="68">
        <f t="shared" si="34"/>
        <v>10620</v>
      </c>
      <c r="V292" s="31" t="s">
        <v>61</v>
      </c>
      <c r="W292" s="31" t="s">
        <v>54</v>
      </c>
      <c r="X292" s="31" t="s">
        <v>54</v>
      </c>
      <c r="Y292" s="31" t="s">
        <v>55</v>
      </c>
      <c r="Z292" s="66">
        <v>41958</v>
      </c>
      <c r="AA292" s="66">
        <v>42018</v>
      </c>
      <c r="AB292" s="82"/>
      <c r="AC292" s="82"/>
      <c r="AD292" s="31" t="s">
        <v>3689</v>
      </c>
      <c r="AE292" s="31" t="s">
        <v>1952</v>
      </c>
      <c r="AF292" s="50">
        <v>796</v>
      </c>
      <c r="AG292" s="31" t="s">
        <v>1971</v>
      </c>
      <c r="AH292" s="50">
        <v>1</v>
      </c>
      <c r="AI292" s="31">
        <v>45376000</v>
      </c>
      <c r="AJ292" s="31" t="s">
        <v>62</v>
      </c>
      <c r="AK292" s="66">
        <v>42038</v>
      </c>
      <c r="AL292" s="66">
        <v>42038</v>
      </c>
      <c r="AM292" s="66">
        <v>42769</v>
      </c>
      <c r="AN292" s="31" t="s">
        <v>57</v>
      </c>
      <c r="AO292" s="82" t="s">
        <v>3690</v>
      </c>
      <c r="AP292" s="51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31"/>
      <c r="BB292" s="31" t="s">
        <v>4495</v>
      </c>
      <c r="BC292" s="31" t="s">
        <v>2579</v>
      </c>
    </row>
    <row r="293" spans="1:56" s="83" customFormat="1" ht="135">
      <c r="A293" s="81">
        <v>3</v>
      </c>
      <c r="B293" s="81" t="s">
        <v>3691</v>
      </c>
      <c r="C293" s="59" t="s">
        <v>54</v>
      </c>
      <c r="D293" s="31" t="s">
        <v>3692</v>
      </c>
      <c r="E293" s="31" t="s">
        <v>2995</v>
      </c>
      <c r="F293" s="31" t="s">
        <v>3693</v>
      </c>
      <c r="G293" s="31">
        <v>7422090</v>
      </c>
      <c r="H293" s="81">
        <v>641489</v>
      </c>
      <c r="I293" s="31" t="s">
        <v>3694</v>
      </c>
      <c r="J293" s="31" t="s">
        <v>3695</v>
      </c>
      <c r="K293" s="31" t="s">
        <v>2745</v>
      </c>
      <c r="L293" s="31" t="s">
        <v>2639</v>
      </c>
      <c r="M293" s="31" t="s">
        <v>1968</v>
      </c>
      <c r="N293" s="31" t="s">
        <v>3212</v>
      </c>
      <c r="O293" s="31" t="s">
        <v>3646</v>
      </c>
      <c r="P293" s="67">
        <v>2268.7533900000003</v>
      </c>
      <c r="Q293" s="68">
        <f t="shared" si="33"/>
        <v>2677.1290002000001</v>
      </c>
      <c r="R293" s="51">
        <v>2268.7533900000003</v>
      </c>
      <c r="S293" s="51">
        <v>2677.1290002000001</v>
      </c>
      <c r="T293" s="67">
        <v>2268.7533900000003</v>
      </c>
      <c r="U293" s="68">
        <f t="shared" si="34"/>
        <v>2677.1290002000001</v>
      </c>
      <c r="V293" s="31" t="s">
        <v>64</v>
      </c>
      <c r="W293" s="31" t="s">
        <v>54</v>
      </c>
      <c r="X293" s="31" t="s">
        <v>54</v>
      </c>
      <c r="Y293" s="31" t="s">
        <v>55</v>
      </c>
      <c r="Z293" s="66">
        <v>42060</v>
      </c>
      <c r="AA293" s="66">
        <v>42105</v>
      </c>
      <c r="AB293" s="82"/>
      <c r="AC293" s="82"/>
      <c r="AD293" s="31" t="s">
        <v>3694</v>
      </c>
      <c r="AE293" s="31" t="s">
        <v>1952</v>
      </c>
      <c r="AF293" s="50">
        <v>796</v>
      </c>
      <c r="AG293" s="31" t="s">
        <v>1971</v>
      </c>
      <c r="AH293" s="50">
        <v>1</v>
      </c>
      <c r="AI293" s="31">
        <v>45923000</v>
      </c>
      <c r="AJ293" s="31" t="s">
        <v>62</v>
      </c>
      <c r="AK293" s="66">
        <v>42125</v>
      </c>
      <c r="AL293" s="66">
        <v>42125</v>
      </c>
      <c r="AM293" s="66">
        <v>42262</v>
      </c>
      <c r="AN293" s="31">
        <v>2015</v>
      </c>
      <c r="AO293" s="82"/>
      <c r="AP293" s="51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31"/>
      <c r="BB293" s="82"/>
      <c r="BC293" s="31" t="s">
        <v>2579</v>
      </c>
    </row>
    <row r="294" spans="1:56" s="83" customFormat="1" ht="135">
      <c r="A294" s="81">
        <v>3</v>
      </c>
      <c r="B294" s="81" t="s">
        <v>3696</v>
      </c>
      <c r="C294" s="59" t="s">
        <v>54</v>
      </c>
      <c r="D294" s="31" t="s">
        <v>3692</v>
      </c>
      <c r="E294" s="31" t="s">
        <v>2995</v>
      </c>
      <c r="F294" s="31" t="s">
        <v>3697</v>
      </c>
      <c r="G294" s="31">
        <v>7422090</v>
      </c>
      <c r="H294" s="81">
        <v>641490</v>
      </c>
      <c r="I294" s="31" t="s">
        <v>3698</v>
      </c>
      <c r="J294" s="31" t="s">
        <v>3695</v>
      </c>
      <c r="K294" s="31" t="s">
        <v>2745</v>
      </c>
      <c r="L294" s="31" t="s">
        <v>2639</v>
      </c>
      <c r="M294" s="31" t="s">
        <v>1968</v>
      </c>
      <c r="N294" s="31" t="s">
        <v>3256</v>
      </c>
      <c r="O294" s="31" t="s">
        <v>3646</v>
      </c>
      <c r="P294" s="67">
        <v>2250</v>
      </c>
      <c r="Q294" s="68">
        <f t="shared" si="33"/>
        <v>2655</v>
      </c>
      <c r="R294" s="51">
        <v>2250</v>
      </c>
      <c r="S294" s="51">
        <v>2655</v>
      </c>
      <c r="T294" s="67">
        <v>2250</v>
      </c>
      <c r="U294" s="68">
        <f t="shared" si="34"/>
        <v>2655</v>
      </c>
      <c r="V294" s="31" t="s">
        <v>64</v>
      </c>
      <c r="W294" s="31" t="s">
        <v>54</v>
      </c>
      <c r="X294" s="31" t="s">
        <v>54</v>
      </c>
      <c r="Y294" s="31" t="s">
        <v>55</v>
      </c>
      <c r="Z294" s="66">
        <v>42060</v>
      </c>
      <c r="AA294" s="66">
        <v>42105</v>
      </c>
      <c r="AB294" s="82"/>
      <c r="AC294" s="82"/>
      <c r="AD294" s="31" t="s">
        <v>3698</v>
      </c>
      <c r="AE294" s="31" t="s">
        <v>1952</v>
      </c>
      <c r="AF294" s="50">
        <v>796</v>
      </c>
      <c r="AG294" s="31" t="s">
        <v>1971</v>
      </c>
      <c r="AH294" s="50">
        <v>1</v>
      </c>
      <c r="AI294" s="31">
        <v>45923000</v>
      </c>
      <c r="AJ294" s="31" t="s">
        <v>62</v>
      </c>
      <c r="AK294" s="66">
        <v>42125</v>
      </c>
      <c r="AL294" s="66">
        <v>42125</v>
      </c>
      <c r="AM294" s="66">
        <v>42262</v>
      </c>
      <c r="AN294" s="31">
        <v>2015</v>
      </c>
      <c r="AO294" s="82"/>
      <c r="AP294" s="51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31"/>
      <c r="BB294" s="82"/>
      <c r="BC294" s="31" t="s">
        <v>2579</v>
      </c>
    </row>
    <row r="295" spans="1:56" s="83" customFormat="1" ht="112.5">
      <c r="A295" s="81">
        <v>3</v>
      </c>
      <c r="B295" s="81" t="s">
        <v>3699</v>
      </c>
      <c r="C295" s="59" t="s">
        <v>54</v>
      </c>
      <c r="D295" s="31" t="s">
        <v>3700</v>
      </c>
      <c r="E295" s="31" t="s">
        <v>2995</v>
      </c>
      <c r="F295" s="31" t="s">
        <v>3069</v>
      </c>
      <c r="G295" s="31">
        <v>7424000</v>
      </c>
      <c r="H295" s="81">
        <v>641495</v>
      </c>
      <c r="I295" s="31" t="s">
        <v>3701</v>
      </c>
      <c r="J295" s="31" t="s">
        <v>3702</v>
      </c>
      <c r="K295" s="31" t="s">
        <v>3703</v>
      </c>
      <c r="L295" s="31" t="s">
        <v>2639</v>
      </c>
      <c r="M295" s="31">
        <v>201020202</v>
      </c>
      <c r="N295" s="31" t="s">
        <v>3073</v>
      </c>
      <c r="O295" s="31" t="s">
        <v>3646</v>
      </c>
      <c r="P295" s="67">
        <v>7232.2</v>
      </c>
      <c r="Q295" s="68">
        <f t="shared" si="33"/>
        <v>8533.9959999999992</v>
      </c>
      <c r="R295" s="51">
        <v>7232.2</v>
      </c>
      <c r="S295" s="51">
        <v>8533.9959999999992</v>
      </c>
      <c r="T295" s="67">
        <v>7232.2</v>
      </c>
      <c r="U295" s="68">
        <f t="shared" si="34"/>
        <v>8533.9959999999992</v>
      </c>
      <c r="V295" s="31" t="s">
        <v>64</v>
      </c>
      <c r="W295" s="31" t="s">
        <v>54</v>
      </c>
      <c r="X295" s="31" t="s">
        <v>54</v>
      </c>
      <c r="Y295" s="31" t="s">
        <v>55</v>
      </c>
      <c r="Z295" s="66">
        <v>42000</v>
      </c>
      <c r="AA295" s="66">
        <v>42045</v>
      </c>
      <c r="AB295" s="82"/>
      <c r="AC295" s="82"/>
      <c r="AD295" s="31" t="s">
        <v>3701</v>
      </c>
      <c r="AE295" s="31" t="s">
        <v>1952</v>
      </c>
      <c r="AF295" s="50">
        <v>796</v>
      </c>
      <c r="AG295" s="31" t="s">
        <v>1971</v>
      </c>
      <c r="AH295" s="50">
        <v>1</v>
      </c>
      <c r="AI295" s="31">
        <v>45351000</v>
      </c>
      <c r="AJ295" s="31" t="s">
        <v>62</v>
      </c>
      <c r="AK295" s="66">
        <v>42065</v>
      </c>
      <c r="AL295" s="66">
        <v>42065</v>
      </c>
      <c r="AM295" s="66">
        <v>42363</v>
      </c>
      <c r="AN295" s="31">
        <v>2015</v>
      </c>
      <c r="AO295" s="82"/>
      <c r="AP295" s="51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31"/>
      <c r="BB295" s="82"/>
      <c r="BC295" s="31" t="s">
        <v>2579</v>
      </c>
    </row>
    <row r="296" spans="1:56" s="83" customFormat="1" ht="78.75">
      <c r="A296" s="81">
        <v>3</v>
      </c>
      <c r="B296" s="81" t="s">
        <v>3704</v>
      </c>
      <c r="C296" s="59" t="s">
        <v>54</v>
      </c>
      <c r="D296" s="31" t="s">
        <v>3700</v>
      </c>
      <c r="E296" s="31" t="s">
        <v>2995</v>
      </c>
      <c r="F296" s="31" t="s">
        <v>3705</v>
      </c>
      <c r="G296" s="31">
        <v>7424000</v>
      </c>
      <c r="H296" s="81">
        <v>641496</v>
      </c>
      <c r="I296" s="31" t="s">
        <v>3706</v>
      </c>
      <c r="J296" s="31" t="s">
        <v>3707</v>
      </c>
      <c r="K296" s="31" t="s">
        <v>3703</v>
      </c>
      <c r="L296" s="31" t="s">
        <v>2639</v>
      </c>
      <c r="M296" s="31">
        <v>201020202</v>
      </c>
      <c r="N296" s="31" t="s">
        <v>3073</v>
      </c>
      <c r="O296" s="31" t="s">
        <v>3646</v>
      </c>
      <c r="P296" s="67">
        <v>7330.7</v>
      </c>
      <c r="Q296" s="68">
        <f t="shared" si="33"/>
        <v>8650.2259999999987</v>
      </c>
      <c r="R296" s="51">
        <v>7330.7</v>
      </c>
      <c r="S296" s="51">
        <v>8650.2259999999987</v>
      </c>
      <c r="T296" s="67">
        <v>7330.7</v>
      </c>
      <c r="U296" s="68">
        <f t="shared" si="34"/>
        <v>8650.2259999999987</v>
      </c>
      <c r="V296" s="31" t="s">
        <v>64</v>
      </c>
      <c r="W296" s="31" t="s">
        <v>54</v>
      </c>
      <c r="X296" s="31" t="s">
        <v>54</v>
      </c>
      <c r="Y296" s="31" t="s">
        <v>55</v>
      </c>
      <c r="Z296" s="66">
        <v>42021</v>
      </c>
      <c r="AA296" s="66">
        <v>42066</v>
      </c>
      <c r="AB296" s="82"/>
      <c r="AC296" s="82"/>
      <c r="AD296" s="31" t="s">
        <v>3706</v>
      </c>
      <c r="AE296" s="31" t="s">
        <v>1952</v>
      </c>
      <c r="AF296" s="50">
        <v>796</v>
      </c>
      <c r="AG296" s="31" t="s">
        <v>1971</v>
      </c>
      <c r="AH296" s="50">
        <v>1</v>
      </c>
      <c r="AI296" s="31">
        <v>45919000</v>
      </c>
      <c r="AJ296" s="31" t="s">
        <v>62</v>
      </c>
      <c r="AK296" s="66">
        <v>42086</v>
      </c>
      <c r="AL296" s="66">
        <v>42086</v>
      </c>
      <c r="AM296" s="66">
        <v>42363</v>
      </c>
      <c r="AN296" s="31">
        <v>2015</v>
      </c>
      <c r="AO296" s="82"/>
      <c r="AP296" s="51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31"/>
      <c r="BB296" s="82"/>
      <c r="BC296" s="31" t="s">
        <v>2579</v>
      </c>
    </row>
    <row r="297" spans="1:56" s="83" customFormat="1" ht="78.75">
      <c r="A297" s="81">
        <v>3</v>
      </c>
      <c r="B297" s="81" t="s">
        <v>3708</v>
      </c>
      <c r="C297" s="59" t="s">
        <v>54</v>
      </c>
      <c r="D297" s="31" t="s">
        <v>3709</v>
      </c>
      <c r="E297" s="31" t="s">
        <v>2995</v>
      </c>
      <c r="F297" s="31" t="s">
        <v>2733</v>
      </c>
      <c r="G297" s="31">
        <v>9430000</v>
      </c>
      <c r="H297" s="81">
        <v>641497</v>
      </c>
      <c r="I297" s="31" t="s">
        <v>3710</v>
      </c>
      <c r="J297" s="31" t="s">
        <v>3711</v>
      </c>
      <c r="K297" s="31" t="s">
        <v>3645</v>
      </c>
      <c r="L297" s="31" t="s">
        <v>2639</v>
      </c>
      <c r="M297" s="31" t="s">
        <v>2724</v>
      </c>
      <c r="N297" s="31" t="s">
        <v>2725</v>
      </c>
      <c r="O297" s="31" t="s">
        <v>3646</v>
      </c>
      <c r="P297" s="67">
        <v>10000</v>
      </c>
      <c r="Q297" s="68">
        <f t="shared" si="33"/>
        <v>11800</v>
      </c>
      <c r="R297" s="51">
        <v>10000</v>
      </c>
      <c r="S297" s="51">
        <v>11800</v>
      </c>
      <c r="T297" s="67">
        <v>10000</v>
      </c>
      <c r="U297" s="68">
        <f t="shared" si="34"/>
        <v>11800</v>
      </c>
      <c r="V297" s="31" t="s">
        <v>61</v>
      </c>
      <c r="W297" s="31" t="s">
        <v>54</v>
      </c>
      <c r="X297" s="31" t="s">
        <v>54</v>
      </c>
      <c r="Y297" s="31" t="s">
        <v>55</v>
      </c>
      <c r="Z297" s="66">
        <v>41925</v>
      </c>
      <c r="AA297" s="66">
        <v>41985</v>
      </c>
      <c r="AB297" s="82"/>
      <c r="AC297" s="82"/>
      <c r="AD297" s="31" t="s">
        <v>3710</v>
      </c>
      <c r="AE297" s="31" t="s">
        <v>1952</v>
      </c>
      <c r="AF297" s="50">
        <v>796</v>
      </c>
      <c r="AG297" s="31" t="s">
        <v>1971</v>
      </c>
      <c r="AH297" s="50">
        <v>1</v>
      </c>
      <c r="AI297" s="31">
        <v>45363000</v>
      </c>
      <c r="AJ297" s="31" t="s">
        <v>62</v>
      </c>
      <c r="AK297" s="66">
        <v>42005</v>
      </c>
      <c r="AL297" s="66">
        <v>42005</v>
      </c>
      <c r="AM297" s="66">
        <v>42369</v>
      </c>
      <c r="AN297" s="31">
        <v>2015</v>
      </c>
      <c r="AO297" s="82"/>
      <c r="AP297" s="51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31"/>
      <c r="BB297" s="82"/>
      <c r="BC297" s="31" t="s">
        <v>2579</v>
      </c>
    </row>
    <row r="298" spans="1:56" s="83" customFormat="1" ht="78.75">
      <c r="A298" s="81">
        <v>3</v>
      </c>
      <c r="B298" s="81" t="s">
        <v>3712</v>
      </c>
      <c r="C298" s="59" t="s">
        <v>54</v>
      </c>
      <c r="D298" s="31" t="s">
        <v>3709</v>
      </c>
      <c r="E298" s="31" t="s">
        <v>2995</v>
      </c>
      <c r="F298" s="31" t="s">
        <v>2733</v>
      </c>
      <c r="G298" s="31">
        <v>9430000</v>
      </c>
      <c r="H298" s="81">
        <v>641498</v>
      </c>
      <c r="I298" s="31" t="s">
        <v>3713</v>
      </c>
      <c r="J298" s="31" t="s">
        <v>3350</v>
      </c>
      <c r="K298" s="31" t="s">
        <v>2745</v>
      </c>
      <c r="L298" s="31" t="s">
        <v>2639</v>
      </c>
      <c r="M298" s="31" t="s">
        <v>1968</v>
      </c>
      <c r="N298" s="31" t="s">
        <v>2746</v>
      </c>
      <c r="O298" s="31" t="s">
        <v>3646</v>
      </c>
      <c r="P298" s="67">
        <v>11100</v>
      </c>
      <c r="Q298" s="68">
        <f t="shared" si="33"/>
        <v>13098</v>
      </c>
      <c r="R298" s="51">
        <v>11100</v>
      </c>
      <c r="S298" s="51">
        <v>13098</v>
      </c>
      <c r="T298" s="67">
        <v>11100</v>
      </c>
      <c r="U298" s="68">
        <f t="shared" si="34"/>
        <v>13098</v>
      </c>
      <c r="V298" s="31" t="s">
        <v>61</v>
      </c>
      <c r="W298" s="31" t="s">
        <v>54</v>
      </c>
      <c r="X298" s="31" t="s">
        <v>54</v>
      </c>
      <c r="Y298" s="31" t="s">
        <v>55</v>
      </c>
      <c r="Z298" s="66">
        <v>41925</v>
      </c>
      <c r="AA298" s="66">
        <v>41985</v>
      </c>
      <c r="AB298" s="82"/>
      <c r="AC298" s="82"/>
      <c r="AD298" s="31" t="s">
        <v>3713</v>
      </c>
      <c r="AE298" s="31" t="s">
        <v>1952</v>
      </c>
      <c r="AF298" s="50">
        <v>796</v>
      </c>
      <c r="AG298" s="31" t="s">
        <v>1971</v>
      </c>
      <c r="AH298" s="50">
        <v>1</v>
      </c>
      <c r="AI298" s="31">
        <v>45363000</v>
      </c>
      <c r="AJ298" s="31" t="s">
        <v>62</v>
      </c>
      <c r="AK298" s="66">
        <v>42005</v>
      </c>
      <c r="AL298" s="66">
        <v>42005</v>
      </c>
      <c r="AM298" s="66">
        <v>42369</v>
      </c>
      <c r="AN298" s="31">
        <v>2015</v>
      </c>
      <c r="AO298" s="82"/>
      <c r="AP298" s="51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31"/>
      <c r="BB298" s="82"/>
      <c r="BC298" s="31" t="s">
        <v>2579</v>
      </c>
    </row>
    <row r="299" spans="1:56" s="83" customFormat="1" ht="101.25">
      <c r="A299" s="81">
        <v>3</v>
      </c>
      <c r="B299" s="81" t="s">
        <v>3714</v>
      </c>
      <c r="C299" s="59" t="s">
        <v>54</v>
      </c>
      <c r="D299" s="31" t="s">
        <v>3659</v>
      </c>
      <c r="E299" s="31" t="s">
        <v>2995</v>
      </c>
      <c r="F299" s="31" t="s">
        <v>2733</v>
      </c>
      <c r="G299" s="31">
        <v>9430000</v>
      </c>
      <c r="H299" s="81">
        <v>641500</v>
      </c>
      <c r="I299" s="31" t="s">
        <v>3715</v>
      </c>
      <c r="J299" s="31" t="s">
        <v>3716</v>
      </c>
      <c r="K299" s="31" t="s">
        <v>3645</v>
      </c>
      <c r="L299" s="31" t="s">
        <v>2639</v>
      </c>
      <c r="M299" s="31" t="s">
        <v>2724</v>
      </c>
      <c r="N299" s="31" t="s">
        <v>2725</v>
      </c>
      <c r="O299" s="31" t="s">
        <v>3646</v>
      </c>
      <c r="P299" s="67">
        <v>8212</v>
      </c>
      <c r="Q299" s="68">
        <f t="shared" si="33"/>
        <v>9690.16</v>
      </c>
      <c r="R299" s="51">
        <v>4212</v>
      </c>
      <c r="S299" s="51">
        <f>R299*1.18</f>
        <v>4970.16</v>
      </c>
      <c r="T299" s="67">
        <v>8212</v>
      </c>
      <c r="U299" s="68">
        <f t="shared" si="34"/>
        <v>9690.16</v>
      </c>
      <c r="V299" s="31" t="s">
        <v>64</v>
      </c>
      <c r="W299" s="31" t="s">
        <v>54</v>
      </c>
      <c r="X299" s="31" t="s">
        <v>54</v>
      </c>
      <c r="Y299" s="31" t="s">
        <v>55</v>
      </c>
      <c r="Z299" s="66">
        <v>41954</v>
      </c>
      <c r="AA299" s="66">
        <v>42014</v>
      </c>
      <c r="AB299" s="82"/>
      <c r="AC299" s="82"/>
      <c r="AD299" s="31" t="s">
        <v>3715</v>
      </c>
      <c r="AE299" s="31" t="s">
        <v>1952</v>
      </c>
      <c r="AF299" s="50">
        <v>796</v>
      </c>
      <c r="AG299" s="31" t="s">
        <v>1971</v>
      </c>
      <c r="AH299" s="50">
        <v>1</v>
      </c>
      <c r="AI299" s="31">
        <v>45328000</v>
      </c>
      <c r="AJ299" s="31" t="s">
        <v>62</v>
      </c>
      <c r="AK299" s="66">
        <v>42034</v>
      </c>
      <c r="AL299" s="66">
        <v>42037</v>
      </c>
      <c r="AM299" s="66">
        <v>42369</v>
      </c>
      <c r="AN299" s="31">
        <v>2015</v>
      </c>
      <c r="AO299" s="82"/>
      <c r="AP299" s="51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31"/>
      <c r="BB299" s="82"/>
      <c r="BC299" s="31" t="s">
        <v>2579</v>
      </c>
    </row>
    <row r="300" spans="1:56" s="83" customFormat="1" ht="78.75">
      <c r="A300" s="81">
        <v>3</v>
      </c>
      <c r="B300" s="81" t="s">
        <v>3717</v>
      </c>
      <c r="C300" s="59" t="s">
        <v>54</v>
      </c>
      <c r="D300" s="31" t="s">
        <v>3659</v>
      </c>
      <c r="E300" s="31" t="s">
        <v>2995</v>
      </c>
      <c r="F300" s="31" t="s">
        <v>2733</v>
      </c>
      <c r="G300" s="31">
        <v>9430000</v>
      </c>
      <c r="H300" s="81">
        <v>641501</v>
      </c>
      <c r="I300" s="31" t="s">
        <v>3718</v>
      </c>
      <c r="J300" s="31" t="s">
        <v>3719</v>
      </c>
      <c r="K300" s="31" t="s">
        <v>3645</v>
      </c>
      <c r="L300" s="31" t="s">
        <v>2639</v>
      </c>
      <c r="M300" s="31" t="s">
        <v>2724</v>
      </c>
      <c r="N300" s="31" t="s">
        <v>2725</v>
      </c>
      <c r="O300" s="31" t="s">
        <v>3646</v>
      </c>
      <c r="P300" s="67">
        <v>19289.38</v>
      </c>
      <c r="Q300" s="68">
        <f t="shared" si="33"/>
        <v>22761.468400000002</v>
      </c>
      <c r="R300" s="51">
        <v>9289.3799999999992</v>
      </c>
      <c r="S300" s="51">
        <f>R300*1.18</f>
        <v>10961.468399999998</v>
      </c>
      <c r="T300" s="67">
        <v>19289.38</v>
      </c>
      <c r="U300" s="68">
        <f t="shared" si="34"/>
        <v>22761.468400000002</v>
      </c>
      <c r="V300" s="31" t="s">
        <v>61</v>
      </c>
      <c r="W300" s="31" t="s">
        <v>54</v>
      </c>
      <c r="X300" s="31" t="s">
        <v>54</v>
      </c>
      <c r="Y300" s="31" t="s">
        <v>55</v>
      </c>
      <c r="Z300" s="66">
        <v>42041</v>
      </c>
      <c r="AA300" s="66">
        <v>42101</v>
      </c>
      <c r="AB300" s="82"/>
      <c r="AC300" s="82"/>
      <c r="AD300" s="31" t="s">
        <v>3718</v>
      </c>
      <c r="AE300" s="31" t="s">
        <v>1952</v>
      </c>
      <c r="AF300" s="50">
        <v>796</v>
      </c>
      <c r="AG300" s="31" t="s">
        <v>1971</v>
      </c>
      <c r="AH300" s="50">
        <v>1</v>
      </c>
      <c r="AI300" s="31">
        <v>45328000</v>
      </c>
      <c r="AJ300" s="31" t="s">
        <v>62</v>
      </c>
      <c r="AK300" s="66">
        <v>42121</v>
      </c>
      <c r="AL300" s="66">
        <v>42125</v>
      </c>
      <c r="AM300" s="66">
        <v>42369</v>
      </c>
      <c r="AN300" s="31">
        <v>2015</v>
      </c>
      <c r="AO300" s="82"/>
      <c r="AP300" s="51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31"/>
      <c r="BB300" s="82"/>
      <c r="BC300" s="31" t="s">
        <v>2579</v>
      </c>
    </row>
    <row r="301" spans="1:56" s="83" customFormat="1" ht="78.75">
      <c r="A301" s="81">
        <v>3</v>
      </c>
      <c r="B301" s="81" t="s">
        <v>3720</v>
      </c>
      <c r="C301" s="59" t="s">
        <v>54</v>
      </c>
      <c r="D301" s="31" t="s">
        <v>3659</v>
      </c>
      <c r="E301" s="31" t="s">
        <v>2995</v>
      </c>
      <c r="F301" s="31" t="s">
        <v>2733</v>
      </c>
      <c r="G301" s="31">
        <v>9430000</v>
      </c>
      <c r="H301" s="81">
        <v>641502</v>
      </c>
      <c r="I301" s="31" t="s">
        <v>3721</v>
      </c>
      <c r="J301" s="31" t="s">
        <v>3722</v>
      </c>
      <c r="K301" s="31" t="s">
        <v>3645</v>
      </c>
      <c r="L301" s="31" t="s">
        <v>2639</v>
      </c>
      <c r="M301" s="31" t="s">
        <v>2724</v>
      </c>
      <c r="N301" s="31" t="s">
        <v>2725</v>
      </c>
      <c r="O301" s="31" t="s">
        <v>3646</v>
      </c>
      <c r="P301" s="67">
        <v>10386.83</v>
      </c>
      <c r="Q301" s="68">
        <f t="shared" si="33"/>
        <v>12256.4594</v>
      </c>
      <c r="R301" s="51">
        <v>2000</v>
      </c>
      <c r="S301" s="51">
        <f>R301*1.18</f>
        <v>2360</v>
      </c>
      <c r="T301" s="67">
        <v>10386.83</v>
      </c>
      <c r="U301" s="68">
        <f t="shared" si="34"/>
        <v>12256.4594</v>
      </c>
      <c r="V301" s="31" t="s">
        <v>61</v>
      </c>
      <c r="W301" s="31" t="s">
        <v>54</v>
      </c>
      <c r="X301" s="31" t="s">
        <v>54</v>
      </c>
      <c r="Y301" s="31" t="s">
        <v>55</v>
      </c>
      <c r="Z301" s="66">
        <v>42010</v>
      </c>
      <c r="AA301" s="66">
        <v>42070</v>
      </c>
      <c r="AB301" s="82"/>
      <c r="AC301" s="82"/>
      <c r="AD301" s="31" t="s">
        <v>3721</v>
      </c>
      <c r="AE301" s="31" t="s">
        <v>1952</v>
      </c>
      <c r="AF301" s="50">
        <v>796</v>
      </c>
      <c r="AG301" s="31" t="s">
        <v>1971</v>
      </c>
      <c r="AH301" s="50">
        <v>1</v>
      </c>
      <c r="AI301" s="31">
        <v>45328000</v>
      </c>
      <c r="AJ301" s="31" t="s">
        <v>62</v>
      </c>
      <c r="AK301" s="66">
        <v>42090</v>
      </c>
      <c r="AL301" s="66">
        <v>42095</v>
      </c>
      <c r="AM301" s="66">
        <v>42734</v>
      </c>
      <c r="AN301" s="31" t="s">
        <v>56</v>
      </c>
      <c r="AO301" s="82" t="s">
        <v>3723</v>
      </c>
      <c r="AP301" s="51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31"/>
      <c r="BB301" s="82"/>
      <c r="BC301" s="31" t="s">
        <v>2579</v>
      </c>
    </row>
    <row r="302" spans="1:56" s="83" customFormat="1" ht="78.75">
      <c r="A302" s="81">
        <v>3</v>
      </c>
      <c r="B302" s="81" t="s">
        <v>3724</v>
      </c>
      <c r="C302" s="59" t="s">
        <v>54</v>
      </c>
      <c r="D302" s="31" t="s">
        <v>3659</v>
      </c>
      <c r="E302" s="31" t="s">
        <v>2995</v>
      </c>
      <c r="F302" s="31" t="s">
        <v>2733</v>
      </c>
      <c r="G302" s="31">
        <v>9430000</v>
      </c>
      <c r="H302" s="81">
        <v>641504</v>
      </c>
      <c r="I302" s="31" t="s">
        <v>3725</v>
      </c>
      <c r="J302" s="31" t="s">
        <v>3726</v>
      </c>
      <c r="K302" s="31" t="s">
        <v>3645</v>
      </c>
      <c r="L302" s="31" t="s">
        <v>2639</v>
      </c>
      <c r="M302" s="31" t="s">
        <v>2724</v>
      </c>
      <c r="N302" s="31" t="s">
        <v>2725</v>
      </c>
      <c r="O302" s="31" t="s">
        <v>3646</v>
      </c>
      <c r="P302" s="67">
        <v>5000</v>
      </c>
      <c r="Q302" s="68">
        <f t="shared" si="33"/>
        <v>5900</v>
      </c>
      <c r="R302" s="51">
        <v>5000</v>
      </c>
      <c r="S302" s="51">
        <v>5900</v>
      </c>
      <c r="T302" s="67">
        <v>5000</v>
      </c>
      <c r="U302" s="68">
        <f t="shared" si="34"/>
        <v>5900</v>
      </c>
      <c r="V302" s="31" t="s">
        <v>64</v>
      </c>
      <c r="W302" s="31" t="s">
        <v>54</v>
      </c>
      <c r="X302" s="31" t="s">
        <v>54</v>
      </c>
      <c r="Y302" s="31" t="s">
        <v>55</v>
      </c>
      <c r="Z302" s="66">
        <v>41925</v>
      </c>
      <c r="AA302" s="66">
        <v>41985</v>
      </c>
      <c r="AB302" s="82"/>
      <c r="AC302" s="82"/>
      <c r="AD302" s="31" t="s">
        <v>3725</v>
      </c>
      <c r="AE302" s="31" t="s">
        <v>1952</v>
      </c>
      <c r="AF302" s="50">
        <v>796</v>
      </c>
      <c r="AG302" s="31" t="s">
        <v>1971</v>
      </c>
      <c r="AH302" s="50">
        <v>1</v>
      </c>
      <c r="AI302" s="31">
        <v>45328000</v>
      </c>
      <c r="AJ302" s="31" t="s">
        <v>62</v>
      </c>
      <c r="AK302" s="66">
        <v>42005</v>
      </c>
      <c r="AL302" s="66">
        <v>42005</v>
      </c>
      <c r="AM302" s="66">
        <v>42369</v>
      </c>
      <c r="AN302" s="31">
        <v>2015</v>
      </c>
      <c r="AO302" s="82"/>
      <c r="AP302" s="51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31"/>
      <c r="BB302" s="82"/>
      <c r="BC302" s="31" t="s">
        <v>2579</v>
      </c>
    </row>
    <row r="303" spans="1:56" s="83" customFormat="1" ht="78.75">
      <c r="A303" s="81">
        <v>3</v>
      </c>
      <c r="B303" s="81" t="s">
        <v>3727</v>
      </c>
      <c r="C303" s="59" t="s">
        <v>54</v>
      </c>
      <c r="D303" s="31" t="s">
        <v>3659</v>
      </c>
      <c r="E303" s="31" t="s">
        <v>2995</v>
      </c>
      <c r="F303" s="31" t="s">
        <v>2733</v>
      </c>
      <c r="G303" s="31">
        <v>9430000</v>
      </c>
      <c r="H303" s="81">
        <v>641505</v>
      </c>
      <c r="I303" s="31" t="s">
        <v>3728</v>
      </c>
      <c r="J303" s="31" t="s">
        <v>3729</v>
      </c>
      <c r="K303" s="31" t="s">
        <v>3645</v>
      </c>
      <c r="L303" s="31" t="s">
        <v>2639</v>
      </c>
      <c r="M303" s="31" t="s">
        <v>2724</v>
      </c>
      <c r="N303" s="31" t="s">
        <v>2725</v>
      </c>
      <c r="O303" s="31" t="s">
        <v>3646</v>
      </c>
      <c r="P303" s="67">
        <v>6960</v>
      </c>
      <c r="Q303" s="68">
        <f t="shared" si="33"/>
        <v>8212.7999999999993</v>
      </c>
      <c r="R303" s="51">
        <v>6960</v>
      </c>
      <c r="S303" s="51">
        <v>8212.7999999999993</v>
      </c>
      <c r="T303" s="67">
        <v>6960</v>
      </c>
      <c r="U303" s="68">
        <f t="shared" si="34"/>
        <v>8212.7999999999993</v>
      </c>
      <c r="V303" s="31" t="s">
        <v>64</v>
      </c>
      <c r="W303" s="31" t="s">
        <v>54</v>
      </c>
      <c r="X303" s="31" t="s">
        <v>54</v>
      </c>
      <c r="Y303" s="31" t="s">
        <v>55</v>
      </c>
      <c r="Z303" s="66">
        <v>41990</v>
      </c>
      <c r="AA303" s="66">
        <v>42035</v>
      </c>
      <c r="AB303" s="82"/>
      <c r="AC303" s="82"/>
      <c r="AD303" s="31" t="s">
        <v>3728</v>
      </c>
      <c r="AE303" s="31" t="s">
        <v>1952</v>
      </c>
      <c r="AF303" s="50">
        <v>796</v>
      </c>
      <c r="AG303" s="31" t="s">
        <v>1971</v>
      </c>
      <c r="AH303" s="50">
        <v>1</v>
      </c>
      <c r="AI303" s="31">
        <v>45328000</v>
      </c>
      <c r="AJ303" s="31" t="s">
        <v>62</v>
      </c>
      <c r="AK303" s="66">
        <v>42055</v>
      </c>
      <c r="AL303" s="66">
        <v>42064</v>
      </c>
      <c r="AM303" s="66">
        <v>42369</v>
      </c>
      <c r="AN303" s="31">
        <v>2015</v>
      </c>
      <c r="AO303" s="82"/>
      <c r="AP303" s="51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31"/>
      <c r="BB303" s="82"/>
      <c r="BC303" s="31" t="s">
        <v>2579</v>
      </c>
    </row>
    <row r="304" spans="1:56" s="83" customFormat="1" ht="78.75">
      <c r="A304" s="81">
        <v>3</v>
      </c>
      <c r="B304" s="81" t="s">
        <v>3730</v>
      </c>
      <c r="C304" s="59" t="s">
        <v>54</v>
      </c>
      <c r="D304" s="31" t="s">
        <v>3659</v>
      </c>
      <c r="E304" s="31" t="s">
        <v>2995</v>
      </c>
      <c r="F304" s="31" t="s">
        <v>2733</v>
      </c>
      <c r="G304" s="31">
        <v>9430000</v>
      </c>
      <c r="H304" s="81">
        <v>641509</v>
      </c>
      <c r="I304" s="31" t="s">
        <v>3731</v>
      </c>
      <c r="J304" s="31" t="s">
        <v>3732</v>
      </c>
      <c r="K304" s="31" t="s">
        <v>3645</v>
      </c>
      <c r="L304" s="31" t="s">
        <v>2639</v>
      </c>
      <c r="M304" s="31" t="s">
        <v>2724</v>
      </c>
      <c r="N304" s="31" t="s">
        <v>2725</v>
      </c>
      <c r="O304" s="31" t="s">
        <v>3646</v>
      </c>
      <c r="P304" s="67">
        <v>240033</v>
      </c>
      <c r="Q304" s="68">
        <f t="shared" si="33"/>
        <v>283238.94</v>
      </c>
      <c r="R304" s="51">
        <v>80011</v>
      </c>
      <c r="S304" s="51">
        <f>R304*1.18</f>
        <v>94412.98</v>
      </c>
      <c r="T304" s="67">
        <v>240033</v>
      </c>
      <c r="U304" s="68">
        <f t="shared" si="34"/>
        <v>283238.94</v>
      </c>
      <c r="V304" s="31" t="s">
        <v>61</v>
      </c>
      <c r="W304" s="31" t="s">
        <v>54</v>
      </c>
      <c r="X304" s="31" t="s">
        <v>54</v>
      </c>
      <c r="Y304" s="31" t="s">
        <v>55</v>
      </c>
      <c r="Z304" s="66">
        <v>41925</v>
      </c>
      <c r="AA304" s="66">
        <v>41985</v>
      </c>
      <c r="AB304" s="82"/>
      <c r="AC304" s="82"/>
      <c r="AD304" s="31" t="s">
        <v>3731</v>
      </c>
      <c r="AE304" s="31" t="s">
        <v>1952</v>
      </c>
      <c r="AF304" s="50">
        <v>796</v>
      </c>
      <c r="AG304" s="31" t="s">
        <v>1971</v>
      </c>
      <c r="AH304" s="50">
        <v>1</v>
      </c>
      <c r="AI304" s="31">
        <v>45328000</v>
      </c>
      <c r="AJ304" s="31" t="s">
        <v>62</v>
      </c>
      <c r="AK304" s="66">
        <v>42005</v>
      </c>
      <c r="AL304" s="66">
        <v>42005</v>
      </c>
      <c r="AM304" s="66">
        <v>43100</v>
      </c>
      <c r="AN304" s="31" t="s">
        <v>57</v>
      </c>
      <c r="AO304" s="82" t="s">
        <v>3733</v>
      </c>
      <c r="AP304" s="51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31"/>
      <c r="BB304" s="82"/>
      <c r="BC304" s="31" t="s">
        <v>2579</v>
      </c>
    </row>
    <row r="305" spans="1:56" s="83" customFormat="1" ht="78.75">
      <c r="A305" s="81">
        <v>3</v>
      </c>
      <c r="B305" s="81" t="s">
        <v>3734</v>
      </c>
      <c r="C305" s="59" t="s">
        <v>54</v>
      </c>
      <c r="D305" s="31" t="s">
        <v>3653</v>
      </c>
      <c r="E305" s="31" t="s">
        <v>2995</v>
      </c>
      <c r="F305" s="31" t="s">
        <v>3693</v>
      </c>
      <c r="G305" s="31">
        <v>7422090</v>
      </c>
      <c r="H305" s="81">
        <v>641510</v>
      </c>
      <c r="I305" s="31" t="s">
        <v>3735</v>
      </c>
      <c r="J305" s="31" t="s">
        <v>3342</v>
      </c>
      <c r="K305" s="31" t="s">
        <v>2745</v>
      </c>
      <c r="L305" s="31" t="s">
        <v>2639</v>
      </c>
      <c r="M305" s="31" t="s">
        <v>1968</v>
      </c>
      <c r="N305" s="31" t="s">
        <v>2746</v>
      </c>
      <c r="O305" s="31" t="s">
        <v>3646</v>
      </c>
      <c r="P305" s="67">
        <v>9000</v>
      </c>
      <c r="Q305" s="68">
        <f t="shared" si="33"/>
        <v>10620</v>
      </c>
      <c r="R305" s="51">
        <v>9000</v>
      </c>
      <c r="S305" s="51">
        <v>10620</v>
      </c>
      <c r="T305" s="67">
        <v>9000</v>
      </c>
      <c r="U305" s="68">
        <f t="shared" si="34"/>
        <v>10620</v>
      </c>
      <c r="V305" s="31" t="s">
        <v>61</v>
      </c>
      <c r="W305" s="31" t="s">
        <v>54</v>
      </c>
      <c r="X305" s="31" t="s">
        <v>54</v>
      </c>
      <c r="Y305" s="31" t="s">
        <v>55</v>
      </c>
      <c r="Z305" s="66">
        <v>41985</v>
      </c>
      <c r="AA305" s="66">
        <v>42045</v>
      </c>
      <c r="AB305" s="82"/>
      <c r="AC305" s="82"/>
      <c r="AD305" s="31" t="s">
        <v>3735</v>
      </c>
      <c r="AE305" s="31" t="s">
        <v>1952</v>
      </c>
      <c r="AF305" s="50">
        <v>796</v>
      </c>
      <c r="AG305" s="31" t="s">
        <v>1971</v>
      </c>
      <c r="AH305" s="50">
        <v>1</v>
      </c>
      <c r="AI305" s="31">
        <v>45304000</v>
      </c>
      <c r="AJ305" s="31" t="s">
        <v>62</v>
      </c>
      <c r="AK305" s="66">
        <v>42065</v>
      </c>
      <c r="AL305" s="66">
        <v>42065</v>
      </c>
      <c r="AM305" s="66">
        <v>42338</v>
      </c>
      <c r="AN305" s="31">
        <v>2015</v>
      </c>
      <c r="AO305" s="82"/>
      <c r="AP305" s="51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31"/>
      <c r="BB305" s="82"/>
      <c r="BC305" s="31" t="s">
        <v>2579</v>
      </c>
    </row>
    <row r="306" spans="1:56" s="83" customFormat="1" ht="78.75">
      <c r="A306" s="81">
        <v>8</v>
      </c>
      <c r="B306" s="81" t="s">
        <v>3736</v>
      </c>
      <c r="C306" s="59" t="s">
        <v>54</v>
      </c>
      <c r="D306" s="31" t="s">
        <v>3653</v>
      </c>
      <c r="E306" s="31" t="s">
        <v>2995</v>
      </c>
      <c r="F306" s="31" t="s">
        <v>2733</v>
      </c>
      <c r="G306" s="31">
        <v>7422090</v>
      </c>
      <c r="H306" s="81">
        <v>641511</v>
      </c>
      <c r="I306" s="31" t="s">
        <v>3737</v>
      </c>
      <c r="J306" s="31" t="s">
        <v>3369</v>
      </c>
      <c r="K306" s="31" t="s">
        <v>3369</v>
      </c>
      <c r="L306" s="31" t="s">
        <v>2639</v>
      </c>
      <c r="M306" s="31">
        <v>20105140301</v>
      </c>
      <c r="N306" s="31" t="s">
        <v>2891</v>
      </c>
      <c r="O306" s="31" t="s">
        <v>3646</v>
      </c>
      <c r="P306" s="67">
        <v>3000</v>
      </c>
      <c r="Q306" s="68">
        <f t="shared" si="33"/>
        <v>3540</v>
      </c>
      <c r="R306" s="51">
        <v>3000</v>
      </c>
      <c r="S306" s="51">
        <v>3540</v>
      </c>
      <c r="T306" s="67">
        <v>3000</v>
      </c>
      <c r="U306" s="68">
        <f t="shared" si="34"/>
        <v>3540</v>
      </c>
      <c r="V306" s="31" t="s">
        <v>64</v>
      </c>
      <c r="W306" s="31" t="s">
        <v>54</v>
      </c>
      <c r="X306" s="31" t="s">
        <v>54</v>
      </c>
      <c r="Y306" s="31" t="s">
        <v>55</v>
      </c>
      <c r="Z306" s="66">
        <v>41925</v>
      </c>
      <c r="AA306" s="66">
        <v>41985</v>
      </c>
      <c r="AB306" s="82"/>
      <c r="AC306" s="82"/>
      <c r="AD306" s="31" t="s">
        <v>3737</v>
      </c>
      <c r="AE306" s="31" t="s">
        <v>1952</v>
      </c>
      <c r="AF306" s="50">
        <v>796</v>
      </c>
      <c r="AG306" s="31" t="s">
        <v>1971</v>
      </c>
      <c r="AH306" s="50">
        <v>1</v>
      </c>
      <c r="AI306" s="31">
        <v>45310000</v>
      </c>
      <c r="AJ306" s="31" t="s">
        <v>62</v>
      </c>
      <c r="AK306" s="66">
        <v>42005</v>
      </c>
      <c r="AL306" s="66">
        <v>42005</v>
      </c>
      <c r="AM306" s="66">
        <v>42369</v>
      </c>
      <c r="AN306" s="31">
        <v>2015</v>
      </c>
      <c r="AO306" s="82"/>
      <c r="AP306" s="51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31"/>
      <c r="BB306" s="82"/>
      <c r="BC306" s="31" t="s">
        <v>2579</v>
      </c>
      <c r="BD306" s="49" t="s">
        <v>4509</v>
      </c>
    </row>
    <row r="307" spans="1:56" s="83" customFormat="1" ht="78.75">
      <c r="A307" s="81">
        <v>3</v>
      </c>
      <c r="B307" s="81" t="s">
        <v>3738</v>
      </c>
      <c r="C307" s="59" t="s">
        <v>54</v>
      </c>
      <c r="D307" s="31" t="s">
        <v>3659</v>
      </c>
      <c r="E307" s="31" t="s">
        <v>2995</v>
      </c>
      <c r="F307" s="31" t="s">
        <v>2733</v>
      </c>
      <c r="G307" s="31">
        <v>9430000</v>
      </c>
      <c r="H307" s="81">
        <v>641512</v>
      </c>
      <c r="I307" s="31" t="s">
        <v>3739</v>
      </c>
      <c r="J307" s="31" t="s">
        <v>3159</v>
      </c>
      <c r="K307" s="31" t="s">
        <v>3645</v>
      </c>
      <c r="L307" s="31" t="s">
        <v>2639</v>
      </c>
      <c r="M307" s="31" t="s">
        <v>2724</v>
      </c>
      <c r="N307" s="31" t="s">
        <v>2725</v>
      </c>
      <c r="O307" s="31" t="s">
        <v>3646</v>
      </c>
      <c r="P307" s="67">
        <v>17830</v>
      </c>
      <c r="Q307" s="68">
        <f t="shared" si="33"/>
        <v>21039.399999999998</v>
      </c>
      <c r="R307" s="51">
        <v>17830</v>
      </c>
      <c r="S307" s="51">
        <v>21039.399999999998</v>
      </c>
      <c r="T307" s="67">
        <v>17830</v>
      </c>
      <c r="U307" s="68">
        <f t="shared" si="34"/>
        <v>21039.399999999998</v>
      </c>
      <c r="V307" s="31" t="s">
        <v>61</v>
      </c>
      <c r="W307" s="31" t="s">
        <v>54</v>
      </c>
      <c r="X307" s="31" t="s">
        <v>54</v>
      </c>
      <c r="Y307" s="31" t="s">
        <v>55</v>
      </c>
      <c r="Z307" s="66">
        <v>42038</v>
      </c>
      <c r="AA307" s="66">
        <v>42098</v>
      </c>
      <c r="AB307" s="82"/>
      <c r="AC307" s="82"/>
      <c r="AD307" s="31" t="s">
        <v>3739</v>
      </c>
      <c r="AE307" s="31" t="s">
        <v>1952</v>
      </c>
      <c r="AF307" s="50">
        <v>796</v>
      </c>
      <c r="AG307" s="31" t="s">
        <v>1971</v>
      </c>
      <c r="AH307" s="50">
        <v>1</v>
      </c>
      <c r="AI307" s="31">
        <v>45328000</v>
      </c>
      <c r="AJ307" s="31" t="s">
        <v>62</v>
      </c>
      <c r="AK307" s="66">
        <v>42118</v>
      </c>
      <c r="AL307" s="66">
        <v>42095</v>
      </c>
      <c r="AM307" s="66">
        <v>42369</v>
      </c>
      <c r="AN307" s="31">
        <v>2015</v>
      </c>
      <c r="AO307" s="82"/>
      <c r="AP307" s="51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31"/>
      <c r="BB307" s="82"/>
      <c r="BC307" s="31" t="s">
        <v>2579</v>
      </c>
    </row>
    <row r="308" spans="1:56" s="83" customFormat="1" ht="78.75">
      <c r="A308" s="81">
        <v>3</v>
      </c>
      <c r="B308" s="81" t="s">
        <v>3740</v>
      </c>
      <c r="C308" s="59" t="s">
        <v>54</v>
      </c>
      <c r="D308" s="31" t="s">
        <v>3653</v>
      </c>
      <c r="E308" s="31" t="s">
        <v>2995</v>
      </c>
      <c r="F308" s="31" t="s">
        <v>2733</v>
      </c>
      <c r="G308" s="31">
        <v>7422090</v>
      </c>
      <c r="H308" s="81">
        <v>641513</v>
      </c>
      <c r="I308" s="31" t="s">
        <v>3741</v>
      </c>
      <c r="J308" s="31" t="s">
        <v>3742</v>
      </c>
      <c r="K308" s="31" t="s">
        <v>2745</v>
      </c>
      <c r="L308" s="31" t="s">
        <v>2639</v>
      </c>
      <c r="M308" s="31" t="s">
        <v>1968</v>
      </c>
      <c r="N308" s="31" t="s">
        <v>2746</v>
      </c>
      <c r="O308" s="31" t="s">
        <v>3646</v>
      </c>
      <c r="P308" s="67">
        <v>10000</v>
      </c>
      <c r="Q308" s="68">
        <f t="shared" si="33"/>
        <v>11800</v>
      </c>
      <c r="R308" s="51">
        <v>4500</v>
      </c>
      <c r="S308" s="51">
        <f>R308*1.18</f>
        <v>5310</v>
      </c>
      <c r="T308" s="67">
        <v>10000</v>
      </c>
      <c r="U308" s="68">
        <f t="shared" si="34"/>
        <v>11800</v>
      </c>
      <c r="V308" s="31" t="s">
        <v>61</v>
      </c>
      <c r="W308" s="31" t="s">
        <v>54</v>
      </c>
      <c r="X308" s="31" t="s">
        <v>54</v>
      </c>
      <c r="Y308" s="31" t="s">
        <v>55</v>
      </c>
      <c r="Z308" s="66">
        <v>42139</v>
      </c>
      <c r="AA308" s="66">
        <v>42199</v>
      </c>
      <c r="AB308" s="82"/>
      <c r="AC308" s="82"/>
      <c r="AD308" s="31" t="s">
        <v>3741</v>
      </c>
      <c r="AE308" s="31" t="s">
        <v>1952</v>
      </c>
      <c r="AF308" s="50">
        <v>796</v>
      </c>
      <c r="AG308" s="31" t="s">
        <v>1971</v>
      </c>
      <c r="AH308" s="50">
        <v>1</v>
      </c>
      <c r="AI308" s="31">
        <v>45350000</v>
      </c>
      <c r="AJ308" s="31" t="s">
        <v>62</v>
      </c>
      <c r="AK308" s="66">
        <v>42219</v>
      </c>
      <c r="AL308" s="66">
        <v>42219</v>
      </c>
      <c r="AM308" s="66">
        <v>42580</v>
      </c>
      <c r="AN308" s="31" t="s">
        <v>56</v>
      </c>
      <c r="AO308" s="82"/>
      <c r="AP308" s="51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31"/>
      <c r="BB308" s="82"/>
      <c r="BC308" s="31" t="s">
        <v>2579</v>
      </c>
    </row>
    <row r="309" spans="1:56" s="83" customFormat="1" ht="78.75">
      <c r="A309" s="81">
        <v>3</v>
      </c>
      <c r="B309" s="81" t="s">
        <v>3743</v>
      </c>
      <c r="C309" s="59" t="s">
        <v>54</v>
      </c>
      <c r="D309" s="31" t="s">
        <v>3653</v>
      </c>
      <c r="E309" s="31" t="s">
        <v>2995</v>
      </c>
      <c r="F309" s="31" t="s">
        <v>3693</v>
      </c>
      <c r="G309" s="31">
        <v>7422090</v>
      </c>
      <c r="H309" s="81">
        <v>641514</v>
      </c>
      <c r="I309" s="31" t="s">
        <v>3744</v>
      </c>
      <c r="J309" s="31" t="s">
        <v>3745</v>
      </c>
      <c r="K309" s="31" t="s">
        <v>2745</v>
      </c>
      <c r="L309" s="31" t="s">
        <v>2639</v>
      </c>
      <c r="M309" s="31" t="s">
        <v>1968</v>
      </c>
      <c r="N309" s="31" t="s">
        <v>2746</v>
      </c>
      <c r="O309" s="31" t="s">
        <v>3646</v>
      </c>
      <c r="P309" s="67">
        <v>2000</v>
      </c>
      <c r="Q309" s="68">
        <f t="shared" si="33"/>
        <v>2360</v>
      </c>
      <c r="R309" s="51">
        <v>2000</v>
      </c>
      <c r="S309" s="51">
        <v>2360</v>
      </c>
      <c r="T309" s="67">
        <v>2000</v>
      </c>
      <c r="U309" s="68">
        <f t="shared" si="34"/>
        <v>2360</v>
      </c>
      <c r="V309" s="31" t="s">
        <v>64</v>
      </c>
      <c r="W309" s="31" t="s">
        <v>54</v>
      </c>
      <c r="X309" s="31" t="s">
        <v>54</v>
      </c>
      <c r="Y309" s="31" t="s">
        <v>55</v>
      </c>
      <c r="Z309" s="66">
        <v>41940</v>
      </c>
      <c r="AA309" s="66">
        <v>41985</v>
      </c>
      <c r="AB309" s="82"/>
      <c r="AC309" s="82"/>
      <c r="AD309" s="31" t="s">
        <v>3744</v>
      </c>
      <c r="AE309" s="31" t="s">
        <v>1952</v>
      </c>
      <c r="AF309" s="50">
        <v>796</v>
      </c>
      <c r="AG309" s="31" t="s">
        <v>1971</v>
      </c>
      <c r="AH309" s="50">
        <v>1</v>
      </c>
      <c r="AI309" s="31">
        <v>45304000</v>
      </c>
      <c r="AJ309" s="31" t="s">
        <v>62</v>
      </c>
      <c r="AK309" s="66">
        <v>42005</v>
      </c>
      <c r="AL309" s="66">
        <v>42005</v>
      </c>
      <c r="AM309" s="66">
        <v>42369</v>
      </c>
      <c r="AN309" s="31">
        <v>2015</v>
      </c>
      <c r="AO309" s="82"/>
      <c r="AP309" s="51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31"/>
      <c r="BB309" s="82"/>
      <c r="BC309" s="31" t="s">
        <v>2579</v>
      </c>
    </row>
    <row r="310" spans="1:56" s="83" customFormat="1" ht="78.75">
      <c r="A310" s="81">
        <v>8</v>
      </c>
      <c r="B310" s="81" t="s">
        <v>3746</v>
      </c>
      <c r="C310" s="59" t="s">
        <v>54</v>
      </c>
      <c r="D310" s="31" t="s">
        <v>3653</v>
      </c>
      <c r="E310" s="31" t="s">
        <v>2995</v>
      </c>
      <c r="F310" s="31" t="s">
        <v>2918</v>
      </c>
      <c r="G310" s="31">
        <v>9010030</v>
      </c>
      <c r="H310" s="81">
        <v>641515</v>
      </c>
      <c r="I310" s="31" t="s">
        <v>3747</v>
      </c>
      <c r="J310" s="31" t="s">
        <v>3748</v>
      </c>
      <c r="K310" s="31" t="s">
        <v>3748</v>
      </c>
      <c r="L310" s="31" t="s">
        <v>2639</v>
      </c>
      <c r="M310" s="31">
        <v>20105140702</v>
      </c>
      <c r="N310" s="31" t="s">
        <v>2785</v>
      </c>
      <c r="O310" s="31" t="s">
        <v>3646</v>
      </c>
      <c r="P310" s="67">
        <v>6500</v>
      </c>
      <c r="Q310" s="68">
        <f t="shared" si="33"/>
        <v>7670</v>
      </c>
      <c r="R310" s="51">
        <v>2200</v>
      </c>
      <c r="S310" s="51">
        <f>R310*1.18</f>
        <v>2596</v>
      </c>
      <c r="T310" s="67">
        <v>6500</v>
      </c>
      <c r="U310" s="68">
        <f t="shared" si="34"/>
        <v>7670</v>
      </c>
      <c r="V310" s="31" t="s">
        <v>64</v>
      </c>
      <c r="W310" s="31" t="s">
        <v>54</v>
      </c>
      <c r="X310" s="31" t="s">
        <v>54</v>
      </c>
      <c r="Y310" s="31" t="s">
        <v>55</v>
      </c>
      <c r="Z310" s="66">
        <v>42183</v>
      </c>
      <c r="AA310" s="66">
        <v>42228</v>
      </c>
      <c r="AB310" s="82"/>
      <c r="AC310" s="82"/>
      <c r="AD310" s="31" t="s">
        <v>3747</v>
      </c>
      <c r="AE310" s="31" t="s">
        <v>1952</v>
      </c>
      <c r="AF310" s="50">
        <v>796</v>
      </c>
      <c r="AG310" s="31" t="s">
        <v>1971</v>
      </c>
      <c r="AH310" s="50">
        <v>1</v>
      </c>
      <c r="AI310" s="31">
        <v>45901000</v>
      </c>
      <c r="AJ310" s="31" t="s">
        <v>62</v>
      </c>
      <c r="AK310" s="66">
        <v>42248</v>
      </c>
      <c r="AL310" s="66">
        <v>42248</v>
      </c>
      <c r="AM310" s="66">
        <v>42613</v>
      </c>
      <c r="AN310" s="31" t="s">
        <v>56</v>
      </c>
      <c r="AO310" s="82"/>
      <c r="AP310" s="51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31"/>
      <c r="BB310" s="82"/>
      <c r="BC310" s="31" t="s">
        <v>2579</v>
      </c>
      <c r="BD310" s="49" t="s">
        <v>4515</v>
      </c>
    </row>
    <row r="311" spans="1:56" s="83" customFormat="1" ht="78.75">
      <c r="A311" s="81">
        <v>3</v>
      </c>
      <c r="B311" s="81" t="s">
        <v>3749</v>
      </c>
      <c r="C311" s="59" t="s">
        <v>54</v>
      </c>
      <c r="D311" s="31" t="s">
        <v>3750</v>
      </c>
      <c r="E311" s="31" t="s">
        <v>2995</v>
      </c>
      <c r="F311" s="31" t="s">
        <v>2733</v>
      </c>
      <c r="G311" s="31">
        <v>9430000</v>
      </c>
      <c r="H311" s="81">
        <v>641518</v>
      </c>
      <c r="I311" s="31" t="s">
        <v>3751</v>
      </c>
      <c r="J311" s="31" t="s">
        <v>2735</v>
      </c>
      <c r="K311" s="31" t="s">
        <v>3645</v>
      </c>
      <c r="L311" s="31" t="s">
        <v>2639</v>
      </c>
      <c r="M311" s="31" t="s">
        <v>2724</v>
      </c>
      <c r="N311" s="31" t="s">
        <v>2725</v>
      </c>
      <c r="O311" s="31" t="s">
        <v>3646</v>
      </c>
      <c r="P311" s="67">
        <v>11611.210580000001</v>
      </c>
      <c r="Q311" s="68">
        <f t="shared" si="33"/>
        <v>13701.228484400001</v>
      </c>
      <c r="R311" s="51">
        <v>11611.210580000001</v>
      </c>
      <c r="S311" s="51">
        <v>13701.228484400001</v>
      </c>
      <c r="T311" s="67">
        <v>11611.210580000001</v>
      </c>
      <c r="U311" s="68">
        <f t="shared" si="34"/>
        <v>13701.228484400001</v>
      </c>
      <c r="V311" s="31" t="s">
        <v>61</v>
      </c>
      <c r="W311" s="31" t="s">
        <v>54</v>
      </c>
      <c r="X311" s="31" t="s">
        <v>54</v>
      </c>
      <c r="Y311" s="31" t="s">
        <v>55</v>
      </c>
      <c r="Z311" s="66">
        <v>41937</v>
      </c>
      <c r="AA311" s="66">
        <v>41997</v>
      </c>
      <c r="AB311" s="82"/>
      <c r="AC311" s="82"/>
      <c r="AD311" s="31" t="s">
        <v>3751</v>
      </c>
      <c r="AE311" s="31" t="s">
        <v>1952</v>
      </c>
      <c r="AF311" s="50">
        <v>796</v>
      </c>
      <c r="AG311" s="31" t="s">
        <v>1971</v>
      </c>
      <c r="AH311" s="50">
        <v>1</v>
      </c>
      <c r="AI311" s="31">
        <v>45397000</v>
      </c>
      <c r="AJ311" s="31" t="s">
        <v>62</v>
      </c>
      <c r="AK311" s="66">
        <v>42017</v>
      </c>
      <c r="AL311" s="66">
        <v>42017</v>
      </c>
      <c r="AM311" s="66">
        <v>42369</v>
      </c>
      <c r="AN311" s="31">
        <v>2015</v>
      </c>
      <c r="AO311" s="82"/>
      <c r="AP311" s="51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31"/>
      <c r="BB311" s="82"/>
      <c r="BC311" s="31" t="s">
        <v>2579</v>
      </c>
    </row>
    <row r="312" spans="1:56" s="83" customFormat="1" ht="78.75">
      <c r="A312" s="81">
        <v>3</v>
      </c>
      <c r="B312" s="81" t="s">
        <v>3752</v>
      </c>
      <c r="C312" s="59" t="s">
        <v>54</v>
      </c>
      <c r="D312" s="31" t="s">
        <v>3683</v>
      </c>
      <c r="E312" s="31" t="s">
        <v>2995</v>
      </c>
      <c r="F312" s="31" t="s">
        <v>3684</v>
      </c>
      <c r="G312" s="31">
        <v>9430000</v>
      </c>
      <c r="H312" s="81">
        <v>641519</v>
      </c>
      <c r="I312" s="31" t="s">
        <v>3753</v>
      </c>
      <c r="J312" s="31" t="s">
        <v>3754</v>
      </c>
      <c r="K312" s="31" t="s">
        <v>3686</v>
      </c>
      <c r="L312" s="31" t="s">
        <v>2639</v>
      </c>
      <c r="M312" s="31" t="s">
        <v>3687</v>
      </c>
      <c r="N312" s="31" t="s">
        <v>3086</v>
      </c>
      <c r="O312" s="31" t="s">
        <v>3646</v>
      </c>
      <c r="P312" s="67">
        <v>3100</v>
      </c>
      <c r="Q312" s="68">
        <f t="shared" si="33"/>
        <v>3658</v>
      </c>
      <c r="R312" s="51">
        <v>3100</v>
      </c>
      <c r="S312" s="51">
        <v>3658</v>
      </c>
      <c r="T312" s="67">
        <v>3100</v>
      </c>
      <c r="U312" s="68">
        <f t="shared" si="34"/>
        <v>3658</v>
      </c>
      <c r="V312" s="31" t="s">
        <v>64</v>
      </c>
      <c r="W312" s="31" t="s">
        <v>54</v>
      </c>
      <c r="X312" s="31" t="s">
        <v>54</v>
      </c>
      <c r="Y312" s="31" t="s">
        <v>55</v>
      </c>
      <c r="Z312" s="66">
        <v>42030</v>
      </c>
      <c r="AA312" s="66">
        <v>42075</v>
      </c>
      <c r="AB312" s="82"/>
      <c r="AC312" s="82"/>
      <c r="AD312" s="31" t="s">
        <v>3753</v>
      </c>
      <c r="AE312" s="31" t="s">
        <v>1952</v>
      </c>
      <c r="AF312" s="50">
        <v>796</v>
      </c>
      <c r="AG312" s="31" t="s">
        <v>1971</v>
      </c>
      <c r="AH312" s="50">
        <v>1</v>
      </c>
      <c r="AI312" s="31">
        <v>45918000</v>
      </c>
      <c r="AJ312" s="31" t="s">
        <v>62</v>
      </c>
      <c r="AK312" s="66">
        <v>42095</v>
      </c>
      <c r="AL312" s="66">
        <v>42095</v>
      </c>
      <c r="AM312" s="66">
        <v>42369</v>
      </c>
      <c r="AN312" s="31">
        <v>2015</v>
      </c>
      <c r="AO312" s="82"/>
      <c r="AP312" s="51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31"/>
      <c r="BB312" s="82"/>
      <c r="BC312" s="31" t="s">
        <v>2579</v>
      </c>
    </row>
    <row r="313" spans="1:56" s="83" customFormat="1" ht="78.75">
      <c r="A313" s="81">
        <v>3</v>
      </c>
      <c r="B313" s="81" t="s">
        <v>3755</v>
      </c>
      <c r="C313" s="59" t="s">
        <v>54</v>
      </c>
      <c r="D313" s="31" t="s">
        <v>3683</v>
      </c>
      <c r="E313" s="31" t="s">
        <v>2995</v>
      </c>
      <c r="F313" s="31" t="s">
        <v>2733</v>
      </c>
      <c r="G313" s="31">
        <v>7422090</v>
      </c>
      <c r="H313" s="81">
        <v>641520</v>
      </c>
      <c r="I313" s="31" t="s">
        <v>3756</v>
      </c>
      <c r="J313" s="31" t="s">
        <v>3236</v>
      </c>
      <c r="K313" s="31" t="s">
        <v>3686</v>
      </c>
      <c r="L313" s="31" t="s">
        <v>2639</v>
      </c>
      <c r="M313" s="31" t="s">
        <v>3687</v>
      </c>
      <c r="N313" s="31" t="s">
        <v>3086</v>
      </c>
      <c r="O313" s="31" t="s">
        <v>3646</v>
      </c>
      <c r="P313" s="67">
        <v>1370.8</v>
      </c>
      <c r="Q313" s="68">
        <f t="shared" si="33"/>
        <v>1617.5439999999999</v>
      </c>
      <c r="R313" s="51">
        <v>1370.8</v>
      </c>
      <c r="S313" s="51">
        <v>1617.5439999999999</v>
      </c>
      <c r="T313" s="67">
        <v>1370.8</v>
      </c>
      <c r="U313" s="68">
        <f t="shared" si="34"/>
        <v>1617.5439999999999</v>
      </c>
      <c r="V313" s="31" t="s">
        <v>64</v>
      </c>
      <c r="W313" s="31" t="s">
        <v>54</v>
      </c>
      <c r="X313" s="31" t="s">
        <v>54</v>
      </c>
      <c r="Y313" s="31" t="s">
        <v>55</v>
      </c>
      <c r="Z313" s="66">
        <v>41940</v>
      </c>
      <c r="AA313" s="66">
        <v>41985</v>
      </c>
      <c r="AB313" s="82"/>
      <c r="AC313" s="82"/>
      <c r="AD313" s="31" t="s">
        <v>3756</v>
      </c>
      <c r="AE313" s="31" t="s">
        <v>1952</v>
      </c>
      <c r="AF313" s="50">
        <v>796</v>
      </c>
      <c r="AG313" s="31" t="s">
        <v>1971</v>
      </c>
      <c r="AH313" s="50">
        <v>1</v>
      </c>
      <c r="AI313" s="31">
        <v>45918000</v>
      </c>
      <c r="AJ313" s="31" t="s">
        <v>62</v>
      </c>
      <c r="AK313" s="66">
        <v>42005</v>
      </c>
      <c r="AL313" s="66">
        <v>42005</v>
      </c>
      <c r="AM313" s="66">
        <v>42369</v>
      </c>
      <c r="AN313" s="31">
        <v>2015</v>
      </c>
      <c r="AO313" s="82"/>
      <c r="AP313" s="51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31"/>
      <c r="BB313" s="82"/>
      <c r="BC313" s="31" t="s">
        <v>2579</v>
      </c>
    </row>
    <row r="314" spans="1:56" s="83" customFormat="1" ht="78.75">
      <c r="A314" s="81">
        <v>3</v>
      </c>
      <c r="B314" s="81" t="s">
        <v>3757</v>
      </c>
      <c r="C314" s="59" t="s">
        <v>54</v>
      </c>
      <c r="D314" s="31" t="s">
        <v>3659</v>
      </c>
      <c r="E314" s="31" t="s">
        <v>2995</v>
      </c>
      <c r="F314" s="31" t="s">
        <v>2733</v>
      </c>
      <c r="G314" s="31">
        <v>9430000</v>
      </c>
      <c r="H314" s="81">
        <v>641521</v>
      </c>
      <c r="I314" s="31" t="s">
        <v>3758</v>
      </c>
      <c r="J314" s="31" t="s">
        <v>3759</v>
      </c>
      <c r="K314" s="31" t="s">
        <v>3645</v>
      </c>
      <c r="L314" s="31" t="s">
        <v>2639</v>
      </c>
      <c r="M314" s="31" t="s">
        <v>2724</v>
      </c>
      <c r="N314" s="31" t="s">
        <v>2725</v>
      </c>
      <c r="O314" s="31" t="s">
        <v>3646</v>
      </c>
      <c r="P314" s="67">
        <v>29772.070440000003</v>
      </c>
      <c r="Q314" s="68">
        <f t="shared" si="33"/>
        <v>35131.043119200003</v>
      </c>
      <c r="R314" s="51">
        <v>29772.070440000003</v>
      </c>
      <c r="S314" s="51">
        <v>35131.043119200003</v>
      </c>
      <c r="T314" s="67">
        <v>29772.070440000003</v>
      </c>
      <c r="U314" s="68">
        <f t="shared" si="34"/>
        <v>35131.043119200003</v>
      </c>
      <c r="V314" s="31" t="s">
        <v>61</v>
      </c>
      <c r="W314" s="31" t="s">
        <v>54</v>
      </c>
      <c r="X314" s="31" t="s">
        <v>54</v>
      </c>
      <c r="Y314" s="31" t="s">
        <v>55</v>
      </c>
      <c r="Z314" s="66">
        <v>41925</v>
      </c>
      <c r="AA314" s="66">
        <v>41985</v>
      </c>
      <c r="AB314" s="82"/>
      <c r="AC314" s="82"/>
      <c r="AD314" s="31" t="s">
        <v>3758</v>
      </c>
      <c r="AE314" s="31" t="s">
        <v>1952</v>
      </c>
      <c r="AF314" s="50">
        <v>796</v>
      </c>
      <c r="AG314" s="31" t="s">
        <v>1971</v>
      </c>
      <c r="AH314" s="50">
        <v>1</v>
      </c>
      <c r="AI314" s="31">
        <v>45328000</v>
      </c>
      <c r="AJ314" s="31" t="s">
        <v>62</v>
      </c>
      <c r="AK314" s="66">
        <v>42005</v>
      </c>
      <c r="AL314" s="66">
        <v>42005</v>
      </c>
      <c r="AM314" s="66">
        <v>42369</v>
      </c>
      <c r="AN314" s="31">
        <v>2015</v>
      </c>
      <c r="AO314" s="82"/>
      <c r="AP314" s="51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31"/>
      <c r="BB314" s="82"/>
      <c r="BC314" s="31" t="s">
        <v>2579</v>
      </c>
    </row>
    <row r="315" spans="1:56" s="83" customFormat="1" ht="78.75">
      <c r="A315" s="81">
        <v>3</v>
      </c>
      <c r="B315" s="81" t="s">
        <v>3760</v>
      </c>
      <c r="C315" s="59" t="s">
        <v>54</v>
      </c>
      <c r="D315" s="31" t="s">
        <v>3683</v>
      </c>
      <c r="E315" s="31" t="s">
        <v>2995</v>
      </c>
      <c r="F315" s="31" t="s">
        <v>2733</v>
      </c>
      <c r="G315" s="31">
        <v>7422090</v>
      </c>
      <c r="H315" s="81">
        <v>641522</v>
      </c>
      <c r="I315" s="31" t="s">
        <v>3761</v>
      </c>
      <c r="J315" s="31" t="s">
        <v>3083</v>
      </c>
      <c r="K315" s="31" t="s">
        <v>3686</v>
      </c>
      <c r="L315" s="31" t="s">
        <v>2639</v>
      </c>
      <c r="M315" s="31" t="s">
        <v>3687</v>
      </c>
      <c r="N315" s="31" t="s">
        <v>3086</v>
      </c>
      <c r="O315" s="31" t="s">
        <v>3646</v>
      </c>
      <c r="P315" s="67">
        <v>4124.9380000000001</v>
      </c>
      <c r="Q315" s="68">
        <f t="shared" ref="Q315:Q344" si="35">P315*1.18</f>
        <v>4867.4268400000001</v>
      </c>
      <c r="R315" s="51">
        <v>344</v>
      </c>
      <c r="S315" s="51">
        <f>R315*1.18</f>
        <v>405.91999999999996</v>
      </c>
      <c r="T315" s="67">
        <v>4124.9380000000001</v>
      </c>
      <c r="U315" s="68">
        <f t="shared" ref="U315:U344" si="36">T315*1.18</f>
        <v>4867.4268400000001</v>
      </c>
      <c r="V315" s="31" t="s">
        <v>64</v>
      </c>
      <c r="W315" s="31" t="s">
        <v>54</v>
      </c>
      <c r="X315" s="31" t="s">
        <v>54</v>
      </c>
      <c r="Y315" s="31" t="s">
        <v>55</v>
      </c>
      <c r="Z315" s="66">
        <v>42273</v>
      </c>
      <c r="AA315" s="66">
        <v>42318</v>
      </c>
      <c r="AB315" s="82"/>
      <c r="AC315" s="82"/>
      <c r="AD315" s="31" t="s">
        <v>3761</v>
      </c>
      <c r="AE315" s="31" t="s">
        <v>1952</v>
      </c>
      <c r="AF315" s="50">
        <v>796</v>
      </c>
      <c r="AG315" s="31" t="s">
        <v>1971</v>
      </c>
      <c r="AH315" s="50">
        <v>1</v>
      </c>
      <c r="AI315" s="31">
        <v>45918000</v>
      </c>
      <c r="AJ315" s="31" t="s">
        <v>62</v>
      </c>
      <c r="AK315" s="66">
        <v>42338</v>
      </c>
      <c r="AL315" s="66">
        <v>42339</v>
      </c>
      <c r="AM315" s="66">
        <v>42735</v>
      </c>
      <c r="AN315" s="31" t="s">
        <v>56</v>
      </c>
      <c r="AO315" s="82"/>
      <c r="AP315" s="51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31"/>
      <c r="BB315" s="82"/>
      <c r="BC315" s="31" t="s">
        <v>2579</v>
      </c>
    </row>
    <row r="316" spans="1:56" s="83" customFormat="1" ht="101.25">
      <c r="A316" s="81">
        <v>3</v>
      </c>
      <c r="B316" s="81" t="s">
        <v>3762</v>
      </c>
      <c r="C316" s="59" t="s">
        <v>54</v>
      </c>
      <c r="D316" s="31" t="s">
        <v>3763</v>
      </c>
      <c r="E316" s="31" t="s">
        <v>2995</v>
      </c>
      <c r="F316" s="31" t="s">
        <v>2733</v>
      </c>
      <c r="G316" s="31">
        <v>9430000</v>
      </c>
      <c r="H316" s="81">
        <v>641523</v>
      </c>
      <c r="I316" s="31" t="s">
        <v>3764</v>
      </c>
      <c r="J316" s="31" t="s">
        <v>3765</v>
      </c>
      <c r="K316" s="31" t="s">
        <v>3645</v>
      </c>
      <c r="L316" s="31" t="s">
        <v>2639</v>
      </c>
      <c r="M316" s="31" t="s">
        <v>2724</v>
      </c>
      <c r="N316" s="31" t="s">
        <v>2725</v>
      </c>
      <c r="O316" s="31" t="s">
        <v>3646</v>
      </c>
      <c r="P316" s="67">
        <v>4680</v>
      </c>
      <c r="Q316" s="68">
        <f t="shared" si="35"/>
        <v>5522.4</v>
      </c>
      <c r="R316" s="51">
        <v>4680</v>
      </c>
      <c r="S316" s="51">
        <v>5522.4</v>
      </c>
      <c r="T316" s="67">
        <v>4680</v>
      </c>
      <c r="U316" s="68">
        <f t="shared" si="36"/>
        <v>5522.4</v>
      </c>
      <c r="V316" s="31" t="s">
        <v>64</v>
      </c>
      <c r="W316" s="31" t="s">
        <v>54</v>
      </c>
      <c r="X316" s="31" t="s">
        <v>54</v>
      </c>
      <c r="Y316" s="31" t="s">
        <v>55</v>
      </c>
      <c r="Z316" s="66">
        <v>41940</v>
      </c>
      <c r="AA316" s="66">
        <v>41985</v>
      </c>
      <c r="AB316" s="82"/>
      <c r="AC316" s="82"/>
      <c r="AD316" s="31" t="s">
        <v>3764</v>
      </c>
      <c r="AE316" s="31" t="s">
        <v>1952</v>
      </c>
      <c r="AF316" s="50">
        <v>796</v>
      </c>
      <c r="AG316" s="31" t="s">
        <v>1971</v>
      </c>
      <c r="AH316" s="50">
        <v>1</v>
      </c>
      <c r="AI316" s="31">
        <v>45910000</v>
      </c>
      <c r="AJ316" s="31" t="s">
        <v>62</v>
      </c>
      <c r="AK316" s="66">
        <v>42005</v>
      </c>
      <c r="AL316" s="66">
        <v>42005</v>
      </c>
      <c r="AM316" s="66">
        <v>42369</v>
      </c>
      <c r="AN316" s="31">
        <v>2015</v>
      </c>
      <c r="AO316" s="82"/>
      <c r="AP316" s="51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31"/>
      <c r="BB316" s="82"/>
      <c r="BC316" s="31" t="s">
        <v>2579</v>
      </c>
    </row>
    <row r="317" spans="1:56" s="83" customFormat="1" ht="78.75">
      <c r="A317" s="81">
        <v>3</v>
      </c>
      <c r="B317" s="81" t="s">
        <v>3766</v>
      </c>
      <c r="C317" s="59" t="s">
        <v>54</v>
      </c>
      <c r="D317" s="31" t="s">
        <v>3659</v>
      </c>
      <c r="E317" s="31" t="s">
        <v>2995</v>
      </c>
      <c r="F317" s="31" t="s">
        <v>2733</v>
      </c>
      <c r="G317" s="31">
        <v>9430000</v>
      </c>
      <c r="H317" s="81">
        <v>641524</v>
      </c>
      <c r="I317" s="31" t="s">
        <v>3767</v>
      </c>
      <c r="J317" s="31" t="s">
        <v>3768</v>
      </c>
      <c r="K317" s="31" t="s">
        <v>3645</v>
      </c>
      <c r="L317" s="31" t="s">
        <v>2639</v>
      </c>
      <c r="M317" s="31" t="s">
        <v>2724</v>
      </c>
      <c r="N317" s="31" t="s">
        <v>2725</v>
      </c>
      <c r="O317" s="31" t="s">
        <v>3646</v>
      </c>
      <c r="P317" s="67">
        <v>11980</v>
      </c>
      <c r="Q317" s="68">
        <f t="shared" si="35"/>
        <v>14136.4</v>
      </c>
      <c r="R317" s="51">
        <v>11980</v>
      </c>
      <c r="S317" s="51">
        <v>14136.4</v>
      </c>
      <c r="T317" s="67">
        <v>11980</v>
      </c>
      <c r="U317" s="68">
        <f t="shared" si="36"/>
        <v>14136.4</v>
      </c>
      <c r="V317" s="31" t="s">
        <v>61</v>
      </c>
      <c r="W317" s="31" t="s">
        <v>54</v>
      </c>
      <c r="X317" s="31" t="s">
        <v>54</v>
      </c>
      <c r="Y317" s="31" t="s">
        <v>55</v>
      </c>
      <c r="Z317" s="66">
        <v>41925</v>
      </c>
      <c r="AA317" s="66">
        <v>41985</v>
      </c>
      <c r="AB317" s="82"/>
      <c r="AC317" s="82"/>
      <c r="AD317" s="31" t="s">
        <v>3767</v>
      </c>
      <c r="AE317" s="31" t="s">
        <v>1952</v>
      </c>
      <c r="AF317" s="50">
        <v>796</v>
      </c>
      <c r="AG317" s="31" t="s">
        <v>1971</v>
      </c>
      <c r="AH317" s="50">
        <v>1</v>
      </c>
      <c r="AI317" s="31">
        <v>45328000</v>
      </c>
      <c r="AJ317" s="31" t="s">
        <v>62</v>
      </c>
      <c r="AK317" s="66">
        <v>42005</v>
      </c>
      <c r="AL317" s="66">
        <v>42005</v>
      </c>
      <c r="AM317" s="66">
        <v>42369</v>
      </c>
      <c r="AN317" s="31">
        <v>2015</v>
      </c>
      <c r="AO317" s="82"/>
      <c r="AP317" s="51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31"/>
      <c r="BB317" s="31" t="s">
        <v>4495</v>
      </c>
      <c r="BC317" s="31" t="s">
        <v>2579</v>
      </c>
    </row>
    <row r="318" spans="1:56" s="83" customFormat="1" ht="78.75">
      <c r="A318" s="81">
        <v>3</v>
      </c>
      <c r="B318" s="81" t="s">
        <v>3769</v>
      </c>
      <c r="C318" s="59" t="s">
        <v>54</v>
      </c>
      <c r="D318" s="31" t="s">
        <v>3659</v>
      </c>
      <c r="E318" s="31" t="s">
        <v>2995</v>
      </c>
      <c r="F318" s="31" t="s">
        <v>2733</v>
      </c>
      <c r="G318" s="31">
        <v>9430000</v>
      </c>
      <c r="H318" s="81">
        <v>641525</v>
      </c>
      <c r="I318" s="31" t="s">
        <v>3770</v>
      </c>
      <c r="J318" s="31" t="s">
        <v>3759</v>
      </c>
      <c r="K318" s="31" t="s">
        <v>3645</v>
      </c>
      <c r="L318" s="31" t="s">
        <v>2639</v>
      </c>
      <c r="M318" s="31" t="s">
        <v>2724</v>
      </c>
      <c r="N318" s="31" t="s">
        <v>2725</v>
      </c>
      <c r="O318" s="31" t="s">
        <v>3646</v>
      </c>
      <c r="P318" s="67">
        <v>4880</v>
      </c>
      <c r="Q318" s="68">
        <f t="shared" si="35"/>
        <v>5758.4</v>
      </c>
      <c r="R318" s="51">
        <v>4880</v>
      </c>
      <c r="S318" s="51">
        <v>5758.4</v>
      </c>
      <c r="T318" s="67">
        <v>4880</v>
      </c>
      <c r="U318" s="68">
        <f t="shared" si="36"/>
        <v>5758.4</v>
      </c>
      <c r="V318" s="31" t="s">
        <v>64</v>
      </c>
      <c r="W318" s="31" t="s">
        <v>54</v>
      </c>
      <c r="X318" s="31" t="s">
        <v>54</v>
      </c>
      <c r="Y318" s="31" t="s">
        <v>55</v>
      </c>
      <c r="Z318" s="66">
        <v>42063</v>
      </c>
      <c r="AA318" s="66">
        <v>42108</v>
      </c>
      <c r="AB318" s="82"/>
      <c r="AC318" s="82"/>
      <c r="AD318" s="31" t="s">
        <v>3770</v>
      </c>
      <c r="AE318" s="31" t="s">
        <v>1952</v>
      </c>
      <c r="AF318" s="50">
        <v>796</v>
      </c>
      <c r="AG318" s="31" t="s">
        <v>1971</v>
      </c>
      <c r="AH318" s="50">
        <v>1</v>
      </c>
      <c r="AI318" s="31">
        <v>45328000</v>
      </c>
      <c r="AJ318" s="31" t="s">
        <v>62</v>
      </c>
      <c r="AK318" s="66">
        <v>42128</v>
      </c>
      <c r="AL318" s="66">
        <v>42128</v>
      </c>
      <c r="AM318" s="66">
        <v>42369</v>
      </c>
      <c r="AN318" s="31">
        <v>2015</v>
      </c>
      <c r="AO318" s="82"/>
      <c r="AP318" s="51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31"/>
      <c r="BB318" s="82"/>
      <c r="BC318" s="31" t="s">
        <v>2579</v>
      </c>
    </row>
    <row r="319" spans="1:56" s="83" customFormat="1" ht="78.75">
      <c r="A319" s="81">
        <v>3</v>
      </c>
      <c r="B319" s="81" t="s">
        <v>3771</v>
      </c>
      <c r="C319" s="59" t="s">
        <v>54</v>
      </c>
      <c r="D319" s="31" t="s">
        <v>3653</v>
      </c>
      <c r="E319" s="31" t="s">
        <v>2995</v>
      </c>
      <c r="F319" s="31" t="s">
        <v>3772</v>
      </c>
      <c r="G319" s="31">
        <v>9430000</v>
      </c>
      <c r="H319" s="81">
        <v>641526</v>
      </c>
      <c r="I319" s="31" t="s">
        <v>3773</v>
      </c>
      <c r="J319" s="31" t="s">
        <v>2730</v>
      </c>
      <c r="K319" s="31" t="s">
        <v>3645</v>
      </c>
      <c r="L319" s="31" t="s">
        <v>2639</v>
      </c>
      <c r="M319" s="31" t="s">
        <v>2724</v>
      </c>
      <c r="N319" s="31" t="s">
        <v>2725</v>
      </c>
      <c r="O319" s="31" t="s">
        <v>3646</v>
      </c>
      <c r="P319" s="67">
        <v>39793.813529999999</v>
      </c>
      <c r="Q319" s="68">
        <f t="shared" si="35"/>
        <v>46956.699965399996</v>
      </c>
      <c r="R319" s="51">
        <v>9000</v>
      </c>
      <c r="S319" s="51">
        <f>R319*1.18</f>
        <v>10620</v>
      </c>
      <c r="T319" s="67">
        <v>39793.813529999999</v>
      </c>
      <c r="U319" s="68">
        <f t="shared" si="36"/>
        <v>46956.699965399996</v>
      </c>
      <c r="V319" s="31" t="s">
        <v>61</v>
      </c>
      <c r="W319" s="31" t="s">
        <v>54</v>
      </c>
      <c r="X319" s="31" t="s">
        <v>54</v>
      </c>
      <c r="Y319" s="31" t="s">
        <v>55</v>
      </c>
      <c r="Z319" s="66">
        <v>41925</v>
      </c>
      <c r="AA319" s="66">
        <v>41985</v>
      </c>
      <c r="AB319" s="82"/>
      <c r="AC319" s="82"/>
      <c r="AD319" s="31" t="s">
        <v>3774</v>
      </c>
      <c r="AE319" s="31" t="s">
        <v>1952</v>
      </c>
      <c r="AF319" s="50">
        <v>796</v>
      </c>
      <c r="AG319" s="31" t="s">
        <v>1971</v>
      </c>
      <c r="AH319" s="50">
        <v>1</v>
      </c>
      <c r="AI319" s="31">
        <v>45908000</v>
      </c>
      <c r="AJ319" s="31" t="s">
        <v>62</v>
      </c>
      <c r="AK319" s="66">
        <v>42005</v>
      </c>
      <c r="AL319" s="66">
        <v>42005</v>
      </c>
      <c r="AM319" s="66">
        <v>42521</v>
      </c>
      <c r="AN319" s="31" t="s">
        <v>56</v>
      </c>
      <c r="AO319" s="82" t="s">
        <v>3775</v>
      </c>
      <c r="AP319" s="51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31"/>
      <c r="BB319" s="82"/>
      <c r="BC319" s="31" t="s">
        <v>2579</v>
      </c>
    </row>
    <row r="320" spans="1:56" s="83" customFormat="1" ht="78.75">
      <c r="A320" s="81">
        <v>3</v>
      </c>
      <c r="B320" s="81" t="s">
        <v>3776</v>
      </c>
      <c r="C320" s="59" t="s">
        <v>54</v>
      </c>
      <c r="D320" s="31" t="s">
        <v>3653</v>
      </c>
      <c r="E320" s="31" t="s">
        <v>2995</v>
      </c>
      <c r="F320" s="31" t="s">
        <v>3772</v>
      </c>
      <c r="G320" s="31">
        <v>9430000</v>
      </c>
      <c r="H320" s="81">
        <v>641446</v>
      </c>
      <c r="I320" s="31" t="s">
        <v>3777</v>
      </c>
      <c r="J320" s="31" t="s">
        <v>2730</v>
      </c>
      <c r="K320" s="31" t="s">
        <v>3645</v>
      </c>
      <c r="L320" s="31" t="s">
        <v>2639</v>
      </c>
      <c r="M320" s="31" t="s">
        <v>2724</v>
      </c>
      <c r="N320" s="31" t="s">
        <v>2725</v>
      </c>
      <c r="O320" s="31" t="s">
        <v>3646</v>
      </c>
      <c r="P320" s="67">
        <v>3052.8334100000002</v>
      </c>
      <c r="Q320" s="68">
        <f t="shared" si="35"/>
        <v>3602.3434238</v>
      </c>
      <c r="R320" s="51">
        <v>3052.8334100000002</v>
      </c>
      <c r="S320" s="51">
        <f>R320*1.18</f>
        <v>3602.3434238</v>
      </c>
      <c r="T320" s="67">
        <v>3052.8334100000002</v>
      </c>
      <c r="U320" s="68">
        <f t="shared" si="36"/>
        <v>3602.3434238</v>
      </c>
      <c r="V320" s="31" t="s">
        <v>64</v>
      </c>
      <c r="W320" s="31" t="s">
        <v>54</v>
      </c>
      <c r="X320" s="31" t="s">
        <v>54</v>
      </c>
      <c r="Y320" s="31" t="s">
        <v>55</v>
      </c>
      <c r="Z320" s="66">
        <v>41925</v>
      </c>
      <c r="AA320" s="66">
        <v>41985</v>
      </c>
      <c r="AB320" s="82"/>
      <c r="AC320" s="82"/>
      <c r="AD320" s="31" t="s">
        <v>3774</v>
      </c>
      <c r="AE320" s="31" t="s">
        <v>1952</v>
      </c>
      <c r="AF320" s="50">
        <v>796</v>
      </c>
      <c r="AG320" s="31" t="s">
        <v>1971</v>
      </c>
      <c r="AH320" s="50">
        <v>1</v>
      </c>
      <c r="AI320" s="31">
        <v>45908000</v>
      </c>
      <c r="AJ320" s="31" t="s">
        <v>62</v>
      </c>
      <c r="AK320" s="66">
        <v>42005</v>
      </c>
      <c r="AL320" s="66">
        <v>42005</v>
      </c>
      <c r="AM320" s="66">
        <v>42369</v>
      </c>
      <c r="AN320" s="31">
        <v>2015</v>
      </c>
      <c r="AO320" s="82"/>
      <c r="AP320" s="51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31"/>
      <c r="BB320" s="82"/>
      <c r="BC320" s="31" t="s">
        <v>3778</v>
      </c>
    </row>
    <row r="321" spans="1:56" s="83" customFormat="1" ht="112.5">
      <c r="A321" s="81">
        <v>3</v>
      </c>
      <c r="B321" s="81" t="s">
        <v>3779</v>
      </c>
      <c r="C321" s="59" t="s">
        <v>54</v>
      </c>
      <c r="D321" s="31" t="s">
        <v>3659</v>
      </c>
      <c r="E321" s="31" t="s">
        <v>2995</v>
      </c>
      <c r="F321" s="31" t="s">
        <v>2733</v>
      </c>
      <c r="G321" s="31">
        <v>7422090</v>
      </c>
      <c r="H321" s="81">
        <v>641527</v>
      </c>
      <c r="I321" s="31" t="s">
        <v>3780</v>
      </c>
      <c r="J321" s="31" t="s">
        <v>3216</v>
      </c>
      <c r="K321" s="31" t="s">
        <v>2745</v>
      </c>
      <c r="L321" s="31" t="s">
        <v>2639</v>
      </c>
      <c r="M321" s="31" t="s">
        <v>1968</v>
      </c>
      <c r="N321" s="31" t="s">
        <v>2746</v>
      </c>
      <c r="O321" s="31" t="s">
        <v>3646</v>
      </c>
      <c r="P321" s="67">
        <v>14000</v>
      </c>
      <c r="Q321" s="68">
        <f t="shared" si="35"/>
        <v>16520</v>
      </c>
      <c r="R321" s="51">
        <v>14000</v>
      </c>
      <c r="S321" s="51">
        <v>16520</v>
      </c>
      <c r="T321" s="67">
        <v>14000</v>
      </c>
      <c r="U321" s="68">
        <f t="shared" si="36"/>
        <v>16520</v>
      </c>
      <c r="V321" s="31" t="s">
        <v>61</v>
      </c>
      <c r="W321" s="31" t="s">
        <v>54</v>
      </c>
      <c r="X321" s="31" t="s">
        <v>54</v>
      </c>
      <c r="Y321" s="31" t="s">
        <v>55</v>
      </c>
      <c r="Z321" s="66">
        <v>41925</v>
      </c>
      <c r="AA321" s="66">
        <v>41985</v>
      </c>
      <c r="AB321" s="82"/>
      <c r="AC321" s="82"/>
      <c r="AD321" s="31" t="s">
        <v>3780</v>
      </c>
      <c r="AE321" s="31" t="s">
        <v>1952</v>
      </c>
      <c r="AF321" s="50">
        <v>796</v>
      </c>
      <c r="AG321" s="31" t="s">
        <v>1971</v>
      </c>
      <c r="AH321" s="50">
        <v>1</v>
      </c>
      <c r="AI321" s="31">
        <v>45923000</v>
      </c>
      <c r="AJ321" s="31" t="s">
        <v>62</v>
      </c>
      <c r="AK321" s="66">
        <v>42005</v>
      </c>
      <c r="AL321" s="66">
        <v>42005</v>
      </c>
      <c r="AM321" s="66">
        <v>42369</v>
      </c>
      <c r="AN321" s="31">
        <v>2015</v>
      </c>
      <c r="AO321" s="82"/>
      <c r="AP321" s="51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31"/>
      <c r="BB321" s="82"/>
      <c r="BC321" s="31" t="s">
        <v>2579</v>
      </c>
    </row>
    <row r="322" spans="1:56" s="83" customFormat="1" ht="78.75">
      <c r="A322" s="81">
        <v>3</v>
      </c>
      <c r="B322" s="81" t="s">
        <v>3781</v>
      </c>
      <c r="C322" s="59" t="s">
        <v>54</v>
      </c>
      <c r="D322" s="31" t="s">
        <v>3782</v>
      </c>
      <c r="E322" s="31" t="s">
        <v>2995</v>
      </c>
      <c r="F322" s="31" t="s">
        <v>2918</v>
      </c>
      <c r="G322" s="31">
        <v>9430000</v>
      </c>
      <c r="H322" s="81">
        <v>641528</v>
      </c>
      <c r="I322" s="31" t="s">
        <v>3783</v>
      </c>
      <c r="J322" s="31" t="s">
        <v>3137</v>
      </c>
      <c r="K322" s="31" t="s">
        <v>2745</v>
      </c>
      <c r="L322" s="31" t="s">
        <v>2639</v>
      </c>
      <c r="M322" s="31" t="s">
        <v>1968</v>
      </c>
      <c r="N322" s="31" t="s">
        <v>2746</v>
      </c>
      <c r="O322" s="31" t="s">
        <v>3646</v>
      </c>
      <c r="P322" s="67">
        <v>22454.1</v>
      </c>
      <c r="Q322" s="68">
        <f t="shared" si="35"/>
        <v>26495.837999999996</v>
      </c>
      <c r="R322" s="51">
        <v>22454.1</v>
      </c>
      <c r="S322" s="51">
        <v>26495.837999999996</v>
      </c>
      <c r="T322" s="67">
        <v>22454.1</v>
      </c>
      <c r="U322" s="68">
        <f t="shared" si="36"/>
        <v>26495.837999999996</v>
      </c>
      <c r="V322" s="31" t="s">
        <v>61</v>
      </c>
      <c r="W322" s="31" t="s">
        <v>54</v>
      </c>
      <c r="X322" s="31" t="s">
        <v>54</v>
      </c>
      <c r="Y322" s="31" t="s">
        <v>55</v>
      </c>
      <c r="Z322" s="66">
        <v>41946</v>
      </c>
      <c r="AA322" s="66">
        <v>42006</v>
      </c>
      <c r="AB322" s="82"/>
      <c r="AC322" s="82"/>
      <c r="AD322" s="31" t="s">
        <v>3783</v>
      </c>
      <c r="AE322" s="31" t="s">
        <v>1952</v>
      </c>
      <c r="AF322" s="50">
        <v>796</v>
      </c>
      <c r="AG322" s="31" t="s">
        <v>1971</v>
      </c>
      <c r="AH322" s="50">
        <v>1</v>
      </c>
      <c r="AI322" s="31">
        <v>45389000</v>
      </c>
      <c r="AJ322" s="31" t="s">
        <v>62</v>
      </c>
      <c r="AK322" s="66">
        <v>42026</v>
      </c>
      <c r="AL322" s="66">
        <v>42005</v>
      </c>
      <c r="AM322" s="66">
        <v>42369</v>
      </c>
      <c r="AN322" s="31">
        <v>2015</v>
      </c>
      <c r="AO322" s="82"/>
      <c r="AP322" s="51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31"/>
      <c r="BB322" s="82"/>
      <c r="BC322" s="31" t="s">
        <v>2579</v>
      </c>
    </row>
    <row r="323" spans="1:56" s="83" customFormat="1" ht="123.75">
      <c r="A323" s="81">
        <v>8</v>
      </c>
      <c r="B323" s="81" t="s">
        <v>3784</v>
      </c>
      <c r="C323" s="59" t="s">
        <v>54</v>
      </c>
      <c r="D323" s="31" t="s">
        <v>3785</v>
      </c>
      <c r="E323" s="31" t="s">
        <v>3786</v>
      </c>
      <c r="F323" s="31" t="s">
        <v>3787</v>
      </c>
      <c r="G323" s="31">
        <v>7523000</v>
      </c>
      <c r="H323" s="81">
        <v>641530</v>
      </c>
      <c r="I323" s="31" t="s">
        <v>3788</v>
      </c>
      <c r="J323" s="31" t="s">
        <v>2675</v>
      </c>
      <c r="K323" s="31" t="s">
        <v>2675</v>
      </c>
      <c r="L323" s="31" t="s">
        <v>2639</v>
      </c>
      <c r="M323" s="31">
        <v>201050702</v>
      </c>
      <c r="N323" s="31" t="s">
        <v>2675</v>
      </c>
      <c r="O323" s="31" t="s">
        <v>3646</v>
      </c>
      <c r="P323" s="67">
        <v>10362.861859999999</v>
      </c>
      <c r="Q323" s="68">
        <f t="shared" si="35"/>
        <v>12228.176994799998</v>
      </c>
      <c r="R323" s="51">
        <v>1727.14</v>
      </c>
      <c r="S323" s="51">
        <f>R323*1.18</f>
        <v>2038.0252</v>
      </c>
      <c r="T323" s="67">
        <v>10362.861859999999</v>
      </c>
      <c r="U323" s="68">
        <f t="shared" si="36"/>
        <v>12228.176994799998</v>
      </c>
      <c r="V323" s="31" t="s">
        <v>61</v>
      </c>
      <c r="W323" s="31" t="s">
        <v>54</v>
      </c>
      <c r="X323" s="31" t="s">
        <v>54</v>
      </c>
      <c r="Y323" s="31" t="s">
        <v>55</v>
      </c>
      <c r="Z323" s="66">
        <v>42229</v>
      </c>
      <c r="AA323" s="66">
        <v>42289</v>
      </c>
      <c r="AB323" s="82"/>
      <c r="AC323" s="82"/>
      <c r="AD323" s="31" t="s">
        <v>3789</v>
      </c>
      <c r="AE323" s="31" t="s">
        <v>1952</v>
      </c>
      <c r="AF323" s="50">
        <v>796</v>
      </c>
      <c r="AG323" s="31" t="s">
        <v>1971</v>
      </c>
      <c r="AH323" s="50">
        <v>1</v>
      </c>
      <c r="AI323" s="31">
        <v>45304000</v>
      </c>
      <c r="AJ323" s="31" t="s">
        <v>62</v>
      </c>
      <c r="AK323" s="66">
        <v>42309</v>
      </c>
      <c r="AL323" s="66">
        <v>42309</v>
      </c>
      <c r="AM323" s="66">
        <v>42674</v>
      </c>
      <c r="AN323" s="31" t="s">
        <v>56</v>
      </c>
      <c r="AO323" s="82"/>
      <c r="AP323" s="51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31"/>
      <c r="BB323" s="82"/>
      <c r="BC323" s="31" t="s">
        <v>2579</v>
      </c>
      <c r="BD323" s="49" t="s">
        <v>4506</v>
      </c>
    </row>
    <row r="324" spans="1:56" s="83" customFormat="1" ht="78.75">
      <c r="A324" s="81">
        <v>3</v>
      </c>
      <c r="B324" s="81" t="s">
        <v>3790</v>
      </c>
      <c r="C324" s="59" t="s">
        <v>54</v>
      </c>
      <c r="D324" s="31" t="s">
        <v>3659</v>
      </c>
      <c r="E324" s="31" t="s">
        <v>2995</v>
      </c>
      <c r="F324" s="31" t="s">
        <v>2733</v>
      </c>
      <c r="G324" s="31">
        <v>9430000</v>
      </c>
      <c r="H324" s="81">
        <v>641508</v>
      </c>
      <c r="I324" s="31" t="s">
        <v>3791</v>
      </c>
      <c r="J324" s="31" t="s">
        <v>3147</v>
      </c>
      <c r="K324" s="31" t="s">
        <v>3645</v>
      </c>
      <c r="L324" s="31" t="s">
        <v>2639</v>
      </c>
      <c r="M324" s="31" t="s">
        <v>2724</v>
      </c>
      <c r="N324" s="31" t="s">
        <v>2725</v>
      </c>
      <c r="O324" s="31" t="s">
        <v>3646</v>
      </c>
      <c r="P324" s="67">
        <v>108000</v>
      </c>
      <c r="Q324" s="68">
        <f t="shared" si="35"/>
        <v>127440</v>
      </c>
      <c r="R324" s="51">
        <v>36000</v>
      </c>
      <c r="S324" s="51">
        <f>R324*1.18</f>
        <v>42480</v>
      </c>
      <c r="T324" s="67">
        <v>108000</v>
      </c>
      <c r="U324" s="68">
        <f t="shared" si="36"/>
        <v>127440</v>
      </c>
      <c r="V324" s="31" t="s">
        <v>61</v>
      </c>
      <c r="W324" s="31" t="s">
        <v>54</v>
      </c>
      <c r="X324" s="31" t="s">
        <v>54</v>
      </c>
      <c r="Y324" s="31" t="s">
        <v>55</v>
      </c>
      <c r="Z324" s="66">
        <v>41925</v>
      </c>
      <c r="AA324" s="66">
        <v>41985</v>
      </c>
      <c r="AB324" s="82"/>
      <c r="AC324" s="82"/>
      <c r="AD324" s="31" t="s">
        <v>3792</v>
      </c>
      <c r="AE324" s="31" t="s">
        <v>1952</v>
      </c>
      <c r="AF324" s="50">
        <v>796</v>
      </c>
      <c r="AG324" s="31" t="s">
        <v>1971</v>
      </c>
      <c r="AH324" s="50">
        <v>1</v>
      </c>
      <c r="AI324" s="31">
        <v>45328000</v>
      </c>
      <c r="AJ324" s="31" t="s">
        <v>62</v>
      </c>
      <c r="AK324" s="66">
        <v>42005</v>
      </c>
      <c r="AL324" s="66">
        <v>42005</v>
      </c>
      <c r="AM324" s="66">
        <v>43100</v>
      </c>
      <c r="AN324" s="31" t="s">
        <v>57</v>
      </c>
      <c r="AO324" s="82" t="s">
        <v>3793</v>
      </c>
      <c r="AP324" s="51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31"/>
      <c r="BB324" s="82"/>
      <c r="BC324" s="31" t="s">
        <v>2579</v>
      </c>
    </row>
    <row r="325" spans="1:56" s="83" customFormat="1" ht="33.75">
      <c r="A325" s="81">
        <v>8</v>
      </c>
      <c r="B325" s="81" t="s">
        <v>3794</v>
      </c>
      <c r="C325" s="59" t="s">
        <v>54</v>
      </c>
      <c r="D325" s="31" t="s">
        <v>2574</v>
      </c>
      <c r="E325" s="59" t="s">
        <v>4373</v>
      </c>
      <c r="F325" s="31" t="s">
        <v>2093</v>
      </c>
      <c r="G325" s="31">
        <v>9430000</v>
      </c>
      <c r="H325" s="81">
        <v>641467</v>
      </c>
      <c r="I325" s="31" t="s">
        <v>3795</v>
      </c>
      <c r="J325" s="31" t="s">
        <v>2809</v>
      </c>
      <c r="K325" s="31" t="s">
        <v>2809</v>
      </c>
      <c r="L325" s="31" t="s">
        <v>2639</v>
      </c>
      <c r="M325" s="31" t="s">
        <v>1949</v>
      </c>
      <c r="N325" s="31" t="s">
        <v>2811</v>
      </c>
      <c r="O325" s="31" t="s">
        <v>3646</v>
      </c>
      <c r="P325" s="67">
        <v>514.5</v>
      </c>
      <c r="Q325" s="68">
        <f t="shared" si="35"/>
        <v>607.11</v>
      </c>
      <c r="R325" s="51">
        <v>514.5</v>
      </c>
      <c r="S325" s="51">
        <v>607.11</v>
      </c>
      <c r="T325" s="67">
        <v>514.5</v>
      </c>
      <c r="U325" s="68">
        <f t="shared" si="36"/>
        <v>607.11</v>
      </c>
      <c r="V325" s="31" t="s">
        <v>1937</v>
      </c>
      <c r="W325" s="31" t="s">
        <v>54</v>
      </c>
      <c r="X325" s="31" t="s">
        <v>54</v>
      </c>
      <c r="Y325" s="31" t="s">
        <v>3334</v>
      </c>
      <c r="Z325" s="66">
        <v>41925</v>
      </c>
      <c r="AA325" s="66">
        <v>41985</v>
      </c>
      <c r="AB325" s="82" t="s">
        <v>3796</v>
      </c>
      <c r="AC325" s="82" t="s">
        <v>3797</v>
      </c>
      <c r="AD325" s="31" t="s">
        <v>3795</v>
      </c>
      <c r="AE325" s="31" t="s">
        <v>1952</v>
      </c>
      <c r="AF325" s="50">
        <v>796</v>
      </c>
      <c r="AG325" s="31" t="s">
        <v>1971</v>
      </c>
      <c r="AH325" s="50">
        <v>1</v>
      </c>
      <c r="AI325" s="31" t="s">
        <v>2577</v>
      </c>
      <c r="AJ325" s="31" t="s">
        <v>62</v>
      </c>
      <c r="AK325" s="66">
        <v>42005</v>
      </c>
      <c r="AL325" s="66">
        <v>42005</v>
      </c>
      <c r="AM325" s="66">
        <v>42369</v>
      </c>
      <c r="AN325" s="31">
        <v>2015</v>
      </c>
      <c r="AO325" s="82"/>
      <c r="AP325" s="51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31"/>
      <c r="BB325" s="59" t="s">
        <v>4373</v>
      </c>
      <c r="BC325" s="31" t="s">
        <v>2579</v>
      </c>
      <c r="BD325" s="49" t="s">
        <v>4505</v>
      </c>
    </row>
    <row r="326" spans="1:56" s="83" customFormat="1" ht="33.75">
      <c r="A326" s="81">
        <v>8</v>
      </c>
      <c r="B326" s="81" t="s">
        <v>3799</v>
      </c>
      <c r="C326" s="59" t="s">
        <v>54</v>
      </c>
      <c r="D326" s="31" t="s">
        <v>2574</v>
      </c>
      <c r="E326" s="59" t="s">
        <v>4373</v>
      </c>
      <c r="F326" s="31" t="s">
        <v>2093</v>
      </c>
      <c r="G326" s="31">
        <v>9430000</v>
      </c>
      <c r="H326" s="81">
        <v>641470</v>
      </c>
      <c r="I326" s="31" t="s">
        <v>3800</v>
      </c>
      <c r="J326" s="31" t="s">
        <v>2809</v>
      </c>
      <c r="K326" s="31" t="s">
        <v>2809</v>
      </c>
      <c r="L326" s="31" t="s">
        <v>2639</v>
      </c>
      <c r="M326" s="31" t="s">
        <v>1949</v>
      </c>
      <c r="N326" s="31" t="s">
        <v>2811</v>
      </c>
      <c r="O326" s="31" t="s">
        <v>3646</v>
      </c>
      <c r="P326" s="67">
        <v>460.43675000000002</v>
      </c>
      <c r="Q326" s="68">
        <f t="shared" si="35"/>
        <v>543.31536500000004</v>
      </c>
      <c r="R326" s="51">
        <v>460.43675000000002</v>
      </c>
      <c r="S326" s="51">
        <v>543.31536500000004</v>
      </c>
      <c r="T326" s="67">
        <v>460.43675000000002</v>
      </c>
      <c r="U326" s="68">
        <f t="shared" si="36"/>
        <v>543.31536500000004</v>
      </c>
      <c r="V326" s="31" t="s">
        <v>1937</v>
      </c>
      <c r="W326" s="31" t="s">
        <v>54</v>
      </c>
      <c r="X326" s="31" t="s">
        <v>54</v>
      </c>
      <c r="Y326" s="31" t="s">
        <v>3334</v>
      </c>
      <c r="Z326" s="66">
        <v>41925</v>
      </c>
      <c r="AA326" s="66">
        <v>41985</v>
      </c>
      <c r="AB326" s="82" t="s">
        <v>3796</v>
      </c>
      <c r="AC326" s="82" t="s">
        <v>3801</v>
      </c>
      <c r="AD326" s="31" t="s">
        <v>3800</v>
      </c>
      <c r="AE326" s="31" t="s">
        <v>1952</v>
      </c>
      <c r="AF326" s="50">
        <v>796</v>
      </c>
      <c r="AG326" s="31" t="s">
        <v>1971</v>
      </c>
      <c r="AH326" s="50">
        <v>1</v>
      </c>
      <c r="AI326" s="31" t="s">
        <v>2577</v>
      </c>
      <c r="AJ326" s="31" t="s">
        <v>62</v>
      </c>
      <c r="AK326" s="66">
        <v>42005</v>
      </c>
      <c r="AL326" s="66">
        <v>42005</v>
      </c>
      <c r="AM326" s="66">
        <v>42369</v>
      </c>
      <c r="AN326" s="31">
        <v>2015</v>
      </c>
      <c r="AO326" s="82"/>
      <c r="AP326" s="51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31"/>
      <c r="BB326" s="59" t="s">
        <v>4373</v>
      </c>
      <c r="BC326" s="31" t="s">
        <v>2579</v>
      </c>
      <c r="BD326" s="49" t="s">
        <v>4505</v>
      </c>
    </row>
    <row r="327" spans="1:56" s="83" customFormat="1" ht="33.75">
      <c r="A327" s="81">
        <v>8</v>
      </c>
      <c r="B327" s="81" t="s">
        <v>3802</v>
      </c>
      <c r="C327" s="59" t="s">
        <v>54</v>
      </c>
      <c r="D327" s="31" t="s">
        <v>2574</v>
      </c>
      <c r="E327" s="59" t="s">
        <v>4373</v>
      </c>
      <c r="F327" s="31" t="s">
        <v>2093</v>
      </c>
      <c r="G327" s="31">
        <v>9430000</v>
      </c>
      <c r="H327" s="81">
        <v>641471</v>
      </c>
      <c r="I327" s="31" t="s">
        <v>3803</v>
      </c>
      <c r="J327" s="31" t="s">
        <v>2809</v>
      </c>
      <c r="K327" s="31" t="s">
        <v>2809</v>
      </c>
      <c r="L327" s="31" t="s">
        <v>2639</v>
      </c>
      <c r="M327" s="31" t="s">
        <v>1949</v>
      </c>
      <c r="N327" s="31" t="s">
        <v>2811</v>
      </c>
      <c r="O327" s="31" t="s">
        <v>3646</v>
      </c>
      <c r="P327" s="67">
        <v>661.01694999999995</v>
      </c>
      <c r="Q327" s="68">
        <f t="shared" si="35"/>
        <v>780.00000099999988</v>
      </c>
      <c r="R327" s="51">
        <v>661.01694999999995</v>
      </c>
      <c r="S327" s="51">
        <v>780.00000099999988</v>
      </c>
      <c r="T327" s="67">
        <v>661.01694999999995</v>
      </c>
      <c r="U327" s="68">
        <f t="shared" si="36"/>
        <v>780.00000099999988</v>
      </c>
      <c r="V327" s="31" t="s">
        <v>1937</v>
      </c>
      <c r="W327" s="31" t="s">
        <v>54</v>
      </c>
      <c r="X327" s="31" t="s">
        <v>54</v>
      </c>
      <c r="Y327" s="31" t="s">
        <v>3334</v>
      </c>
      <c r="Z327" s="66">
        <v>41925</v>
      </c>
      <c r="AA327" s="66">
        <v>41985</v>
      </c>
      <c r="AB327" s="82" t="s">
        <v>3796</v>
      </c>
      <c r="AC327" s="82" t="s">
        <v>3804</v>
      </c>
      <c r="AD327" s="31" t="s">
        <v>3803</v>
      </c>
      <c r="AE327" s="31" t="s">
        <v>1952</v>
      </c>
      <c r="AF327" s="50">
        <v>796</v>
      </c>
      <c r="AG327" s="31" t="s">
        <v>1971</v>
      </c>
      <c r="AH327" s="50">
        <v>1</v>
      </c>
      <c r="AI327" s="31" t="s">
        <v>2577</v>
      </c>
      <c r="AJ327" s="31" t="s">
        <v>62</v>
      </c>
      <c r="AK327" s="66">
        <v>42005</v>
      </c>
      <c r="AL327" s="66">
        <v>42005</v>
      </c>
      <c r="AM327" s="66">
        <v>42369</v>
      </c>
      <c r="AN327" s="31">
        <v>2015</v>
      </c>
      <c r="AO327" s="82"/>
      <c r="AP327" s="51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31"/>
      <c r="BB327" s="59" t="s">
        <v>4373</v>
      </c>
      <c r="BC327" s="31" t="s">
        <v>2579</v>
      </c>
      <c r="BD327" s="49" t="s">
        <v>4505</v>
      </c>
    </row>
    <row r="328" spans="1:56" s="83" customFormat="1" ht="56.25">
      <c r="A328" s="81">
        <v>8</v>
      </c>
      <c r="B328" s="81" t="s">
        <v>3805</v>
      </c>
      <c r="C328" s="59" t="s">
        <v>54</v>
      </c>
      <c r="D328" s="31" t="s">
        <v>2574</v>
      </c>
      <c r="E328" s="59" t="s">
        <v>4373</v>
      </c>
      <c r="F328" s="31" t="s">
        <v>2093</v>
      </c>
      <c r="G328" s="31">
        <v>9430000</v>
      </c>
      <c r="H328" s="81">
        <v>641472</v>
      </c>
      <c r="I328" s="31" t="s">
        <v>3806</v>
      </c>
      <c r="J328" s="31" t="s">
        <v>2809</v>
      </c>
      <c r="K328" s="31" t="s">
        <v>2809</v>
      </c>
      <c r="L328" s="31" t="s">
        <v>2639</v>
      </c>
      <c r="M328" s="31" t="s">
        <v>1949</v>
      </c>
      <c r="N328" s="31" t="s">
        <v>2811</v>
      </c>
      <c r="O328" s="31" t="s">
        <v>3646</v>
      </c>
      <c r="P328" s="67">
        <v>10212.923489999999</v>
      </c>
      <c r="Q328" s="68">
        <f t="shared" si="35"/>
        <v>12051.249718199999</v>
      </c>
      <c r="R328" s="51">
        <v>10212.923489999999</v>
      </c>
      <c r="S328" s="51">
        <v>12051.249718199999</v>
      </c>
      <c r="T328" s="67">
        <v>10212.923489999999</v>
      </c>
      <c r="U328" s="68">
        <f t="shared" si="36"/>
        <v>12051.249718199999</v>
      </c>
      <c r="V328" s="31" t="s">
        <v>1937</v>
      </c>
      <c r="W328" s="31" t="s">
        <v>54</v>
      </c>
      <c r="X328" s="31" t="s">
        <v>54</v>
      </c>
      <c r="Y328" s="31" t="s">
        <v>3334</v>
      </c>
      <c r="Z328" s="66">
        <v>41925</v>
      </c>
      <c r="AA328" s="66">
        <v>41985</v>
      </c>
      <c r="AB328" s="82" t="s">
        <v>3796</v>
      </c>
      <c r="AC328" s="82" t="s">
        <v>3807</v>
      </c>
      <c r="AD328" s="31" t="s">
        <v>3806</v>
      </c>
      <c r="AE328" s="31" t="s">
        <v>1952</v>
      </c>
      <c r="AF328" s="50">
        <v>796</v>
      </c>
      <c r="AG328" s="31" t="s">
        <v>1971</v>
      </c>
      <c r="AH328" s="50">
        <v>1</v>
      </c>
      <c r="AI328" s="31" t="s">
        <v>2577</v>
      </c>
      <c r="AJ328" s="31" t="s">
        <v>62</v>
      </c>
      <c r="AK328" s="66">
        <v>42005</v>
      </c>
      <c r="AL328" s="66">
        <v>42005</v>
      </c>
      <c r="AM328" s="66">
        <v>42369</v>
      </c>
      <c r="AN328" s="31">
        <v>2015</v>
      </c>
      <c r="AO328" s="82"/>
      <c r="AP328" s="51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31"/>
      <c r="BB328" s="59" t="s">
        <v>4373</v>
      </c>
      <c r="BC328" s="31" t="s">
        <v>2579</v>
      </c>
      <c r="BD328" s="49" t="s">
        <v>4505</v>
      </c>
    </row>
    <row r="329" spans="1:56" s="83" customFormat="1" ht="45">
      <c r="A329" s="81">
        <v>8</v>
      </c>
      <c r="B329" s="81" t="s">
        <v>3808</v>
      </c>
      <c r="C329" s="59" t="s">
        <v>54</v>
      </c>
      <c r="D329" s="31" t="s">
        <v>2574</v>
      </c>
      <c r="E329" s="59" t="s">
        <v>4373</v>
      </c>
      <c r="F329" s="31" t="s">
        <v>2093</v>
      </c>
      <c r="G329" s="31">
        <v>9430000</v>
      </c>
      <c r="H329" s="81">
        <v>641473</v>
      </c>
      <c r="I329" s="31" t="s">
        <v>3809</v>
      </c>
      <c r="J329" s="31" t="s">
        <v>2809</v>
      </c>
      <c r="K329" s="31" t="s">
        <v>2809</v>
      </c>
      <c r="L329" s="31" t="s">
        <v>2639</v>
      </c>
      <c r="M329" s="31" t="s">
        <v>1949</v>
      </c>
      <c r="N329" s="31" t="s">
        <v>2811</v>
      </c>
      <c r="O329" s="31" t="s">
        <v>3646</v>
      </c>
      <c r="P329" s="67">
        <v>718.48658</v>
      </c>
      <c r="Q329" s="68">
        <f t="shared" si="35"/>
        <v>847.81416439999998</v>
      </c>
      <c r="R329" s="51">
        <v>718.48658</v>
      </c>
      <c r="S329" s="51">
        <v>847.81416439999998</v>
      </c>
      <c r="T329" s="67">
        <v>718.48658</v>
      </c>
      <c r="U329" s="68">
        <f t="shared" si="36"/>
        <v>847.81416439999998</v>
      </c>
      <c r="V329" s="31" t="s">
        <v>1937</v>
      </c>
      <c r="W329" s="31" t="s">
        <v>54</v>
      </c>
      <c r="X329" s="31" t="s">
        <v>54</v>
      </c>
      <c r="Y329" s="31" t="s">
        <v>3334</v>
      </c>
      <c r="Z329" s="66">
        <v>41925</v>
      </c>
      <c r="AA329" s="66">
        <v>41985</v>
      </c>
      <c r="AB329" s="82" t="s">
        <v>3796</v>
      </c>
      <c r="AC329" s="82" t="s">
        <v>3810</v>
      </c>
      <c r="AD329" s="31" t="s">
        <v>3809</v>
      </c>
      <c r="AE329" s="31" t="s">
        <v>1952</v>
      </c>
      <c r="AF329" s="50">
        <v>796</v>
      </c>
      <c r="AG329" s="31" t="s">
        <v>1971</v>
      </c>
      <c r="AH329" s="50">
        <v>1</v>
      </c>
      <c r="AI329" s="31" t="s">
        <v>2577</v>
      </c>
      <c r="AJ329" s="31" t="s">
        <v>62</v>
      </c>
      <c r="AK329" s="66">
        <v>42005</v>
      </c>
      <c r="AL329" s="66">
        <v>42005</v>
      </c>
      <c r="AM329" s="66">
        <v>42369</v>
      </c>
      <c r="AN329" s="31">
        <v>2015</v>
      </c>
      <c r="AO329" s="82"/>
      <c r="AP329" s="51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31"/>
      <c r="BB329" s="59" t="s">
        <v>4373</v>
      </c>
      <c r="BC329" s="31" t="s">
        <v>2579</v>
      </c>
      <c r="BD329" s="49" t="s">
        <v>4505</v>
      </c>
    </row>
    <row r="330" spans="1:56" s="83" customFormat="1" ht="33.75">
      <c r="A330" s="81">
        <v>8</v>
      </c>
      <c r="B330" s="81" t="s">
        <v>3811</v>
      </c>
      <c r="C330" s="59" t="s">
        <v>54</v>
      </c>
      <c r="D330" s="31" t="s">
        <v>2574</v>
      </c>
      <c r="E330" s="59" t="s">
        <v>4373</v>
      </c>
      <c r="F330" s="31" t="s">
        <v>2093</v>
      </c>
      <c r="G330" s="31">
        <v>9430000</v>
      </c>
      <c r="H330" s="81">
        <v>641475</v>
      </c>
      <c r="I330" s="31" t="s">
        <v>3812</v>
      </c>
      <c r="J330" s="31" t="s">
        <v>2809</v>
      </c>
      <c r="K330" s="31" t="s">
        <v>2809</v>
      </c>
      <c r="L330" s="31" t="s">
        <v>2639</v>
      </c>
      <c r="M330" s="31" t="s">
        <v>1949</v>
      </c>
      <c r="N330" s="31" t="s">
        <v>2811</v>
      </c>
      <c r="O330" s="31" t="s">
        <v>3646</v>
      </c>
      <c r="P330" s="67">
        <v>680.75145999999995</v>
      </c>
      <c r="Q330" s="68">
        <f t="shared" si="35"/>
        <v>803.28672279999989</v>
      </c>
      <c r="R330" s="51">
        <v>680.75145999999995</v>
      </c>
      <c r="S330" s="51">
        <v>803.28672279999989</v>
      </c>
      <c r="T330" s="67">
        <v>680.75145999999995</v>
      </c>
      <c r="U330" s="68">
        <f t="shared" si="36"/>
        <v>803.28672279999989</v>
      </c>
      <c r="V330" s="31" t="s">
        <v>1937</v>
      </c>
      <c r="W330" s="31" t="s">
        <v>54</v>
      </c>
      <c r="X330" s="31" t="s">
        <v>54</v>
      </c>
      <c r="Y330" s="31" t="s">
        <v>3334</v>
      </c>
      <c r="Z330" s="66">
        <v>41925</v>
      </c>
      <c r="AA330" s="66">
        <v>41985</v>
      </c>
      <c r="AB330" s="82" t="s">
        <v>3796</v>
      </c>
      <c r="AC330" s="82" t="s">
        <v>3813</v>
      </c>
      <c r="AD330" s="31" t="s">
        <v>3812</v>
      </c>
      <c r="AE330" s="31" t="s">
        <v>1952</v>
      </c>
      <c r="AF330" s="50">
        <v>796</v>
      </c>
      <c r="AG330" s="31" t="s">
        <v>1971</v>
      </c>
      <c r="AH330" s="50">
        <v>1</v>
      </c>
      <c r="AI330" s="31" t="s">
        <v>2577</v>
      </c>
      <c r="AJ330" s="31" t="s">
        <v>62</v>
      </c>
      <c r="AK330" s="66">
        <v>42005</v>
      </c>
      <c r="AL330" s="66">
        <v>42005</v>
      </c>
      <c r="AM330" s="66">
        <v>42369</v>
      </c>
      <c r="AN330" s="31">
        <v>2015</v>
      </c>
      <c r="AO330" s="82"/>
      <c r="AP330" s="51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31"/>
      <c r="BB330" s="59" t="s">
        <v>4373</v>
      </c>
      <c r="BC330" s="31" t="s">
        <v>2579</v>
      </c>
      <c r="BD330" s="49" t="s">
        <v>4505</v>
      </c>
    </row>
    <row r="331" spans="1:56" s="83" customFormat="1" ht="33.75">
      <c r="A331" s="81">
        <v>8</v>
      </c>
      <c r="B331" s="81" t="s">
        <v>3814</v>
      </c>
      <c r="C331" s="59" t="s">
        <v>54</v>
      </c>
      <c r="D331" s="31" t="s">
        <v>2574</v>
      </c>
      <c r="E331" s="59" t="s">
        <v>4373</v>
      </c>
      <c r="F331" s="31" t="s">
        <v>2093</v>
      </c>
      <c r="G331" s="31">
        <v>9430000</v>
      </c>
      <c r="H331" s="81">
        <v>641494</v>
      </c>
      <c r="I331" s="84" t="s">
        <v>3798</v>
      </c>
      <c r="J331" s="31" t="s">
        <v>2809</v>
      </c>
      <c r="K331" s="31" t="s">
        <v>2809</v>
      </c>
      <c r="L331" s="31" t="s">
        <v>2639</v>
      </c>
      <c r="M331" s="31" t="s">
        <v>1949</v>
      </c>
      <c r="N331" s="31" t="s">
        <v>2811</v>
      </c>
      <c r="O331" s="31" t="s">
        <v>3646</v>
      </c>
      <c r="P331" s="118">
        <v>1428</v>
      </c>
      <c r="Q331" s="68">
        <f t="shared" si="35"/>
        <v>1685.04</v>
      </c>
      <c r="R331" s="118">
        <v>1428</v>
      </c>
      <c r="S331" s="51">
        <v>4248</v>
      </c>
      <c r="T331" s="118">
        <v>1428</v>
      </c>
      <c r="U331" s="68">
        <f t="shared" si="36"/>
        <v>1685.04</v>
      </c>
      <c r="V331" s="31" t="s">
        <v>64</v>
      </c>
      <c r="W331" s="31" t="s">
        <v>54</v>
      </c>
      <c r="X331" s="31" t="s">
        <v>54</v>
      </c>
      <c r="Y331" s="31" t="s">
        <v>55</v>
      </c>
      <c r="Z331" s="66">
        <v>41925</v>
      </c>
      <c r="AA331" s="66">
        <v>41985</v>
      </c>
      <c r="AB331" s="82"/>
      <c r="AC331" s="82"/>
      <c r="AD331" s="31" t="s">
        <v>3798</v>
      </c>
      <c r="AE331" s="31" t="s">
        <v>1952</v>
      </c>
      <c r="AF331" s="50">
        <v>796</v>
      </c>
      <c r="AG331" s="31" t="s">
        <v>1971</v>
      </c>
      <c r="AH331" s="50">
        <v>1</v>
      </c>
      <c r="AI331" s="31" t="s">
        <v>2577</v>
      </c>
      <c r="AJ331" s="31" t="s">
        <v>62</v>
      </c>
      <c r="AK331" s="66">
        <v>42005</v>
      </c>
      <c r="AL331" s="66">
        <v>42005</v>
      </c>
      <c r="AM331" s="66">
        <v>42369</v>
      </c>
      <c r="AN331" s="31">
        <v>2015</v>
      </c>
      <c r="AO331" s="82"/>
      <c r="AP331" s="51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31"/>
      <c r="BB331" s="59" t="s">
        <v>4373</v>
      </c>
      <c r="BC331" s="31" t="s">
        <v>2579</v>
      </c>
      <c r="BD331" s="49" t="s">
        <v>4505</v>
      </c>
    </row>
    <row r="332" spans="1:56" s="83" customFormat="1" ht="78.75">
      <c r="A332" s="81">
        <v>3</v>
      </c>
      <c r="B332" s="81" t="s">
        <v>3815</v>
      </c>
      <c r="C332" s="59" t="s">
        <v>54</v>
      </c>
      <c r="D332" s="31" t="s">
        <v>3659</v>
      </c>
      <c r="E332" s="31" t="s">
        <v>2995</v>
      </c>
      <c r="F332" s="31" t="s">
        <v>2733</v>
      </c>
      <c r="G332" s="31">
        <v>7422090</v>
      </c>
      <c r="H332" s="81">
        <v>641531</v>
      </c>
      <c r="I332" s="84" t="s">
        <v>3816</v>
      </c>
      <c r="J332" s="31" t="s">
        <v>3817</v>
      </c>
      <c r="K332" s="31" t="s">
        <v>2745</v>
      </c>
      <c r="L332" s="31" t="s">
        <v>2639</v>
      </c>
      <c r="M332" s="31" t="s">
        <v>1968</v>
      </c>
      <c r="N332" s="31" t="s">
        <v>2746</v>
      </c>
      <c r="O332" s="31" t="s">
        <v>3646</v>
      </c>
      <c r="P332" s="67">
        <v>1350</v>
      </c>
      <c r="Q332" s="68">
        <f t="shared" si="35"/>
        <v>1593</v>
      </c>
      <c r="R332" s="51">
        <v>1350</v>
      </c>
      <c r="S332" s="51">
        <v>1593</v>
      </c>
      <c r="T332" s="67">
        <v>1350</v>
      </c>
      <c r="U332" s="68">
        <f t="shared" si="36"/>
        <v>1593</v>
      </c>
      <c r="V332" s="31" t="s">
        <v>64</v>
      </c>
      <c r="W332" s="31" t="s">
        <v>54</v>
      </c>
      <c r="X332" s="31" t="s">
        <v>54</v>
      </c>
      <c r="Y332" s="31" t="s">
        <v>55</v>
      </c>
      <c r="Z332" s="66">
        <f>AA332-45</f>
        <v>42030</v>
      </c>
      <c r="AA332" s="66">
        <v>42075</v>
      </c>
      <c r="AB332" s="82"/>
      <c r="AC332" s="82"/>
      <c r="AD332" s="31" t="s">
        <v>3783</v>
      </c>
      <c r="AE332" s="31" t="s">
        <v>1952</v>
      </c>
      <c r="AF332" s="50">
        <v>796</v>
      </c>
      <c r="AG332" s="31" t="s">
        <v>1971</v>
      </c>
      <c r="AH332" s="50">
        <v>1</v>
      </c>
      <c r="AI332" s="31">
        <v>45389000</v>
      </c>
      <c r="AJ332" s="31" t="s">
        <v>62</v>
      </c>
      <c r="AK332" s="66">
        <v>42095</v>
      </c>
      <c r="AL332" s="66">
        <v>42095</v>
      </c>
      <c r="AM332" s="66">
        <v>42277</v>
      </c>
      <c r="AN332" s="31">
        <v>2015</v>
      </c>
      <c r="AO332" s="82"/>
      <c r="AP332" s="51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31"/>
      <c r="BB332" s="82"/>
      <c r="BC332" s="31" t="s">
        <v>2579</v>
      </c>
    </row>
    <row r="333" spans="1:56" s="83" customFormat="1" ht="78.75">
      <c r="A333" s="81">
        <v>3</v>
      </c>
      <c r="B333" s="81" t="s">
        <v>3818</v>
      </c>
      <c r="C333" s="59" t="s">
        <v>54</v>
      </c>
      <c r="D333" s="31" t="s">
        <v>3659</v>
      </c>
      <c r="E333" s="31" t="s">
        <v>2995</v>
      </c>
      <c r="F333" s="31" t="s">
        <v>2733</v>
      </c>
      <c r="G333" s="31">
        <v>7422090</v>
      </c>
      <c r="H333" s="81">
        <v>641449</v>
      </c>
      <c r="I333" s="84" t="s">
        <v>3819</v>
      </c>
      <c r="J333" s="31" t="s">
        <v>3820</v>
      </c>
      <c r="K333" s="31" t="s">
        <v>3645</v>
      </c>
      <c r="L333" s="31" t="s">
        <v>2639</v>
      </c>
      <c r="M333" s="31" t="s">
        <v>2724</v>
      </c>
      <c r="N333" s="31" t="s">
        <v>2725</v>
      </c>
      <c r="O333" s="31" t="s">
        <v>3646</v>
      </c>
      <c r="P333" s="67">
        <v>10098.77701</v>
      </c>
      <c r="Q333" s="68">
        <f t="shared" si="35"/>
        <v>11916.556871799999</v>
      </c>
      <c r="R333" s="51">
        <v>10098.77701</v>
      </c>
      <c r="S333" s="51">
        <f>R333*1.18</f>
        <v>11916.556871799999</v>
      </c>
      <c r="T333" s="67">
        <v>10098.77701</v>
      </c>
      <c r="U333" s="68">
        <f t="shared" si="36"/>
        <v>11916.556871799999</v>
      </c>
      <c r="V333" s="31" t="s">
        <v>61</v>
      </c>
      <c r="W333" s="31" t="s">
        <v>54</v>
      </c>
      <c r="X333" s="31" t="s">
        <v>54</v>
      </c>
      <c r="Y333" s="31" t="s">
        <v>55</v>
      </c>
      <c r="Z333" s="66">
        <v>41955</v>
      </c>
      <c r="AA333" s="66">
        <v>42015</v>
      </c>
      <c r="AB333" s="82"/>
      <c r="AC333" s="82"/>
      <c r="AD333" s="31" t="s">
        <v>3819</v>
      </c>
      <c r="AE333" s="31" t="s">
        <v>1952</v>
      </c>
      <c r="AF333" s="50">
        <v>796</v>
      </c>
      <c r="AG333" s="31" t="s">
        <v>1971</v>
      </c>
      <c r="AH333" s="50">
        <v>1</v>
      </c>
      <c r="AI333" s="31">
        <v>45923000</v>
      </c>
      <c r="AJ333" s="31" t="s">
        <v>62</v>
      </c>
      <c r="AK333" s="66">
        <v>42035</v>
      </c>
      <c r="AL333" s="66">
        <v>42036</v>
      </c>
      <c r="AM333" s="66">
        <v>42369</v>
      </c>
      <c r="AN333" s="31">
        <v>2015</v>
      </c>
      <c r="AO333" s="82"/>
      <c r="AP333" s="51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31"/>
      <c r="BB333" s="82"/>
      <c r="BC333" s="31" t="s">
        <v>2579</v>
      </c>
    </row>
    <row r="334" spans="1:56" ht="56.25">
      <c r="A334" s="58">
        <v>8</v>
      </c>
      <c r="B334" s="50" t="s">
        <v>3821</v>
      </c>
      <c r="C334" s="31" t="s">
        <v>54</v>
      </c>
      <c r="D334" s="31" t="s">
        <v>3822</v>
      </c>
      <c r="E334" s="59" t="s">
        <v>3823</v>
      </c>
      <c r="F334" s="50">
        <v>22</v>
      </c>
      <c r="G334" s="50" t="s">
        <v>3824</v>
      </c>
      <c r="H334" s="50">
        <v>627346</v>
      </c>
      <c r="I334" s="59" t="s">
        <v>3825</v>
      </c>
      <c r="J334" s="31" t="s">
        <v>2907</v>
      </c>
      <c r="K334" s="31" t="s">
        <v>2907</v>
      </c>
      <c r="L334" s="31" t="s">
        <v>3826</v>
      </c>
      <c r="M334" s="50">
        <v>20105090301</v>
      </c>
      <c r="N334" s="31" t="s">
        <v>3827</v>
      </c>
      <c r="O334" s="59" t="s">
        <v>3828</v>
      </c>
      <c r="P334" s="51">
        <v>2381</v>
      </c>
      <c r="Q334" s="51">
        <f t="shared" si="35"/>
        <v>2809.58</v>
      </c>
      <c r="R334" s="51">
        <v>2381</v>
      </c>
      <c r="S334" s="51">
        <v>2809.58</v>
      </c>
      <c r="T334" s="51">
        <v>2381</v>
      </c>
      <c r="U334" s="51">
        <f t="shared" si="36"/>
        <v>2809.58</v>
      </c>
      <c r="V334" s="31" t="s">
        <v>64</v>
      </c>
      <c r="W334" s="31" t="s">
        <v>54</v>
      </c>
      <c r="X334" s="31" t="s">
        <v>54</v>
      </c>
      <c r="Y334" s="50" t="s">
        <v>55</v>
      </c>
      <c r="Z334" s="60">
        <v>42019</v>
      </c>
      <c r="AA334" s="60">
        <v>42064</v>
      </c>
      <c r="AB334" s="59"/>
      <c r="AC334" s="50"/>
      <c r="AD334" s="59" t="s">
        <v>3825</v>
      </c>
      <c r="AE334" s="59" t="s">
        <v>1952</v>
      </c>
      <c r="AF334" s="50">
        <v>796</v>
      </c>
      <c r="AG334" s="31" t="s">
        <v>1971</v>
      </c>
      <c r="AH334" s="50">
        <v>1</v>
      </c>
      <c r="AI334" s="50">
        <v>45</v>
      </c>
      <c r="AJ334" s="31" t="s">
        <v>62</v>
      </c>
      <c r="AK334" s="60">
        <v>42064</v>
      </c>
      <c r="AL334" s="60">
        <v>42064</v>
      </c>
      <c r="AM334" s="60">
        <v>42369</v>
      </c>
      <c r="AN334" s="50">
        <v>2015</v>
      </c>
      <c r="AO334" s="59"/>
      <c r="AP334" s="51"/>
      <c r="AQ334" s="50" t="s">
        <v>1659</v>
      </c>
      <c r="AR334" s="50" t="s">
        <v>1659</v>
      </c>
      <c r="AS334" s="50" t="s">
        <v>1659</v>
      </c>
      <c r="AT334" s="50" t="s">
        <v>1659</v>
      </c>
      <c r="AU334" s="50" t="s">
        <v>1659</v>
      </c>
      <c r="AV334" s="50" t="s">
        <v>1659</v>
      </c>
      <c r="AW334" s="50" t="s">
        <v>1659</v>
      </c>
      <c r="AX334" s="50" t="s">
        <v>1659</v>
      </c>
      <c r="AY334" s="50" t="s">
        <v>1659</v>
      </c>
      <c r="AZ334" s="50" t="s">
        <v>1659</v>
      </c>
      <c r="BA334" s="50" t="s">
        <v>1659</v>
      </c>
      <c r="BB334" s="31"/>
      <c r="BC334" s="31" t="s">
        <v>3829</v>
      </c>
      <c r="BD334" s="49" t="s">
        <v>4513</v>
      </c>
    </row>
    <row r="335" spans="1:56" ht="56.25">
      <c r="A335" s="58">
        <v>8</v>
      </c>
      <c r="B335" s="50" t="s">
        <v>3830</v>
      </c>
      <c r="C335" s="31" t="s">
        <v>54</v>
      </c>
      <c r="D335" s="31" t="s">
        <v>3822</v>
      </c>
      <c r="E335" s="59" t="s">
        <v>3823</v>
      </c>
      <c r="F335" s="50">
        <v>74</v>
      </c>
      <c r="G335" s="50" t="s">
        <v>3831</v>
      </c>
      <c r="H335" s="50">
        <v>626929</v>
      </c>
      <c r="I335" s="59" t="s">
        <v>3832</v>
      </c>
      <c r="J335" s="31" t="s">
        <v>2907</v>
      </c>
      <c r="K335" s="31" t="s">
        <v>2907</v>
      </c>
      <c r="L335" s="31" t="s">
        <v>3826</v>
      </c>
      <c r="M335" s="50">
        <v>20105090301</v>
      </c>
      <c r="N335" s="31" t="s">
        <v>3827</v>
      </c>
      <c r="O335" s="59" t="s">
        <v>3828</v>
      </c>
      <c r="P335" s="51">
        <v>2000</v>
      </c>
      <c r="Q335" s="51">
        <f t="shared" si="35"/>
        <v>2360</v>
      </c>
      <c r="R335" s="51">
        <v>2000</v>
      </c>
      <c r="S335" s="51">
        <v>2360</v>
      </c>
      <c r="T335" s="51">
        <v>2000</v>
      </c>
      <c r="U335" s="51">
        <f t="shared" si="36"/>
        <v>2360</v>
      </c>
      <c r="V335" s="31" t="s">
        <v>64</v>
      </c>
      <c r="W335" s="31" t="s">
        <v>54</v>
      </c>
      <c r="X335" s="31" t="s">
        <v>54</v>
      </c>
      <c r="Y335" s="50" t="s">
        <v>55</v>
      </c>
      <c r="Z335" s="60">
        <v>42019</v>
      </c>
      <c r="AA335" s="60">
        <v>42064</v>
      </c>
      <c r="AB335" s="59"/>
      <c r="AC335" s="50"/>
      <c r="AD335" s="59" t="s">
        <v>3832</v>
      </c>
      <c r="AE335" s="59" t="s">
        <v>1952</v>
      </c>
      <c r="AF335" s="50">
        <v>796</v>
      </c>
      <c r="AG335" s="31" t="s">
        <v>1971</v>
      </c>
      <c r="AH335" s="50">
        <v>1</v>
      </c>
      <c r="AI335" s="50">
        <v>45</v>
      </c>
      <c r="AJ335" s="31" t="s">
        <v>62</v>
      </c>
      <c r="AK335" s="60">
        <v>42095</v>
      </c>
      <c r="AL335" s="60">
        <v>42095</v>
      </c>
      <c r="AM335" s="60">
        <v>42185</v>
      </c>
      <c r="AN335" s="50">
        <v>2015</v>
      </c>
      <c r="AO335" s="59"/>
      <c r="AP335" s="51"/>
      <c r="AQ335" s="50" t="s">
        <v>1659</v>
      </c>
      <c r="AR335" s="50" t="s">
        <v>1659</v>
      </c>
      <c r="AS335" s="50" t="s">
        <v>1659</v>
      </c>
      <c r="AT335" s="50" t="s">
        <v>1659</v>
      </c>
      <c r="AU335" s="50" t="s">
        <v>1659</v>
      </c>
      <c r="AV335" s="50" t="s">
        <v>1659</v>
      </c>
      <c r="AW335" s="50" t="s">
        <v>1659</v>
      </c>
      <c r="AX335" s="50" t="s">
        <v>1659</v>
      </c>
      <c r="AY335" s="50" t="s">
        <v>1659</v>
      </c>
      <c r="AZ335" s="50" t="s">
        <v>1659</v>
      </c>
      <c r="BA335" s="50" t="s">
        <v>1659</v>
      </c>
      <c r="BB335" s="31"/>
      <c r="BC335" s="31" t="s">
        <v>3829</v>
      </c>
      <c r="BD335" s="49" t="s">
        <v>4513</v>
      </c>
    </row>
    <row r="336" spans="1:56" ht="67.5">
      <c r="A336" s="58">
        <v>8</v>
      </c>
      <c r="B336" s="50" t="s">
        <v>3833</v>
      </c>
      <c r="C336" s="31" t="s">
        <v>54</v>
      </c>
      <c r="D336" s="31" t="s">
        <v>3822</v>
      </c>
      <c r="E336" s="59" t="s">
        <v>3823</v>
      </c>
      <c r="F336" s="50">
        <v>74</v>
      </c>
      <c r="G336" s="50" t="s">
        <v>3831</v>
      </c>
      <c r="H336" s="50">
        <v>627357</v>
      </c>
      <c r="I336" s="59" t="s">
        <v>3834</v>
      </c>
      <c r="J336" s="31" t="s">
        <v>2907</v>
      </c>
      <c r="K336" s="31" t="s">
        <v>2907</v>
      </c>
      <c r="L336" s="31" t="s">
        <v>3826</v>
      </c>
      <c r="M336" s="50">
        <v>20105090301</v>
      </c>
      <c r="N336" s="31" t="s">
        <v>3827</v>
      </c>
      <c r="O336" s="59" t="s">
        <v>3828</v>
      </c>
      <c r="P336" s="51">
        <v>3675</v>
      </c>
      <c r="Q336" s="51">
        <f t="shared" si="35"/>
        <v>4336.5</v>
      </c>
      <c r="R336" s="51">
        <v>3675</v>
      </c>
      <c r="S336" s="51">
        <v>4336.5</v>
      </c>
      <c r="T336" s="51">
        <v>3675</v>
      </c>
      <c r="U336" s="51">
        <f t="shared" si="36"/>
        <v>4336.5</v>
      </c>
      <c r="V336" s="31" t="s">
        <v>64</v>
      </c>
      <c r="W336" s="31" t="s">
        <v>54</v>
      </c>
      <c r="X336" s="31" t="s">
        <v>54</v>
      </c>
      <c r="Y336" s="50" t="s">
        <v>55</v>
      </c>
      <c r="Z336" s="60">
        <v>41929</v>
      </c>
      <c r="AA336" s="60">
        <v>41974</v>
      </c>
      <c r="AB336" s="59"/>
      <c r="AC336" s="50"/>
      <c r="AD336" s="59" t="s">
        <v>3834</v>
      </c>
      <c r="AE336" s="59" t="s">
        <v>1952</v>
      </c>
      <c r="AF336" s="50">
        <v>796</v>
      </c>
      <c r="AG336" s="31" t="s">
        <v>1971</v>
      </c>
      <c r="AH336" s="50">
        <v>1</v>
      </c>
      <c r="AI336" s="50">
        <v>45</v>
      </c>
      <c r="AJ336" s="31" t="s">
        <v>62</v>
      </c>
      <c r="AK336" s="60">
        <v>42005</v>
      </c>
      <c r="AL336" s="60">
        <v>42005</v>
      </c>
      <c r="AM336" s="60">
        <v>42369</v>
      </c>
      <c r="AN336" s="50">
        <v>2015</v>
      </c>
      <c r="AO336" s="59"/>
      <c r="AP336" s="51"/>
      <c r="AQ336" s="50" t="s">
        <v>1659</v>
      </c>
      <c r="AR336" s="50" t="s">
        <v>1659</v>
      </c>
      <c r="AS336" s="50" t="s">
        <v>1659</v>
      </c>
      <c r="AT336" s="50" t="s">
        <v>1659</v>
      </c>
      <c r="AU336" s="50" t="s">
        <v>1659</v>
      </c>
      <c r="AV336" s="50" t="s">
        <v>1659</v>
      </c>
      <c r="AW336" s="50" t="s">
        <v>1659</v>
      </c>
      <c r="AX336" s="50" t="s">
        <v>1659</v>
      </c>
      <c r="AY336" s="50" t="s">
        <v>1659</v>
      </c>
      <c r="AZ336" s="50" t="s">
        <v>1659</v>
      </c>
      <c r="BA336" s="50" t="s">
        <v>1659</v>
      </c>
      <c r="BB336" s="31"/>
      <c r="BC336" s="31" t="s">
        <v>3829</v>
      </c>
      <c r="BD336" s="49" t="s">
        <v>4513</v>
      </c>
    </row>
    <row r="337" spans="1:56" ht="56.25">
      <c r="A337" s="58">
        <v>8</v>
      </c>
      <c r="B337" s="50" t="s">
        <v>3835</v>
      </c>
      <c r="C337" s="31" t="s">
        <v>54</v>
      </c>
      <c r="D337" s="31" t="s">
        <v>3822</v>
      </c>
      <c r="E337" s="59" t="s">
        <v>3823</v>
      </c>
      <c r="F337" s="50">
        <v>74</v>
      </c>
      <c r="G337" s="50" t="s">
        <v>3836</v>
      </c>
      <c r="H337" s="50">
        <v>627358</v>
      </c>
      <c r="I337" s="59" t="s">
        <v>3837</v>
      </c>
      <c r="J337" s="31" t="s">
        <v>2907</v>
      </c>
      <c r="K337" s="31" t="s">
        <v>2907</v>
      </c>
      <c r="L337" s="31" t="s">
        <v>3826</v>
      </c>
      <c r="M337" s="50">
        <v>20105090301</v>
      </c>
      <c r="N337" s="31" t="s">
        <v>3827</v>
      </c>
      <c r="O337" s="59" t="s">
        <v>3838</v>
      </c>
      <c r="P337" s="51">
        <v>2000</v>
      </c>
      <c r="Q337" s="51">
        <f t="shared" si="35"/>
        <v>2360</v>
      </c>
      <c r="R337" s="51">
        <v>2000</v>
      </c>
      <c r="S337" s="51">
        <v>2360</v>
      </c>
      <c r="T337" s="51">
        <v>2000</v>
      </c>
      <c r="U337" s="51">
        <f t="shared" si="36"/>
        <v>2360</v>
      </c>
      <c r="V337" s="31" t="s">
        <v>64</v>
      </c>
      <c r="W337" s="31" t="s">
        <v>54</v>
      </c>
      <c r="X337" s="31" t="s">
        <v>54</v>
      </c>
      <c r="Y337" s="50" t="s">
        <v>55</v>
      </c>
      <c r="Z337" s="60">
        <v>41929</v>
      </c>
      <c r="AA337" s="60">
        <v>41974</v>
      </c>
      <c r="AB337" s="59"/>
      <c r="AC337" s="50"/>
      <c r="AD337" s="59" t="s">
        <v>3837</v>
      </c>
      <c r="AE337" s="59" t="s">
        <v>1952</v>
      </c>
      <c r="AF337" s="50">
        <v>796</v>
      </c>
      <c r="AG337" s="31" t="s">
        <v>1971</v>
      </c>
      <c r="AH337" s="50">
        <v>1</v>
      </c>
      <c r="AI337" s="50">
        <v>45</v>
      </c>
      <c r="AJ337" s="31" t="s">
        <v>62</v>
      </c>
      <c r="AK337" s="60">
        <v>42005</v>
      </c>
      <c r="AL337" s="60">
        <v>42005</v>
      </c>
      <c r="AM337" s="60">
        <v>42369</v>
      </c>
      <c r="AN337" s="50">
        <v>2015</v>
      </c>
      <c r="AO337" s="59"/>
      <c r="AP337" s="51"/>
      <c r="AQ337" s="50" t="s">
        <v>1659</v>
      </c>
      <c r="AR337" s="50" t="s">
        <v>1659</v>
      </c>
      <c r="AS337" s="50" t="s">
        <v>1659</v>
      </c>
      <c r="AT337" s="50" t="s">
        <v>1659</v>
      </c>
      <c r="AU337" s="50" t="s">
        <v>1659</v>
      </c>
      <c r="AV337" s="50" t="s">
        <v>1659</v>
      </c>
      <c r="AW337" s="50" t="s">
        <v>1659</v>
      </c>
      <c r="AX337" s="50" t="s">
        <v>1659</v>
      </c>
      <c r="AY337" s="50" t="s">
        <v>1659</v>
      </c>
      <c r="AZ337" s="50" t="s">
        <v>1659</v>
      </c>
      <c r="BA337" s="50" t="s">
        <v>1659</v>
      </c>
      <c r="BB337" s="31"/>
      <c r="BC337" s="31" t="s">
        <v>3829</v>
      </c>
      <c r="BD337" s="49" t="s">
        <v>4513</v>
      </c>
    </row>
    <row r="338" spans="1:56" ht="56.25">
      <c r="A338" s="58">
        <v>8</v>
      </c>
      <c r="B338" s="50" t="s">
        <v>3839</v>
      </c>
      <c r="C338" s="31" t="s">
        <v>54</v>
      </c>
      <c r="D338" s="31" t="s">
        <v>3822</v>
      </c>
      <c r="E338" s="59" t="s">
        <v>3823</v>
      </c>
      <c r="F338" s="50">
        <v>74</v>
      </c>
      <c r="G338" s="50" t="s">
        <v>3831</v>
      </c>
      <c r="H338" s="50">
        <v>627355</v>
      </c>
      <c r="I338" s="59" t="s">
        <v>3840</v>
      </c>
      <c r="J338" s="31" t="s">
        <v>2907</v>
      </c>
      <c r="K338" s="31" t="s">
        <v>2907</v>
      </c>
      <c r="L338" s="31" t="s">
        <v>3826</v>
      </c>
      <c r="M338" s="50">
        <v>20105090301</v>
      </c>
      <c r="N338" s="31" t="s">
        <v>3827</v>
      </c>
      <c r="O338" s="59" t="s">
        <v>3828</v>
      </c>
      <c r="P338" s="51">
        <v>5889</v>
      </c>
      <c r="Q338" s="51">
        <f t="shared" si="35"/>
        <v>6949.0199999999995</v>
      </c>
      <c r="R338" s="51">
        <v>5889</v>
      </c>
      <c r="S338" s="51">
        <v>6949.0199999999995</v>
      </c>
      <c r="T338" s="51">
        <v>5889</v>
      </c>
      <c r="U338" s="51">
        <f t="shared" si="36"/>
        <v>6949.0199999999995</v>
      </c>
      <c r="V338" s="31" t="s">
        <v>64</v>
      </c>
      <c r="W338" s="31" t="s">
        <v>54</v>
      </c>
      <c r="X338" s="31" t="s">
        <v>54</v>
      </c>
      <c r="Y338" s="50" t="s">
        <v>55</v>
      </c>
      <c r="Z338" s="60">
        <v>41929</v>
      </c>
      <c r="AA338" s="60">
        <v>41974</v>
      </c>
      <c r="AB338" s="59"/>
      <c r="AC338" s="50"/>
      <c r="AD338" s="59" t="s">
        <v>3840</v>
      </c>
      <c r="AE338" s="59" t="s">
        <v>1952</v>
      </c>
      <c r="AF338" s="50">
        <v>796</v>
      </c>
      <c r="AG338" s="31" t="s">
        <v>1971</v>
      </c>
      <c r="AH338" s="50">
        <v>1</v>
      </c>
      <c r="AI338" s="50">
        <v>45</v>
      </c>
      <c r="AJ338" s="31" t="s">
        <v>62</v>
      </c>
      <c r="AK338" s="60">
        <v>42005</v>
      </c>
      <c r="AL338" s="60">
        <v>42005</v>
      </c>
      <c r="AM338" s="60">
        <v>42369</v>
      </c>
      <c r="AN338" s="50">
        <v>2015</v>
      </c>
      <c r="AO338" s="59"/>
      <c r="AP338" s="51"/>
      <c r="AQ338" s="50" t="s">
        <v>1659</v>
      </c>
      <c r="AR338" s="50" t="s">
        <v>1659</v>
      </c>
      <c r="AS338" s="50" t="s">
        <v>1659</v>
      </c>
      <c r="AT338" s="50" t="s">
        <v>1659</v>
      </c>
      <c r="AU338" s="50" t="s">
        <v>1659</v>
      </c>
      <c r="AV338" s="50" t="s">
        <v>1659</v>
      </c>
      <c r="AW338" s="50" t="s">
        <v>1659</v>
      </c>
      <c r="AX338" s="50" t="s">
        <v>1659</v>
      </c>
      <c r="AY338" s="50" t="s">
        <v>1659</v>
      </c>
      <c r="AZ338" s="50" t="s">
        <v>1659</v>
      </c>
      <c r="BA338" s="50" t="s">
        <v>1659</v>
      </c>
      <c r="BB338" s="31"/>
      <c r="BC338" s="31" t="s">
        <v>3829</v>
      </c>
      <c r="BD338" s="49" t="s">
        <v>4513</v>
      </c>
    </row>
    <row r="339" spans="1:56" ht="56.25">
      <c r="A339" s="58">
        <v>8</v>
      </c>
      <c r="B339" s="50" t="s">
        <v>3841</v>
      </c>
      <c r="C339" s="31" t="s">
        <v>54</v>
      </c>
      <c r="D339" s="31" t="s">
        <v>3822</v>
      </c>
      <c r="E339" s="59" t="s">
        <v>3823</v>
      </c>
      <c r="F339" s="50">
        <v>74</v>
      </c>
      <c r="G339" s="50" t="s">
        <v>3831</v>
      </c>
      <c r="H339" s="50">
        <v>627362</v>
      </c>
      <c r="I339" s="59" t="s">
        <v>3842</v>
      </c>
      <c r="J339" s="31" t="s">
        <v>2907</v>
      </c>
      <c r="K339" s="31" t="s">
        <v>2907</v>
      </c>
      <c r="L339" s="31" t="s">
        <v>3826</v>
      </c>
      <c r="M339" s="50">
        <v>20105090301</v>
      </c>
      <c r="N339" s="31" t="s">
        <v>3827</v>
      </c>
      <c r="O339" s="59" t="s">
        <v>3828</v>
      </c>
      <c r="P339" s="51">
        <v>2224</v>
      </c>
      <c r="Q339" s="51">
        <f t="shared" si="35"/>
        <v>2624.3199999999997</v>
      </c>
      <c r="R339" s="51">
        <v>2224</v>
      </c>
      <c r="S339" s="51">
        <v>2624.3199999999997</v>
      </c>
      <c r="T339" s="51">
        <v>2224</v>
      </c>
      <c r="U339" s="51">
        <f t="shared" si="36"/>
        <v>2624.3199999999997</v>
      </c>
      <c r="V339" s="31" t="s">
        <v>64</v>
      </c>
      <c r="W339" s="31" t="s">
        <v>54</v>
      </c>
      <c r="X339" s="31" t="s">
        <v>54</v>
      </c>
      <c r="Y339" s="50" t="s">
        <v>55</v>
      </c>
      <c r="Z339" s="60">
        <v>41929</v>
      </c>
      <c r="AA339" s="60">
        <v>41974</v>
      </c>
      <c r="AB339" s="59"/>
      <c r="AC339" s="50"/>
      <c r="AD339" s="59" t="s">
        <v>3842</v>
      </c>
      <c r="AE339" s="59" t="s">
        <v>1952</v>
      </c>
      <c r="AF339" s="50">
        <v>796</v>
      </c>
      <c r="AG339" s="31" t="s">
        <v>1971</v>
      </c>
      <c r="AH339" s="50">
        <v>1</v>
      </c>
      <c r="AI339" s="50">
        <v>45</v>
      </c>
      <c r="AJ339" s="31" t="s">
        <v>62</v>
      </c>
      <c r="AK339" s="60">
        <v>42005</v>
      </c>
      <c r="AL339" s="60">
        <v>42005</v>
      </c>
      <c r="AM339" s="60">
        <v>42369</v>
      </c>
      <c r="AN339" s="50">
        <v>2015</v>
      </c>
      <c r="AO339" s="59"/>
      <c r="AP339" s="51"/>
      <c r="AQ339" s="50" t="s">
        <v>1659</v>
      </c>
      <c r="AR339" s="50" t="s">
        <v>1659</v>
      </c>
      <c r="AS339" s="50" t="s">
        <v>1659</v>
      </c>
      <c r="AT339" s="50" t="s">
        <v>1659</v>
      </c>
      <c r="AU339" s="50" t="s">
        <v>1659</v>
      </c>
      <c r="AV339" s="50" t="s">
        <v>1659</v>
      </c>
      <c r="AW339" s="50" t="s">
        <v>1659</v>
      </c>
      <c r="AX339" s="50" t="s">
        <v>1659</v>
      </c>
      <c r="AY339" s="50" t="s">
        <v>1659</v>
      </c>
      <c r="AZ339" s="50" t="s">
        <v>1659</v>
      </c>
      <c r="BA339" s="50" t="s">
        <v>1659</v>
      </c>
      <c r="BB339" s="31"/>
      <c r="BC339" s="31" t="s">
        <v>3829</v>
      </c>
      <c r="BD339" s="49" t="s">
        <v>4513</v>
      </c>
    </row>
    <row r="340" spans="1:56" ht="56.25">
      <c r="A340" s="58">
        <v>8</v>
      </c>
      <c r="B340" s="50" t="s">
        <v>3843</v>
      </c>
      <c r="C340" s="31" t="s">
        <v>54</v>
      </c>
      <c r="D340" s="31" t="s">
        <v>3822</v>
      </c>
      <c r="E340" s="59" t="s">
        <v>3823</v>
      </c>
      <c r="F340" s="50">
        <v>74</v>
      </c>
      <c r="G340" s="50" t="s">
        <v>3844</v>
      </c>
      <c r="H340" s="50">
        <v>627363</v>
      </c>
      <c r="I340" s="59" t="s">
        <v>3845</v>
      </c>
      <c r="J340" s="31" t="s">
        <v>2907</v>
      </c>
      <c r="K340" s="31" t="s">
        <v>2907</v>
      </c>
      <c r="L340" s="31" t="s">
        <v>3826</v>
      </c>
      <c r="M340" s="50">
        <v>20105090301</v>
      </c>
      <c r="N340" s="31" t="s">
        <v>3827</v>
      </c>
      <c r="O340" s="59" t="s">
        <v>3828</v>
      </c>
      <c r="P340" s="51">
        <v>3000</v>
      </c>
      <c r="Q340" s="51">
        <f t="shared" si="35"/>
        <v>3540</v>
      </c>
      <c r="R340" s="51">
        <v>3000</v>
      </c>
      <c r="S340" s="51">
        <v>3540</v>
      </c>
      <c r="T340" s="51">
        <v>3000</v>
      </c>
      <c r="U340" s="51">
        <f t="shared" si="36"/>
        <v>3540</v>
      </c>
      <c r="V340" s="31" t="s">
        <v>64</v>
      </c>
      <c r="W340" s="31" t="s">
        <v>54</v>
      </c>
      <c r="X340" s="31" t="s">
        <v>54</v>
      </c>
      <c r="Y340" s="50" t="s">
        <v>55</v>
      </c>
      <c r="Z340" s="60">
        <v>41929</v>
      </c>
      <c r="AA340" s="60">
        <v>41974</v>
      </c>
      <c r="AB340" s="59"/>
      <c r="AC340" s="50"/>
      <c r="AD340" s="59" t="s">
        <v>3845</v>
      </c>
      <c r="AE340" s="59" t="s">
        <v>1952</v>
      </c>
      <c r="AF340" s="50">
        <v>796</v>
      </c>
      <c r="AG340" s="31" t="s">
        <v>1971</v>
      </c>
      <c r="AH340" s="50">
        <v>1</v>
      </c>
      <c r="AI340" s="50">
        <v>45</v>
      </c>
      <c r="AJ340" s="31" t="s">
        <v>62</v>
      </c>
      <c r="AK340" s="60">
        <v>42005</v>
      </c>
      <c r="AL340" s="60">
        <v>42005</v>
      </c>
      <c r="AM340" s="60">
        <v>42369</v>
      </c>
      <c r="AN340" s="50">
        <v>2015</v>
      </c>
      <c r="AO340" s="59"/>
      <c r="AP340" s="51"/>
      <c r="AQ340" s="50" t="s">
        <v>1659</v>
      </c>
      <c r="AR340" s="50" t="s">
        <v>1659</v>
      </c>
      <c r="AS340" s="50" t="s">
        <v>1659</v>
      </c>
      <c r="AT340" s="50" t="s">
        <v>1659</v>
      </c>
      <c r="AU340" s="50" t="s">
        <v>1659</v>
      </c>
      <c r="AV340" s="50" t="s">
        <v>1659</v>
      </c>
      <c r="AW340" s="50" t="s">
        <v>1659</v>
      </c>
      <c r="AX340" s="50" t="s">
        <v>1659</v>
      </c>
      <c r="AY340" s="50" t="s">
        <v>1659</v>
      </c>
      <c r="AZ340" s="50" t="s">
        <v>1659</v>
      </c>
      <c r="BA340" s="50" t="s">
        <v>1659</v>
      </c>
      <c r="BB340" s="31"/>
      <c r="BC340" s="31" t="s">
        <v>3829</v>
      </c>
      <c r="BD340" s="49" t="s">
        <v>4513</v>
      </c>
    </row>
    <row r="341" spans="1:56" ht="56.25">
      <c r="A341" s="58">
        <v>8</v>
      </c>
      <c r="B341" s="50" t="s">
        <v>3846</v>
      </c>
      <c r="C341" s="31" t="s">
        <v>54</v>
      </c>
      <c r="D341" s="31" t="s">
        <v>3822</v>
      </c>
      <c r="E341" s="59" t="s">
        <v>3823</v>
      </c>
      <c r="F341" s="50">
        <v>74</v>
      </c>
      <c r="G341" s="50" t="s">
        <v>3836</v>
      </c>
      <c r="H341" s="50">
        <v>627366</v>
      </c>
      <c r="I341" s="59" t="s">
        <v>3847</v>
      </c>
      <c r="J341" s="31" t="s">
        <v>2907</v>
      </c>
      <c r="K341" s="31" t="s">
        <v>2907</v>
      </c>
      <c r="L341" s="31" t="s">
        <v>3826</v>
      </c>
      <c r="M341" s="50">
        <v>20105090301</v>
      </c>
      <c r="N341" s="31" t="s">
        <v>3827</v>
      </c>
      <c r="O341" s="59" t="s">
        <v>3828</v>
      </c>
      <c r="P341" s="51">
        <v>3000</v>
      </c>
      <c r="Q341" s="51">
        <f t="shared" si="35"/>
        <v>3540</v>
      </c>
      <c r="R341" s="51">
        <v>3000</v>
      </c>
      <c r="S341" s="51">
        <v>3540</v>
      </c>
      <c r="T341" s="51">
        <v>3000</v>
      </c>
      <c r="U341" s="51">
        <f t="shared" si="36"/>
        <v>3540</v>
      </c>
      <c r="V341" s="31" t="s">
        <v>64</v>
      </c>
      <c r="W341" s="31" t="s">
        <v>54</v>
      </c>
      <c r="X341" s="31" t="s">
        <v>54</v>
      </c>
      <c r="Y341" s="50" t="s">
        <v>55</v>
      </c>
      <c r="Z341" s="60">
        <v>41929</v>
      </c>
      <c r="AA341" s="60">
        <v>41974</v>
      </c>
      <c r="AB341" s="59"/>
      <c r="AC341" s="50"/>
      <c r="AD341" s="59" t="s">
        <v>3847</v>
      </c>
      <c r="AE341" s="59" t="s">
        <v>1952</v>
      </c>
      <c r="AF341" s="50">
        <v>796</v>
      </c>
      <c r="AG341" s="31" t="s">
        <v>1971</v>
      </c>
      <c r="AH341" s="50">
        <v>1</v>
      </c>
      <c r="AI341" s="50">
        <v>45</v>
      </c>
      <c r="AJ341" s="31" t="s">
        <v>62</v>
      </c>
      <c r="AK341" s="60">
        <v>42005</v>
      </c>
      <c r="AL341" s="60">
        <v>42005</v>
      </c>
      <c r="AM341" s="60">
        <v>42369</v>
      </c>
      <c r="AN341" s="50">
        <v>2015</v>
      </c>
      <c r="AO341" s="59"/>
      <c r="AP341" s="51"/>
      <c r="AQ341" s="50" t="s">
        <v>1659</v>
      </c>
      <c r="AR341" s="50" t="s">
        <v>1659</v>
      </c>
      <c r="AS341" s="50" t="s">
        <v>1659</v>
      </c>
      <c r="AT341" s="50" t="s">
        <v>1659</v>
      </c>
      <c r="AU341" s="50" t="s">
        <v>1659</v>
      </c>
      <c r="AV341" s="50" t="s">
        <v>1659</v>
      </c>
      <c r="AW341" s="50" t="s">
        <v>1659</v>
      </c>
      <c r="AX341" s="50" t="s">
        <v>1659</v>
      </c>
      <c r="AY341" s="50" t="s">
        <v>1659</v>
      </c>
      <c r="AZ341" s="50" t="s">
        <v>1659</v>
      </c>
      <c r="BA341" s="50" t="s">
        <v>1659</v>
      </c>
      <c r="BB341" s="31"/>
      <c r="BC341" s="31" t="s">
        <v>3829</v>
      </c>
      <c r="BD341" s="49" t="s">
        <v>4513</v>
      </c>
    </row>
    <row r="342" spans="1:56" ht="56.25">
      <c r="A342" s="58">
        <v>8</v>
      </c>
      <c r="B342" s="50" t="s">
        <v>3848</v>
      </c>
      <c r="C342" s="31" t="s">
        <v>54</v>
      </c>
      <c r="D342" s="31" t="s">
        <v>3822</v>
      </c>
      <c r="E342" s="59" t="s">
        <v>3823</v>
      </c>
      <c r="F342" s="50">
        <v>74</v>
      </c>
      <c r="G342" s="50" t="s">
        <v>3844</v>
      </c>
      <c r="H342" s="50">
        <v>627365</v>
      </c>
      <c r="I342" s="59" t="s">
        <v>3849</v>
      </c>
      <c r="J342" s="31" t="s">
        <v>2907</v>
      </c>
      <c r="K342" s="31" t="s">
        <v>2907</v>
      </c>
      <c r="L342" s="31" t="s">
        <v>3826</v>
      </c>
      <c r="M342" s="50">
        <v>20105090301</v>
      </c>
      <c r="N342" s="31" t="s">
        <v>3827</v>
      </c>
      <c r="O342" s="59" t="s">
        <v>3828</v>
      </c>
      <c r="P342" s="51">
        <v>7932</v>
      </c>
      <c r="Q342" s="51">
        <f t="shared" si="35"/>
        <v>9359.76</v>
      </c>
      <c r="R342" s="51">
        <v>7932</v>
      </c>
      <c r="S342" s="51">
        <v>9359.76</v>
      </c>
      <c r="T342" s="51">
        <v>7932</v>
      </c>
      <c r="U342" s="51">
        <f t="shared" si="36"/>
        <v>9359.76</v>
      </c>
      <c r="V342" s="31" t="s">
        <v>64</v>
      </c>
      <c r="W342" s="31" t="s">
        <v>54</v>
      </c>
      <c r="X342" s="31" t="s">
        <v>54</v>
      </c>
      <c r="Y342" s="50" t="s">
        <v>55</v>
      </c>
      <c r="Z342" s="60">
        <v>41929</v>
      </c>
      <c r="AA342" s="60">
        <v>41974</v>
      </c>
      <c r="AB342" s="59"/>
      <c r="AC342" s="50"/>
      <c r="AD342" s="59" t="s">
        <v>3849</v>
      </c>
      <c r="AE342" s="59" t="s">
        <v>1952</v>
      </c>
      <c r="AF342" s="50">
        <v>796</v>
      </c>
      <c r="AG342" s="31" t="s">
        <v>1971</v>
      </c>
      <c r="AH342" s="50">
        <v>1</v>
      </c>
      <c r="AI342" s="50">
        <v>45</v>
      </c>
      <c r="AJ342" s="31" t="s">
        <v>62</v>
      </c>
      <c r="AK342" s="60">
        <v>42005</v>
      </c>
      <c r="AL342" s="60">
        <v>42005</v>
      </c>
      <c r="AM342" s="60">
        <v>42369</v>
      </c>
      <c r="AN342" s="50">
        <v>2015</v>
      </c>
      <c r="AO342" s="59"/>
      <c r="AP342" s="51"/>
      <c r="AQ342" s="50" t="s">
        <v>1659</v>
      </c>
      <c r="AR342" s="50" t="s">
        <v>1659</v>
      </c>
      <c r="AS342" s="50" t="s">
        <v>1659</v>
      </c>
      <c r="AT342" s="50" t="s">
        <v>1659</v>
      </c>
      <c r="AU342" s="50" t="s">
        <v>1659</v>
      </c>
      <c r="AV342" s="50" t="s">
        <v>1659</v>
      </c>
      <c r="AW342" s="50" t="s">
        <v>1659</v>
      </c>
      <c r="AX342" s="50" t="s">
        <v>1659</v>
      </c>
      <c r="AY342" s="50" t="s">
        <v>1659</v>
      </c>
      <c r="AZ342" s="50" t="s">
        <v>1659</v>
      </c>
      <c r="BA342" s="50" t="s">
        <v>1659</v>
      </c>
      <c r="BB342" s="31"/>
      <c r="BC342" s="31" t="s">
        <v>3829</v>
      </c>
      <c r="BD342" s="49" t="s">
        <v>4513</v>
      </c>
    </row>
    <row r="343" spans="1:56" ht="56.25">
      <c r="A343" s="58">
        <v>8</v>
      </c>
      <c r="B343" s="50" t="s">
        <v>3850</v>
      </c>
      <c r="C343" s="31" t="s">
        <v>54</v>
      </c>
      <c r="D343" s="31" t="s">
        <v>3822</v>
      </c>
      <c r="E343" s="59" t="s">
        <v>3823</v>
      </c>
      <c r="F343" s="50">
        <v>74</v>
      </c>
      <c r="G343" s="50" t="s">
        <v>3844</v>
      </c>
      <c r="H343" s="50">
        <v>627368</v>
      </c>
      <c r="I343" s="59" t="s">
        <v>3851</v>
      </c>
      <c r="J343" s="31" t="s">
        <v>2907</v>
      </c>
      <c r="K343" s="31" t="s">
        <v>2907</v>
      </c>
      <c r="L343" s="31" t="s">
        <v>3826</v>
      </c>
      <c r="M343" s="50">
        <v>20105090301</v>
      </c>
      <c r="N343" s="31" t="s">
        <v>3827</v>
      </c>
      <c r="O343" s="59" t="s">
        <v>3838</v>
      </c>
      <c r="P343" s="51">
        <v>3242</v>
      </c>
      <c r="Q343" s="51">
        <f t="shared" si="35"/>
        <v>3825.56</v>
      </c>
      <c r="R343" s="51">
        <v>3242</v>
      </c>
      <c r="S343" s="51">
        <v>3825.56</v>
      </c>
      <c r="T343" s="51">
        <v>3242</v>
      </c>
      <c r="U343" s="51">
        <f t="shared" si="36"/>
        <v>3825.56</v>
      </c>
      <c r="V343" s="31" t="s">
        <v>64</v>
      </c>
      <c r="W343" s="31" t="s">
        <v>54</v>
      </c>
      <c r="X343" s="31" t="s">
        <v>54</v>
      </c>
      <c r="Y343" s="50" t="s">
        <v>55</v>
      </c>
      <c r="Z343" s="60">
        <v>41929</v>
      </c>
      <c r="AA343" s="60">
        <v>41974</v>
      </c>
      <c r="AB343" s="59"/>
      <c r="AC343" s="50"/>
      <c r="AD343" s="59" t="s">
        <v>3851</v>
      </c>
      <c r="AE343" s="59" t="s">
        <v>1952</v>
      </c>
      <c r="AF343" s="50">
        <v>796</v>
      </c>
      <c r="AG343" s="31" t="s">
        <v>1971</v>
      </c>
      <c r="AH343" s="50">
        <v>1</v>
      </c>
      <c r="AI343" s="50">
        <v>45</v>
      </c>
      <c r="AJ343" s="31" t="s">
        <v>62</v>
      </c>
      <c r="AK343" s="60">
        <v>42005</v>
      </c>
      <c r="AL343" s="60">
        <v>42005</v>
      </c>
      <c r="AM343" s="60">
        <v>42369</v>
      </c>
      <c r="AN343" s="50">
        <v>2015</v>
      </c>
      <c r="AO343" s="59"/>
      <c r="AP343" s="51"/>
      <c r="AQ343" s="50" t="s">
        <v>1659</v>
      </c>
      <c r="AR343" s="50" t="s">
        <v>1659</v>
      </c>
      <c r="AS343" s="50" t="s">
        <v>1659</v>
      </c>
      <c r="AT343" s="50" t="s">
        <v>1659</v>
      </c>
      <c r="AU343" s="50" t="s">
        <v>1659</v>
      </c>
      <c r="AV343" s="50" t="s">
        <v>1659</v>
      </c>
      <c r="AW343" s="50" t="s">
        <v>1659</v>
      </c>
      <c r="AX343" s="50" t="s">
        <v>1659</v>
      </c>
      <c r="AY343" s="50" t="s">
        <v>1659</v>
      </c>
      <c r="AZ343" s="50" t="s">
        <v>1659</v>
      </c>
      <c r="BA343" s="50" t="s">
        <v>1659</v>
      </c>
      <c r="BB343" s="31"/>
      <c r="BC343" s="31" t="s">
        <v>3829</v>
      </c>
      <c r="BD343" s="49" t="s">
        <v>4513</v>
      </c>
    </row>
    <row r="344" spans="1:56" ht="56.25">
      <c r="A344" s="58">
        <v>8</v>
      </c>
      <c r="B344" s="50" t="s">
        <v>3852</v>
      </c>
      <c r="C344" s="31" t="s">
        <v>54</v>
      </c>
      <c r="D344" s="31" t="s">
        <v>3822</v>
      </c>
      <c r="E344" s="59" t="s">
        <v>3823</v>
      </c>
      <c r="F344" s="50">
        <v>74</v>
      </c>
      <c r="G344" s="50" t="s">
        <v>3844</v>
      </c>
      <c r="H344" s="50">
        <v>627367</v>
      </c>
      <c r="I344" s="59" t="s">
        <v>3853</v>
      </c>
      <c r="J344" s="31" t="s">
        <v>2907</v>
      </c>
      <c r="K344" s="31" t="s">
        <v>2907</v>
      </c>
      <c r="L344" s="31" t="s">
        <v>3826</v>
      </c>
      <c r="M344" s="50">
        <v>20105090301</v>
      </c>
      <c r="N344" s="31" t="s">
        <v>3827</v>
      </c>
      <c r="O344" s="59" t="s">
        <v>3838</v>
      </c>
      <c r="P344" s="51">
        <v>2224</v>
      </c>
      <c r="Q344" s="51">
        <f t="shared" si="35"/>
        <v>2624.3199999999997</v>
      </c>
      <c r="R344" s="51">
        <v>2224</v>
      </c>
      <c r="S344" s="51">
        <v>2624.3199999999997</v>
      </c>
      <c r="T344" s="51">
        <v>2224</v>
      </c>
      <c r="U344" s="51">
        <f t="shared" si="36"/>
        <v>2624.3199999999997</v>
      </c>
      <c r="V344" s="31" t="s">
        <v>64</v>
      </c>
      <c r="W344" s="31" t="s">
        <v>54</v>
      </c>
      <c r="X344" s="31" t="s">
        <v>54</v>
      </c>
      <c r="Y344" s="50" t="s">
        <v>55</v>
      </c>
      <c r="Z344" s="60">
        <v>41929</v>
      </c>
      <c r="AA344" s="60">
        <v>41974</v>
      </c>
      <c r="AB344" s="59"/>
      <c r="AC344" s="50"/>
      <c r="AD344" s="59" t="s">
        <v>3853</v>
      </c>
      <c r="AE344" s="59" t="s">
        <v>1952</v>
      </c>
      <c r="AF344" s="50">
        <v>796</v>
      </c>
      <c r="AG344" s="31" t="s">
        <v>1971</v>
      </c>
      <c r="AH344" s="50">
        <v>1</v>
      </c>
      <c r="AI344" s="50">
        <v>45</v>
      </c>
      <c r="AJ344" s="31" t="s">
        <v>62</v>
      </c>
      <c r="AK344" s="60">
        <v>42005</v>
      </c>
      <c r="AL344" s="60">
        <v>42005</v>
      </c>
      <c r="AM344" s="60">
        <v>42369</v>
      </c>
      <c r="AN344" s="50">
        <v>2015</v>
      </c>
      <c r="AO344" s="59"/>
      <c r="AP344" s="51"/>
      <c r="AQ344" s="50" t="s">
        <v>1659</v>
      </c>
      <c r="AR344" s="50" t="s">
        <v>1659</v>
      </c>
      <c r="AS344" s="50" t="s">
        <v>1659</v>
      </c>
      <c r="AT344" s="50" t="s">
        <v>1659</v>
      </c>
      <c r="AU344" s="50" t="s">
        <v>1659</v>
      </c>
      <c r="AV344" s="50" t="s">
        <v>1659</v>
      </c>
      <c r="AW344" s="50" t="s">
        <v>1659</v>
      </c>
      <c r="AX344" s="50" t="s">
        <v>1659</v>
      </c>
      <c r="AY344" s="50" t="s">
        <v>1659</v>
      </c>
      <c r="AZ344" s="50" t="s">
        <v>1659</v>
      </c>
      <c r="BA344" s="50" t="s">
        <v>1659</v>
      </c>
      <c r="BB344" s="31"/>
      <c r="BC344" s="31" t="s">
        <v>3829</v>
      </c>
      <c r="BD344" s="49" t="s">
        <v>4513</v>
      </c>
    </row>
    <row r="345" spans="1:56" ht="67.5">
      <c r="A345" s="58">
        <v>8</v>
      </c>
      <c r="B345" s="50" t="s">
        <v>3854</v>
      </c>
      <c r="C345" s="31" t="s">
        <v>54</v>
      </c>
      <c r="D345" s="31" t="s">
        <v>3822</v>
      </c>
      <c r="E345" s="59" t="s">
        <v>3823</v>
      </c>
      <c r="F345" s="50">
        <v>74</v>
      </c>
      <c r="G345" s="50" t="s">
        <v>3855</v>
      </c>
      <c r="H345" s="50">
        <v>627369</v>
      </c>
      <c r="I345" s="59" t="s">
        <v>3856</v>
      </c>
      <c r="J345" s="31" t="s">
        <v>2907</v>
      </c>
      <c r="K345" s="31" t="s">
        <v>2907</v>
      </c>
      <c r="L345" s="31" t="s">
        <v>3826</v>
      </c>
      <c r="M345" s="50">
        <v>20105090301</v>
      </c>
      <c r="N345" s="31" t="s">
        <v>3827</v>
      </c>
      <c r="O345" s="59" t="s">
        <v>3838</v>
      </c>
      <c r="P345" s="51">
        <v>5932</v>
      </c>
      <c r="Q345" s="51">
        <f t="shared" ref="Q345:Q375" si="37">P345*1.18</f>
        <v>6999.7599999999993</v>
      </c>
      <c r="R345" s="51">
        <v>5932</v>
      </c>
      <c r="S345" s="51">
        <v>6999.7599999999993</v>
      </c>
      <c r="T345" s="51">
        <v>5932</v>
      </c>
      <c r="U345" s="51">
        <f t="shared" ref="U345:U349" si="38">T345*1.18</f>
        <v>6999.7599999999993</v>
      </c>
      <c r="V345" s="31" t="s">
        <v>64</v>
      </c>
      <c r="W345" s="31" t="s">
        <v>54</v>
      </c>
      <c r="X345" s="31" t="s">
        <v>54</v>
      </c>
      <c r="Y345" s="50" t="s">
        <v>55</v>
      </c>
      <c r="Z345" s="60">
        <v>41929</v>
      </c>
      <c r="AA345" s="60">
        <v>41974</v>
      </c>
      <c r="AB345" s="59"/>
      <c r="AC345" s="50"/>
      <c r="AD345" s="59" t="s">
        <v>3856</v>
      </c>
      <c r="AE345" s="59" t="s">
        <v>1952</v>
      </c>
      <c r="AF345" s="50">
        <v>796</v>
      </c>
      <c r="AG345" s="31" t="s">
        <v>1971</v>
      </c>
      <c r="AH345" s="50">
        <v>1</v>
      </c>
      <c r="AI345" s="50">
        <v>45</v>
      </c>
      <c r="AJ345" s="31" t="s">
        <v>62</v>
      </c>
      <c r="AK345" s="60">
        <v>42005</v>
      </c>
      <c r="AL345" s="60">
        <v>42005</v>
      </c>
      <c r="AM345" s="60">
        <v>42369</v>
      </c>
      <c r="AN345" s="50">
        <v>2015</v>
      </c>
      <c r="AO345" s="59"/>
      <c r="AP345" s="51"/>
      <c r="AQ345" s="50" t="s">
        <v>1659</v>
      </c>
      <c r="AR345" s="50" t="s">
        <v>1659</v>
      </c>
      <c r="AS345" s="50" t="s">
        <v>1659</v>
      </c>
      <c r="AT345" s="50" t="s">
        <v>1659</v>
      </c>
      <c r="AU345" s="50" t="s">
        <v>1659</v>
      </c>
      <c r="AV345" s="50" t="s">
        <v>1659</v>
      </c>
      <c r="AW345" s="50" t="s">
        <v>1659</v>
      </c>
      <c r="AX345" s="50" t="s">
        <v>1659</v>
      </c>
      <c r="AY345" s="50" t="s">
        <v>1659</v>
      </c>
      <c r="AZ345" s="50" t="s">
        <v>1659</v>
      </c>
      <c r="BA345" s="50" t="s">
        <v>1659</v>
      </c>
      <c r="BB345" s="31"/>
      <c r="BC345" s="31" t="s">
        <v>3829</v>
      </c>
      <c r="BD345" s="49" t="s">
        <v>4513</v>
      </c>
    </row>
    <row r="346" spans="1:56" ht="78.75">
      <c r="A346" s="58">
        <v>8</v>
      </c>
      <c r="B346" s="50" t="s">
        <v>3857</v>
      </c>
      <c r="C346" s="31" t="s">
        <v>54</v>
      </c>
      <c r="D346" s="31" t="s">
        <v>3822</v>
      </c>
      <c r="E346" s="59" t="s">
        <v>3823</v>
      </c>
      <c r="F346" s="50">
        <v>22</v>
      </c>
      <c r="G346" s="50" t="s">
        <v>3858</v>
      </c>
      <c r="H346" s="50">
        <v>627370</v>
      </c>
      <c r="I346" s="59" t="s">
        <v>3859</v>
      </c>
      <c r="J346" s="31" t="s">
        <v>2907</v>
      </c>
      <c r="K346" s="31" t="s">
        <v>2907</v>
      </c>
      <c r="L346" s="31" t="s">
        <v>2639</v>
      </c>
      <c r="M346" s="50">
        <v>20105090301</v>
      </c>
      <c r="N346" s="31" t="s">
        <v>3860</v>
      </c>
      <c r="O346" s="59" t="s">
        <v>3828</v>
      </c>
      <c r="P346" s="51">
        <v>6681</v>
      </c>
      <c r="Q346" s="51">
        <f t="shared" si="37"/>
        <v>7883.58</v>
      </c>
      <c r="R346" s="51">
        <v>6681</v>
      </c>
      <c r="S346" s="51">
        <v>7883.58</v>
      </c>
      <c r="T346" s="51">
        <v>6681</v>
      </c>
      <c r="U346" s="51">
        <f t="shared" si="38"/>
        <v>7883.58</v>
      </c>
      <c r="V346" s="31" t="s">
        <v>64</v>
      </c>
      <c r="W346" s="31" t="s">
        <v>54</v>
      </c>
      <c r="X346" s="31" t="s">
        <v>54</v>
      </c>
      <c r="Y346" s="50" t="s">
        <v>55</v>
      </c>
      <c r="Z346" s="60">
        <v>41929</v>
      </c>
      <c r="AA346" s="60">
        <v>41974</v>
      </c>
      <c r="AB346" s="59"/>
      <c r="AC346" s="50"/>
      <c r="AD346" s="59" t="s">
        <v>3859</v>
      </c>
      <c r="AE346" s="59" t="s">
        <v>1952</v>
      </c>
      <c r="AF346" s="50">
        <v>796</v>
      </c>
      <c r="AG346" s="31" t="s">
        <v>1971</v>
      </c>
      <c r="AH346" s="50">
        <v>1</v>
      </c>
      <c r="AI346" s="50">
        <v>45</v>
      </c>
      <c r="AJ346" s="31" t="s">
        <v>62</v>
      </c>
      <c r="AK346" s="60">
        <v>42005</v>
      </c>
      <c r="AL346" s="60">
        <v>42005</v>
      </c>
      <c r="AM346" s="60">
        <v>42369</v>
      </c>
      <c r="AN346" s="50">
        <v>2015</v>
      </c>
      <c r="AO346" s="59"/>
      <c r="AP346" s="51"/>
      <c r="AQ346" s="50" t="s">
        <v>1659</v>
      </c>
      <c r="AR346" s="50" t="s">
        <v>1659</v>
      </c>
      <c r="AS346" s="50" t="s">
        <v>1659</v>
      </c>
      <c r="AT346" s="50" t="s">
        <v>1659</v>
      </c>
      <c r="AU346" s="50" t="s">
        <v>1659</v>
      </c>
      <c r="AV346" s="50" t="s">
        <v>1659</v>
      </c>
      <c r="AW346" s="50" t="s">
        <v>1659</v>
      </c>
      <c r="AX346" s="50" t="s">
        <v>1659</v>
      </c>
      <c r="AY346" s="50" t="s">
        <v>1659</v>
      </c>
      <c r="AZ346" s="50" t="s">
        <v>1659</v>
      </c>
      <c r="BA346" s="50" t="s">
        <v>1659</v>
      </c>
      <c r="BB346" s="31"/>
      <c r="BC346" s="31" t="s">
        <v>3829</v>
      </c>
      <c r="BD346" s="49" t="s">
        <v>4513</v>
      </c>
    </row>
    <row r="347" spans="1:56" ht="56.25">
      <c r="A347" s="58">
        <v>8</v>
      </c>
      <c r="B347" s="50" t="s">
        <v>3861</v>
      </c>
      <c r="C347" s="31" t="s">
        <v>54</v>
      </c>
      <c r="D347" s="31" t="s">
        <v>3822</v>
      </c>
      <c r="E347" s="59" t="s">
        <v>3823</v>
      </c>
      <c r="F347" s="50">
        <v>74</v>
      </c>
      <c r="G347" s="50" t="s">
        <v>3831</v>
      </c>
      <c r="H347" s="50">
        <v>627360</v>
      </c>
      <c r="I347" s="59" t="s">
        <v>3862</v>
      </c>
      <c r="J347" s="31" t="s">
        <v>2907</v>
      </c>
      <c r="K347" s="31" t="s">
        <v>2907</v>
      </c>
      <c r="L347" s="31" t="s">
        <v>3826</v>
      </c>
      <c r="M347" s="50">
        <v>20105090301</v>
      </c>
      <c r="N347" s="31" t="s">
        <v>3827</v>
      </c>
      <c r="O347" s="59" t="s">
        <v>3838</v>
      </c>
      <c r="P347" s="51">
        <v>5000</v>
      </c>
      <c r="Q347" s="51">
        <f t="shared" si="37"/>
        <v>5900</v>
      </c>
      <c r="R347" s="51">
        <v>5000</v>
      </c>
      <c r="S347" s="51">
        <v>5900</v>
      </c>
      <c r="T347" s="51">
        <v>5000</v>
      </c>
      <c r="U347" s="51">
        <f t="shared" si="38"/>
        <v>5900</v>
      </c>
      <c r="V347" s="31" t="s">
        <v>64</v>
      </c>
      <c r="W347" s="31" t="s">
        <v>54</v>
      </c>
      <c r="X347" s="31" t="s">
        <v>54</v>
      </c>
      <c r="Y347" s="50" t="s">
        <v>55</v>
      </c>
      <c r="Z347" s="60">
        <v>41929</v>
      </c>
      <c r="AA347" s="60">
        <v>41974</v>
      </c>
      <c r="AB347" s="59"/>
      <c r="AC347" s="50"/>
      <c r="AD347" s="59" t="s">
        <v>3862</v>
      </c>
      <c r="AE347" s="59" t="s">
        <v>1952</v>
      </c>
      <c r="AF347" s="50">
        <v>796</v>
      </c>
      <c r="AG347" s="31" t="s">
        <v>1971</v>
      </c>
      <c r="AH347" s="50">
        <v>1</v>
      </c>
      <c r="AI347" s="50">
        <v>45</v>
      </c>
      <c r="AJ347" s="31" t="s">
        <v>62</v>
      </c>
      <c r="AK347" s="60">
        <v>42005</v>
      </c>
      <c r="AL347" s="60">
        <v>42005</v>
      </c>
      <c r="AM347" s="60">
        <v>42369</v>
      </c>
      <c r="AN347" s="50">
        <v>2015</v>
      </c>
      <c r="AO347" s="59"/>
      <c r="AP347" s="51"/>
      <c r="AQ347" s="50" t="s">
        <v>1659</v>
      </c>
      <c r="AR347" s="50" t="s">
        <v>1659</v>
      </c>
      <c r="AS347" s="50" t="s">
        <v>1659</v>
      </c>
      <c r="AT347" s="50" t="s">
        <v>1659</v>
      </c>
      <c r="AU347" s="50" t="s">
        <v>1659</v>
      </c>
      <c r="AV347" s="50" t="s">
        <v>1659</v>
      </c>
      <c r="AW347" s="50" t="s">
        <v>1659</v>
      </c>
      <c r="AX347" s="50" t="s">
        <v>1659</v>
      </c>
      <c r="AY347" s="50" t="s">
        <v>1659</v>
      </c>
      <c r="AZ347" s="50" t="s">
        <v>1659</v>
      </c>
      <c r="BA347" s="50" t="s">
        <v>1659</v>
      </c>
      <c r="BB347" s="31"/>
      <c r="BC347" s="31" t="s">
        <v>3829</v>
      </c>
      <c r="BD347" s="49" t="s">
        <v>4513</v>
      </c>
    </row>
    <row r="348" spans="1:56" ht="56.25">
      <c r="A348" s="58">
        <v>8</v>
      </c>
      <c r="B348" s="50" t="s">
        <v>3863</v>
      </c>
      <c r="C348" s="31" t="s">
        <v>54</v>
      </c>
      <c r="D348" s="31" t="s">
        <v>3822</v>
      </c>
      <c r="E348" s="59" t="s">
        <v>3823</v>
      </c>
      <c r="F348" s="50">
        <v>74</v>
      </c>
      <c r="G348" s="50" t="s">
        <v>3831</v>
      </c>
      <c r="H348" s="50">
        <v>627350</v>
      </c>
      <c r="I348" s="59" t="s">
        <v>3864</v>
      </c>
      <c r="J348" s="31" t="s">
        <v>2907</v>
      </c>
      <c r="K348" s="31" t="s">
        <v>2907</v>
      </c>
      <c r="L348" s="31" t="s">
        <v>3826</v>
      </c>
      <c r="M348" s="50">
        <v>20105090301</v>
      </c>
      <c r="N348" s="31" t="s">
        <v>3827</v>
      </c>
      <c r="O348" s="59" t="s">
        <v>3828</v>
      </c>
      <c r="P348" s="51">
        <v>5932</v>
      </c>
      <c r="Q348" s="51">
        <f t="shared" si="37"/>
        <v>6999.7599999999993</v>
      </c>
      <c r="R348" s="51">
        <v>5932</v>
      </c>
      <c r="S348" s="51">
        <v>6999.7599999999993</v>
      </c>
      <c r="T348" s="51">
        <v>5932</v>
      </c>
      <c r="U348" s="51">
        <f t="shared" si="38"/>
        <v>6999.7599999999993</v>
      </c>
      <c r="V348" s="31" t="s">
        <v>64</v>
      </c>
      <c r="W348" s="31" t="s">
        <v>54</v>
      </c>
      <c r="X348" s="31" t="s">
        <v>54</v>
      </c>
      <c r="Y348" s="50" t="s">
        <v>55</v>
      </c>
      <c r="Z348" s="60">
        <v>41929</v>
      </c>
      <c r="AA348" s="60">
        <v>41974</v>
      </c>
      <c r="AB348" s="59"/>
      <c r="AC348" s="50"/>
      <c r="AD348" s="59" t="s">
        <v>3864</v>
      </c>
      <c r="AE348" s="59" t="s">
        <v>1952</v>
      </c>
      <c r="AF348" s="50">
        <v>796</v>
      </c>
      <c r="AG348" s="31" t="s">
        <v>1971</v>
      </c>
      <c r="AH348" s="50">
        <v>1</v>
      </c>
      <c r="AI348" s="50">
        <v>45</v>
      </c>
      <c r="AJ348" s="31" t="s">
        <v>62</v>
      </c>
      <c r="AK348" s="60">
        <v>42005</v>
      </c>
      <c r="AL348" s="60">
        <v>42005</v>
      </c>
      <c r="AM348" s="60">
        <v>42369</v>
      </c>
      <c r="AN348" s="50">
        <v>2015</v>
      </c>
      <c r="AO348" s="59"/>
      <c r="AP348" s="51"/>
      <c r="AQ348" s="50" t="s">
        <v>1659</v>
      </c>
      <c r="AR348" s="50" t="s">
        <v>1659</v>
      </c>
      <c r="AS348" s="50" t="s">
        <v>1659</v>
      </c>
      <c r="AT348" s="50" t="s">
        <v>1659</v>
      </c>
      <c r="AU348" s="50" t="s">
        <v>1659</v>
      </c>
      <c r="AV348" s="50" t="s">
        <v>1659</v>
      </c>
      <c r="AW348" s="50" t="s">
        <v>1659</v>
      </c>
      <c r="AX348" s="50" t="s">
        <v>1659</v>
      </c>
      <c r="AY348" s="50" t="s">
        <v>1659</v>
      </c>
      <c r="AZ348" s="50" t="s">
        <v>1659</v>
      </c>
      <c r="BA348" s="50" t="s">
        <v>1659</v>
      </c>
      <c r="BB348" s="31"/>
      <c r="BC348" s="31" t="s">
        <v>3829</v>
      </c>
      <c r="BD348" s="49" t="s">
        <v>4513</v>
      </c>
    </row>
    <row r="349" spans="1:56" ht="101.25">
      <c r="A349" s="58">
        <v>8</v>
      </c>
      <c r="B349" s="50" t="s">
        <v>3865</v>
      </c>
      <c r="C349" s="31" t="s">
        <v>54</v>
      </c>
      <c r="D349" s="31" t="s">
        <v>3822</v>
      </c>
      <c r="E349" s="59" t="s">
        <v>3823</v>
      </c>
      <c r="F349" s="50">
        <v>72</v>
      </c>
      <c r="G349" s="50" t="s">
        <v>3866</v>
      </c>
      <c r="H349" s="50">
        <v>627361</v>
      </c>
      <c r="I349" s="59" t="s">
        <v>3867</v>
      </c>
      <c r="J349" s="31" t="s">
        <v>2907</v>
      </c>
      <c r="K349" s="31" t="s">
        <v>2907</v>
      </c>
      <c r="L349" s="31" t="s">
        <v>3826</v>
      </c>
      <c r="M349" s="50">
        <v>20105090301</v>
      </c>
      <c r="N349" s="31" t="s">
        <v>3827</v>
      </c>
      <c r="O349" s="59" t="s">
        <v>3828</v>
      </c>
      <c r="P349" s="51">
        <v>3480</v>
      </c>
      <c r="Q349" s="51">
        <f t="shared" si="37"/>
        <v>4106.3999999999996</v>
      </c>
      <c r="R349" s="51">
        <v>3480</v>
      </c>
      <c r="S349" s="51">
        <v>4106.3999999999996</v>
      </c>
      <c r="T349" s="51">
        <v>3480</v>
      </c>
      <c r="U349" s="51">
        <f t="shared" si="38"/>
        <v>4106.3999999999996</v>
      </c>
      <c r="V349" s="31" t="s">
        <v>64</v>
      </c>
      <c r="W349" s="31" t="s">
        <v>54</v>
      </c>
      <c r="X349" s="31" t="s">
        <v>54</v>
      </c>
      <c r="Y349" s="50" t="s">
        <v>55</v>
      </c>
      <c r="Z349" s="60">
        <v>41929</v>
      </c>
      <c r="AA349" s="60">
        <v>41974</v>
      </c>
      <c r="AB349" s="59"/>
      <c r="AC349" s="50"/>
      <c r="AD349" s="59" t="s">
        <v>3867</v>
      </c>
      <c r="AE349" s="59" t="s">
        <v>1952</v>
      </c>
      <c r="AF349" s="50">
        <v>796</v>
      </c>
      <c r="AG349" s="31" t="s">
        <v>1971</v>
      </c>
      <c r="AH349" s="50">
        <v>1</v>
      </c>
      <c r="AI349" s="50">
        <v>45</v>
      </c>
      <c r="AJ349" s="31" t="s">
        <v>62</v>
      </c>
      <c r="AK349" s="60">
        <v>42005</v>
      </c>
      <c r="AL349" s="60">
        <v>42005</v>
      </c>
      <c r="AM349" s="60">
        <v>42369</v>
      </c>
      <c r="AN349" s="50">
        <v>2015</v>
      </c>
      <c r="AO349" s="59"/>
      <c r="AP349" s="51"/>
      <c r="AQ349" s="50" t="s">
        <v>1659</v>
      </c>
      <c r="AR349" s="50" t="s">
        <v>1659</v>
      </c>
      <c r="AS349" s="50" t="s">
        <v>1659</v>
      </c>
      <c r="AT349" s="50" t="s">
        <v>1659</v>
      </c>
      <c r="AU349" s="50" t="s">
        <v>1659</v>
      </c>
      <c r="AV349" s="50" t="s">
        <v>1659</v>
      </c>
      <c r="AW349" s="50" t="s">
        <v>1659</v>
      </c>
      <c r="AX349" s="50" t="s">
        <v>1659</v>
      </c>
      <c r="AY349" s="50" t="s">
        <v>1659</v>
      </c>
      <c r="AZ349" s="50" t="s">
        <v>1659</v>
      </c>
      <c r="BA349" s="50" t="s">
        <v>1659</v>
      </c>
      <c r="BB349" s="31"/>
      <c r="BC349" s="31" t="s">
        <v>3829</v>
      </c>
      <c r="BD349" s="49" t="s">
        <v>4513</v>
      </c>
    </row>
    <row r="350" spans="1:56" s="83" customFormat="1" ht="78.75">
      <c r="A350" s="81">
        <v>3</v>
      </c>
      <c r="B350" s="81" t="s">
        <v>3868</v>
      </c>
      <c r="C350" s="59" t="s">
        <v>54</v>
      </c>
      <c r="D350" s="31" t="s">
        <v>3869</v>
      </c>
      <c r="E350" s="31" t="s">
        <v>2718</v>
      </c>
      <c r="F350" s="31" t="s">
        <v>3870</v>
      </c>
      <c r="G350" s="31">
        <v>4521010</v>
      </c>
      <c r="H350" s="81">
        <v>855192</v>
      </c>
      <c r="I350" s="31" t="s">
        <v>3871</v>
      </c>
      <c r="J350" s="31" t="s">
        <v>3872</v>
      </c>
      <c r="K350" s="31" t="s">
        <v>2723</v>
      </c>
      <c r="L350" s="31" t="s">
        <v>2639</v>
      </c>
      <c r="M350" s="31" t="s">
        <v>2724</v>
      </c>
      <c r="N350" s="31" t="s">
        <v>2725</v>
      </c>
      <c r="O350" s="31" t="s">
        <v>3095</v>
      </c>
      <c r="P350" s="67">
        <v>24920</v>
      </c>
      <c r="Q350" s="68">
        <f t="shared" si="37"/>
        <v>29405.599999999999</v>
      </c>
      <c r="R350" s="51">
        <v>24920</v>
      </c>
      <c r="S350" s="51">
        <v>29405.599999999999</v>
      </c>
      <c r="T350" s="67">
        <v>24920</v>
      </c>
      <c r="U350" s="68">
        <v>29405.599999999999</v>
      </c>
      <c r="V350" s="31" t="s">
        <v>61</v>
      </c>
      <c r="W350" s="31" t="s">
        <v>54</v>
      </c>
      <c r="X350" s="31" t="s">
        <v>54</v>
      </c>
      <c r="Y350" s="31" t="s">
        <v>2658</v>
      </c>
      <c r="Z350" s="66">
        <v>42036</v>
      </c>
      <c r="AA350" s="66">
        <v>42095</v>
      </c>
      <c r="AB350" s="82"/>
      <c r="AC350" s="82"/>
      <c r="AD350" s="31" t="s">
        <v>3871</v>
      </c>
      <c r="AE350" s="31" t="s">
        <v>3873</v>
      </c>
      <c r="AF350" s="50">
        <v>55</v>
      </c>
      <c r="AG350" s="31" t="s">
        <v>2002</v>
      </c>
      <c r="AH350" s="50">
        <v>1550</v>
      </c>
      <c r="AI350" s="31">
        <v>45</v>
      </c>
      <c r="AJ350" s="31" t="s">
        <v>2153</v>
      </c>
      <c r="AK350" s="66">
        <v>42156</v>
      </c>
      <c r="AL350" s="66">
        <v>42156</v>
      </c>
      <c r="AM350" s="66">
        <v>42369</v>
      </c>
      <c r="AN350" s="31">
        <v>2015</v>
      </c>
      <c r="AO350" s="82" t="s">
        <v>1659</v>
      </c>
      <c r="AP350" s="51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 t="s">
        <v>3874</v>
      </c>
      <c r="BA350" s="31" t="s">
        <v>3875</v>
      </c>
      <c r="BB350" s="82"/>
      <c r="BC350" s="59" t="s">
        <v>2358</v>
      </c>
    </row>
    <row r="351" spans="1:56" s="83" customFormat="1" ht="56.25">
      <c r="A351" s="81">
        <v>3</v>
      </c>
      <c r="B351" s="81" t="s">
        <v>3876</v>
      </c>
      <c r="C351" s="59" t="s">
        <v>54</v>
      </c>
      <c r="D351" s="31" t="s">
        <v>3869</v>
      </c>
      <c r="E351" s="31" t="s">
        <v>2718</v>
      </c>
      <c r="F351" s="31" t="s">
        <v>3877</v>
      </c>
      <c r="G351" s="31">
        <v>4010412</v>
      </c>
      <c r="H351" s="81">
        <v>855201</v>
      </c>
      <c r="I351" s="31" t="s">
        <v>3878</v>
      </c>
      <c r="J351" s="31" t="s">
        <v>3879</v>
      </c>
      <c r="K351" s="31" t="s">
        <v>2745</v>
      </c>
      <c r="L351" s="31" t="s">
        <v>2639</v>
      </c>
      <c r="M351" s="31" t="s">
        <v>1968</v>
      </c>
      <c r="N351" s="31" t="s">
        <v>3212</v>
      </c>
      <c r="O351" s="31" t="s">
        <v>3095</v>
      </c>
      <c r="P351" s="67">
        <v>3180</v>
      </c>
      <c r="Q351" s="68">
        <f t="shared" si="37"/>
        <v>3752.3999999999996</v>
      </c>
      <c r="R351" s="51">
        <v>3180</v>
      </c>
      <c r="S351" s="51">
        <v>3752.3999999999996</v>
      </c>
      <c r="T351" s="67">
        <v>3180</v>
      </c>
      <c r="U351" s="68">
        <v>3752.3999999999996</v>
      </c>
      <c r="V351" s="31" t="s">
        <v>64</v>
      </c>
      <c r="W351" s="31" t="s">
        <v>54</v>
      </c>
      <c r="X351" s="31" t="s">
        <v>54</v>
      </c>
      <c r="Y351" s="31" t="s">
        <v>2658</v>
      </c>
      <c r="Z351" s="66">
        <v>42003</v>
      </c>
      <c r="AA351" s="66">
        <v>42051</v>
      </c>
      <c r="AB351" s="82"/>
      <c r="AC351" s="82"/>
      <c r="AD351" s="31" t="s">
        <v>3878</v>
      </c>
      <c r="AE351" s="31" t="s">
        <v>3873</v>
      </c>
      <c r="AF351" s="50">
        <v>796</v>
      </c>
      <c r="AG351" s="31" t="s">
        <v>3880</v>
      </c>
      <c r="AH351" s="50">
        <v>15</v>
      </c>
      <c r="AI351" s="31">
        <v>45</v>
      </c>
      <c r="AJ351" s="31" t="s">
        <v>2153</v>
      </c>
      <c r="AK351" s="66">
        <v>42095</v>
      </c>
      <c r="AL351" s="66">
        <v>42095</v>
      </c>
      <c r="AM351" s="66">
        <v>42369</v>
      </c>
      <c r="AN351" s="31">
        <v>2015</v>
      </c>
      <c r="AO351" s="82" t="s">
        <v>1659</v>
      </c>
      <c r="AP351" s="51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 t="s">
        <v>3874</v>
      </c>
      <c r="BA351" s="31"/>
      <c r="BB351" s="82"/>
      <c r="BC351" s="59" t="s">
        <v>2358</v>
      </c>
    </row>
    <row r="352" spans="1:56" s="83" customFormat="1" ht="45">
      <c r="A352" s="81">
        <v>3</v>
      </c>
      <c r="B352" s="81" t="s">
        <v>3881</v>
      </c>
      <c r="C352" s="59" t="s">
        <v>54</v>
      </c>
      <c r="D352" s="31" t="s">
        <v>3869</v>
      </c>
      <c r="E352" s="31" t="s">
        <v>2718</v>
      </c>
      <c r="F352" s="31" t="s">
        <v>3882</v>
      </c>
      <c r="G352" s="31">
        <v>4010412</v>
      </c>
      <c r="H352" s="81">
        <v>855204</v>
      </c>
      <c r="I352" s="31" t="s">
        <v>3883</v>
      </c>
      <c r="J352" s="31" t="s">
        <v>3884</v>
      </c>
      <c r="K352" s="31" t="s">
        <v>2745</v>
      </c>
      <c r="L352" s="31" t="s">
        <v>2639</v>
      </c>
      <c r="M352" s="31" t="s">
        <v>1968</v>
      </c>
      <c r="N352" s="31" t="s">
        <v>3249</v>
      </c>
      <c r="O352" s="31" t="s">
        <v>3095</v>
      </c>
      <c r="P352" s="67">
        <v>1982.8</v>
      </c>
      <c r="Q352" s="68">
        <f t="shared" si="37"/>
        <v>2339.7039999999997</v>
      </c>
      <c r="R352" s="51">
        <v>1982.8</v>
      </c>
      <c r="S352" s="51">
        <v>2339.7039999999997</v>
      </c>
      <c r="T352" s="67">
        <v>1982.8</v>
      </c>
      <c r="U352" s="68">
        <v>2339.7039999999997</v>
      </c>
      <c r="V352" s="31" t="s">
        <v>64</v>
      </c>
      <c r="W352" s="31" t="s">
        <v>54</v>
      </c>
      <c r="X352" s="31" t="s">
        <v>54</v>
      </c>
      <c r="Y352" s="31" t="s">
        <v>2658</v>
      </c>
      <c r="Z352" s="66">
        <v>42036</v>
      </c>
      <c r="AA352" s="66">
        <v>42078</v>
      </c>
      <c r="AB352" s="82"/>
      <c r="AC352" s="82"/>
      <c r="AD352" s="31" t="s">
        <v>3885</v>
      </c>
      <c r="AE352" s="31" t="s">
        <v>3873</v>
      </c>
      <c r="AF352" s="50">
        <v>55</v>
      </c>
      <c r="AG352" s="31" t="s">
        <v>3886</v>
      </c>
      <c r="AH352" s="50">
        <v>2541</v>
      </c>
      <c r="AI352" s="31">
        <v>45</v>
      </c>
      <c r="AJ352" s="31" t="s">
        <v>2153</v>
      </c>
      <c r="AK352" s="66">
        <v>42129</v>
      </c>
      <c r="AL352" s="66">
        <v>42129</v>
      </c>
      <c r="AM352" s="66">
        <v>42369</v>
      </c>
      <c r="AN352" s="31">
        <v>2015</v>
      </c>
      <c r="AO352" s="82" t="s">
        <v>1659</v>
      </c>
      <c r="AP352" s="51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 t="s">
        <v>3874</v>
      </c>
      <c r="BA352" s="31"/>
      <c r="BB352" s="82"/>
      <c r="BC352" s="59" t="s">
        <v>2358</v>
      </c>
    </row>
    <row r="353" spans="1:56" s="83" customFormat="1" ht="45">
      <c r="A353" s="81">
        <v>3</v>
      </c>
      <c r="B353" s="81" t="s">
        <v>3887</v>
      </c>
      <c r="C353" s="59" t="s">
        <v>54</v>
      </c>
      <c r="D353" s="31" t="s">
        <v>3869</v>
      </c>
      <c r="E353" s="31" t="s">
        <v>2718</v>
      </c>
      <c r="F353" s="31" t="s">
        <v>3882</v>
      </c>
      <c r="G353" s="31">
        <v>4010412</v>
      </c>
      <c r="H353" s="81">
        <v>855205</v>
      </c>
      <c r="I353" s="31" t="s">
        <v>3888</v>
      </c>
      <c r="J353" s="31" t="s">
        <v>3884</v>
      </c>
      <c r="K353" s="31" t="s">
        <v>2745</v>
      </c>
      <c r="L353" s="31" t="s">
        <v>2639</v>
      </c>
      <c r="M353" s="31" t="s">
        <v>1968</v>
      </c>
      <c r="N353" s="31" t="s">
        <v>3249</v>
      </c>
      <c r="O353" s="31" t="s">
        <v>3095</v>
      </c>
      <c r="P353" s="67">
        <v>3621.2</v>
      </c>
      <c r="Q353" s="68">
        <f t="shared" si="37"/>
        <v>4273.0159999999996</v>
      </c>
      <c r="R353" s="51">
        <v>3621.2</v>
      </c>
      <c r="S353" s="51">
        <v>4273.0159999999996</v>
      </c>
      <c r="T353" s="67">
        <v>3621.2</v>
      </c>
      <c r="U353" s="68">
        <v>4273.0159999999996</v>
      </c>
      <c r="V353" s="31" t="s">
        <v>64</v>
      </c>
      <c r="W353" s="31" t="s">
        <v>54</v>
      </c>
      <c r="X353" s="31" t="s">
        <v>54</v>
      </c>
      <c r="Y353" s="31" t="s">
        <v>2658</v>
      </c>
      <c r="Z353" s="66">
        <v>42036</v>
      </c>
      <c r="AA353" s="66">
        <v>42078</v>
      </c>
      <c r="AB353" s="82"/>
      <c r="AC353" s="82"/>
      <c r="AD353" s="31" t="s">
        <v>3888</v>
      </c>
      <c r="AE353" s="31" t="s">
        <v>3873</v>
      </c>
      <c r="AF353" s="50">
        <v>796</v>
      </c>
      <c r="AG353" s="31" t="s">
        <v>1971</v>
      </c>
      <c r="AH353" s="50">
        <v>150</v>
      </c>
      <c r="AI353" s="31">
        <v>45</v>
      </c>
      <c r="AJ353" s="31" t="s">
        <v>2153</v>
      </c>
      <c r="AK353" s="66">
        <v>42129</v>
      </c>
      <c r="AL353" s="66">
        <v>42129</v>
      </c>
      <c r="AM353" s="66">
        <v>42369</v>
      </c>
      <c r="AN353" s="31">
        <v>2015</v>
      </c>
      <c r="AO353" s="82" t="s">
        <v>1659</v>
      </c>
      <c r="AP353" s="51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 t="s">
        <v>3874</v>
      </c>
      <c r="BA353" s="31"/>
      <c r="BB353" s="82"/>
      <c r="BC353" s="59" t="s">
        <v>2358</v>
      </c>
    </row>
    <row r="354" spans="1:56" s="83" customFormat="1" ht="78.75">
      <c r="A354" s="81">
        <v>3</v>
      </c>
      <c r="B354" s="81" t="s">
        <v>3889</v>
      </c>
      <c r="C354" s="59" t="s">
        <v>54</v>
      </c>
      <c r="D354" s="31" t="s">
        <v>3890</v>
      </c>
      <c r="E354" s="31" t="s">
        <v>2718</v>
      </c>
      <c r="F354" s="31" t="s">
        <v>2125</v>
      </c>
      <c r="G354" s="31" t="s">
        <v>3891</v>
      </c>
      <c r="H354" s="81">
        <v>855186</v>
      </c>
      <c r="I354" s="31" t="s">
        <v>3892</v>
      </c>
      <c r="J354" s="31" t="s">
        <v>3893</v>
      </c>
      <c r="K354" s="31" t="s">
        <v>2723</v>
      </c>
      <c r="L354" s="31" t="s">
        <v>2639</v>
      </c>
      <c r="M354" s="31">
        <v>201020101</v>
      </c>
      <c r="N354" s="31" t="s">
        <v>2725</v>
      </c>
      <c r="O354" s="31" t="s">
        <v>3646</v>
      </c>
      <c r="P354" s="67">
        <v>5225.5810000000001</v>
      </c>
      <c r="Q354" s="68">
        <f t="shared" si="37"/>
        <v>6166.1855799999994</v>
      </c>
      <c r="R354" s="51">
        <v>4719.42</v>
      </c>
      <c r="S354" s="51">
        <f>R354*1.18</f>
        <v>5568.9155999999994</v>
      </c>
      <c r="T354" s="67">
        <v>5225.5810000000001</v>
      </c>
      <c r="U354" s="68">
        <v>6166.1859999999997</v>
      </c>
      <c r="V354" s="31" t="s">
        <v>64</v>
      </c>
      <c r="W354" s="31" t="s">
        <v>54</v>
      </c>
      <c r="X354" s="31" t="s">
        <v>54</v>
      </c>
      <c r="Y354" s="31" t="s">
        <v>55</v>
      </c>
      <c r="Z354" s="66">
        <v>42156</v>
      </c>
      <c r="AA354" s="66">
        <v>42216</v>
      </c>
      <c r="AB354" s="82"/>
      <c r="AC354" s="82" t="s">
        <v>71</v>
      </c>
      <c r="AD354" s="31" t="s">
        <v>3892</v>
      </c>
      <c r="AE354" s="31" t="s">
        <v>1952</v>
      </c>
      <c r="AF354" s="50">
        <v>796</v>
      </c>
      <c r="AG354" s="31" t="s">
        <v>68</v>
      </c>
      <c r="AH354" s="50">
        <v>24</v>
      </c>
      <c r="AI354" s="31">
        <v>45</v>
      </c>
      <c r="AJ354" s="31" t="s">
        <v>2415</v>
      </c>
      <c r="AK354" s="66">
        <v>42368</v>
      </c>
      <c r="AL354" s="66">
        <v>42370</v>
      </c>
      <c r="AM354" s="66">
        <v>43100</v>
      </c>
      <c r="AN354" s="31" t="s">
        <v>3468</v>
      </c>
      <c r="AO354" s="82"/>
      <c r="AP354" s="51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 t="s">
        <v>3874</v>
      </c>
      <c r="BA354" s="31" t="s">
        <v>3894</v>
      </c>
      <c r="BB354" s="82"/>
      <c r="BC354" s="59" t="s">
        <v>2358</v>
      </c>
    </row>
    <row r="355" spans="1:56" s="83" customFormat="1" ht="78.75">
      <c r="A355" s="81">
        <v>3</v>
      </c>
      <c r="B355" s="81" t="s">
        <v>3895</v>
      </c>
      <c r="C355" s="59" t="s">
        <v>54</v>
      </c>
      <c r="D355" s="31" t="s">
        <v>3869</v>
      </c>
      <c r="E355" s="31" t="s">
        <v>2718</v>
      </c>
      <c r="F355" s="31" t="s">
        <v>3121</v>
      </c>
      <c r="G355" s="31">
        <v>4521010</v>
      </c>
      <c r="H355" s="81">
        <v>855187</v>
      </c>
      <c r="I355" s="31" t="s">
        <v>3896</v>
      </c>
      <c r="J355" s="31" t="s">
        <v>3897</v>
      </c>
      <c r="K355" s="31" t="s">
        <v>2723</v>
      </c>
      <c r="L355" s="31" t="s">
        <v>2639</v>
      </c>
      <c r="M355" s="31" t="s">
        <v>2724</v>
      </c>
      <c r="N355" s="31" t="s">
        <v>2725</v>
      </c>
      <c r="O355" s="31" t="s">
        <v>3095</v>
      </c>
      <c r="P355" s="67">
        <v>30385.967939999999</v>
      </c>
      <c r="Q355" s="68">
        <f t="shared" si="37"/>
        <v>35855.442169199996</v>
      </c>
      <c r="R355" s="51">
        <v>5977.13</v>
      </c>
      <c r="S355" s="51">
        <f>R355*1.18</f>
        <v>7053.0133999999998</v>
      </c>
      <c r="T355" s="67">
        <v>30385.967939999999</v>
      </c>
      <c r="U355" s="68">
        <f>T355*1.18</f>
        <v>35855.442169199996</v>
      </c>
      <c r="V355" s="31" t="s">
        <v>61</v>
      </c>
      <c r="W355" s="31" t="s">
        <v>54</v>
      </c>
      <c r="X355" s="31" t="s">
        <v>54</v>
      </c>
      <c r="Y355" s="31" t="s">
        <v>2658</v>
      </c>
      <c r="Z355" s="66">
        <v>42005</v>
      </c>
      <c r="AA355" s="66">
        <v>42064</v>
      </c>
      <c r="AB355" s="82"/>
      <c r="AC355" s="82"/>
      <c r="AD355" s="31" t="s">
        <v>3896</v>
      </c>
      <c r="AE355" s="31" t="s">
        <v>3873</v>
      </c>
      <c r="AF355" s="50">
        <v>18</v>
      </c>
      <c r="AG355" s="31" t="s">
        <v>3886</v>
      </c>
      <c r="AH355" s="50">
        <v>2350</v>
      </c>
      <c r="AI355" s="31">
        <v>45</v>
      </c>
      <c r="AJ355" s="31" t="s">
        <v>2153</v>
      </c>
      <c r="AK355" s="66">
        <v>42095</v>
      </c>
      <c r="AL355" s="66">
        <v>42095</v>
      </c>
      <c r="AM355" s="66">
        <v>42369</v>
      </c>
      <c r="AN355" s="31">
        <v>2015</v>
      </c>
      <c r="AO355" s="82" t="s">
        <v>1659</v>
      </c>
      <c r="AP355" s="51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 t="s">
        <v>3874</v>
      </c>
      <c r="BA355" s="31" t="s">
        <v>3875</v>
      </c>
      <c r="BB355" s="82"/>
      <c r="BC355" s="59" t="s">
        <v>2358</v>
      </c>
    </row>
    <row r="356" spans="1:56" s="83" customFormat="1" ht="78.75">
      <c r="A356" s="81">
        <v>3</v>
      </c>
      <c r="B356" s="81" t="s">
        <v>3898</v>
      </c>
      <c r="C356" s="59" t="s">
        <v>54</v>
      </c>
      <c r="D356" s="31" t="s">
        <v>3869</v>
      </c>
      <c r="E356" s="31" t="s">
        <v>2718</v>
      </c>
      <c r="F356" s="31" t="s">
        <v>3121</v>
      </c>
      <c r="G356" s="31">
        <v>4521010</v>
      </c>
      <c r="H356" s="81">
        <v>855189</v>
      </c>
      <c r="I356" s="31" t="s">
        <v>3899</v>
      </c>
      <c r="J356" s="31" t="s">
        <v>3872</v>
      </c>
      <c r="K356" s="31" t="s">
        <v>2723</v>
      </c>
      <c r="L356" s="31" t="s">
        <v>2639</v>
      </c>
      <c r="M356" s="31" t="s">
        <v>2724</v>
      </c>
      <c r="N356" s="31" t="s">
        <v>2725</v>
      </c>
      <c r="O356" s="31" t="s">
        <v>3095</v>
      </c>
      <c r="P356" s="67">
        <v>22530.5</v>
      </c>
      <c r="Q356" s="68">
        <f t="shared" si="37"/>
        <v>26585.989999999998</v>
      </c>
      <c r="R356" s="51">
        <v>8000</v>
      </c>
      <c r="S356" s="51">
        <f>R356*1.18</f>
        <v>9440</v>
      </c>
      <c r="T356" s="67">
        <v>22530.5</v>
      </c>
      <c r="U356" s="68">
        <v>26585.989999999998</v>
      </c>
      <c r="V356" s="31" t="s">
        <v>61</v>
      </c>
      <c r="W356" s="31" t="s">
        <v>54</v>
      </c>
      <c r="X356" s="31" t="s">
        <v>54</v>
      </c>
      <c r="Y356" s="31" t="s">
        <v>2658</v>
      </c>
      <c r="Z356" s="66">
        <v>42064</v>
      </c>
      <c r="AA356" s="66">
        <v>42124</v>
      </c>
      <c r="AB356" s="82"/>
      <c r="AC356" s="82"/>
      <c r="AD356" s="31" t="s">
        <v>3899</v>
      </c>
      <c r="AE356" s="31" t="s">
        <v>3873</v>
      </c>
      <c r="AF356" s="50">
        <v>796</v>
      </c>
      <c r="AG356" s="31" t="s">
        <v>1971</v>
      </c>
      <c r="AH356" s="50">
        <v>30</v>
      </c>
      <c r="AI356" s="31">
        <v>45</v>
      </c>
      <c r="AJ356" s="31" t="s">
        <v>2153</v>
      </c>
      <c r="AK356" s="66">
        <v>42095</v>
      </c>
      <c r="AL356" s="66">
        <v>42095</v>
      </c>
      <c r="AM356" s="66">
        <v>42369</v>
      </c>
      <c r="AN356" s="31">
        <v>2015</v>
      </c>
      <c r="AO356" s="82" t="s">
        <v>1659</v>
      </c>
      <c r="AP356" s="51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 t="s">
        <v>3874</v>
      </c>
      <c r="BA356" s="31" t="s">
        <v>3875</v>
      </c>
      <c r="BB356" s="82"/>
      <c r="BC356" s="59" t="s">
        <v>2358</v>
      </c>
    </row>
    <row r="357" spans="1:56" s="83" customFormat="1" ht="33.75">
      <c r="A357" s="81">
        <v>3</v>
      </c>
      <c r="B357" s="81" t="s">
        <v>3900</v>
      </c>
      <c r="C357" s="59" t="s">
        <v>54</v>
      </c>
      <c r="D357" s="31" t="s">
        <v>3901</v>
      </c>
      <c r="E357" s="31" t="s">
        <v>2718</v>
      </c>
      <c r="F357" s="31" t="s">
        <v>3642</v>
      </c>
      <c r="G357" s="31">
        <v>50</v>
      </c>
      <c r="H357" s="81" t="s">
        <v>3902</v>
      </c>
      <c r="I357" s="31" t="s">
        <v>3903</v>
      </c>
      <c r="J357" s="31" t="s">
        <v>2776</v>
      </c>
      <c r="K357" s="31" t="s">
        <v>2723</v>
      </c>
      <c r="L357" s="31" t="s">
        <v>2639</v>
      </c>
      <c r="M357" s="31" t="s">
        <v>3904</v>
      </c>
      <c r="N357" s="31" t="s">
        <v>2725</v>
      </c>
      <c r="O357" s="31" t="s">
        <v>3905</v>
      </c>
      <c r="P357" s="67">
        <v>15000</v>
      </c>
      <c r="Q357" s="68">
        <f t="shared" si="37"/>
        <v>17700</v>
      </c>
      <c r="R357" s="51">
        <v>15000</v>
      </c>
      <c r="S357" s="51">
        <f>R357*1.18</f>
        <v>17700</v>
      </c>
      <c r="T357" s="67">
        <v>15000</v>
      </c>
      <c r="U357" s="68">
        <v>17700</v>
      </c>
      <c r="V357" s="31" t="s">
        <v>61</v>
      </c>
      <c r="W357" s="31" t="s">
        <v>54</v>
      </c>
      <c r="X357" s="31" t="s">
        <v>54</v>
      </c>
      <c r="Y357" s="31" t="s">
        <v>55</v>
      </c>
      <c r="Z357" s="66">
        <v>41974</v>
      </c>
      <c r="AA357" s="66">
        <v>42036</v>
      </c>
      <c r="AB357" s="82"/>
      <c r="AC357" s="82"/>
      <c r="AD357" s="31" t="s">
        <v>3906</v>
      </c>
      <c r="AE357" s="31" t="s">
        <v>1952</v>
      </c>
      <c r="AF357" s="50">
        <v>796</v>
      </c>
      <c r="AG357" s="31" t="s">
        <v>1971</v>
      </c>
      <c r="AH357" s="50" t="s">
        <v>3907</v>
      </c>
      <c r="AI357" s="31">
        <v>45</v>
      </c>
      <c r="AJ357" s="31" t="s">
        <v>2153</v>
      </c>
      <c r="AK357" s="66">
        <v>42156</v>
      </c>
      <c r="AL357" s="66">
        <v>42156</v>
      </c>
      <c r="AM357" s="66">
        <v>42521</v>
      </c>
      <c r="AN357" s="31" t="s">
        <v>56</v>
      </c>
      <c r="AO357" s="82" t="s">
        <v>1659</v>
      </c>
      <c r="AP357" s="51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 t="s">
        <v>3874</v>
      </c>
      <c r="BA357" s="31"/>
      <c r="BB357" s="82"/>
      <c r="BC357" s="59" t="s">
        <v>2358</v>
      </c>
    </row>
    <row r="358" spans="1:56" s="83" customFormat="1" ht="45">
      <c r="A358" s="81">
        <v>3</v>
      </c>
      <c r="B358" s="81" t="s">
        <v>3908</v>
      </c>
      <c r="C358" s="59" t="s">
        <v>54</v>
      </c>
      <c r="D358" s="31" t="s">
        <v>3901</v>
      </c>
      <c r="E358" s="31" t="s">
        <v>2718</v>
      </c>
      <c r="F358" s="31">
        <v>50</v>
      </c>
      <c r="G358" s="31">
        <v>50</v>
      </c>
      <c r="H358" s="81" t="s">
        <v>3909</v>
      </c>
      <c r="I358" s="31" t="s">
        <v>3910</v>
      </c>
      <c r="J358" s="31" t="s">
        <v>2776</v>
      </c>
      <c r="K358" s="31" t="s">
        <v>2745</v>
      </c>
      <c r="L358" s="31" t="s">
        <v>2639</v>
      </c>
      <c r="M358" s="31" t="s">
        <v>1968</v>
      </c>
      <c r="N358" s="31" t="s">
        <v>3860</v>
      </c>
      <c r="O358" s="31" t="s">
        <v>3905</v>
      </c>
      <c r="P358" s="67">
        <v>3000</v>
      </c>
      <c r="Q358" s="68">
        <f t="shared" si="37"/>
        <v>3540</v>
      </c>
      <c r="R358" s="51">
        <v>3000</v>
      </c>
      <c r="S358" s="51">
        <v>3540</v>
      </c>
      <c r="T358" s="67">
        <v>3000</v>
      </c>
      <c r="U358" s="68">
        <v>3540</v>
      </c>
      <c r="V358" s="31" t="s">
        <v>64</v>
      </c>
      <c r="W358" s="31" t="s">
        <v>54</v>
      </c>
      <c r="X358" s="31" t="s">
        <v>54</v>
      </c>
      <c r="Y358" s="31" t="s">
        <v>55</v>
      </c>
      <c r="Z358" s="66">
        <v>41927</v>
      </c>
      <c r="AA358" s="66">
        <v>41974</v>
      </c>
      <c r="AB358" s="82"/>
      <c r="AC358" s="82"/>
      <c r="AD358" s="31" t="s">
        <v>3910</v>
      </c>
      <c r="AE358" s="31" t="s">
        <v>1952</v>
      </c>
      <c r="AF358" s="50">
        <v>796</v>
      </c>
      <c r="AG358" s="31" t="s">
        <v>1971</v>
      </c>
      <c r="AH358" s="50" t="s">
        <v>3911</v>
      </c>
      <c r="AI358" s="31">
        <v>45</v>
      </c>
      <c r="AJ358" s="31" t="s">
        <v>2153</v>
      </c>
      <c r="AK358" s="66">
        <v>42005</v>
      </c>
      <c r="AL358" s="66">
        <v>42005</v>
      </c>
      <c r="AM358" s="66">
        <v>42369</v>
      </c>
      <c r="AN358" s="31">
        <v>2015</v>
      </c>
      <c r="AO358" s="82" t="s">
        <v>1659</v>
      </c>
      <c r="AP358" s="51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 t="s">
        <v>3874</v>
      </c>
      <c r="BA358" s="31"/>
      <c r="BB358" s="82"/>
      <c r="BC358" s="59" t="s">
        <v>2358</v>
      </c>
    </row>
    <row r="359" spans="1:56" s="83" customFormat="1" ht="56.25">
      <c r="A359" s="81">
        <v>3</v>
      </c>
      <c r="B359" s="81" t="s">
        <v>3912</v>
      </c>
      <c r="C359" s="59" t="s">
        <v>54</v>
      </c>
      <c r="D359" s="31" t="s">
        <v>3869</v>
      </c>
      <c r="E359" s="31" t="s">
        <v>2718</v>
      </c>
      <c r="F359" s="31" t="s">
        <v>3877</v>
      </c>
      <c r="G359" s="31">
        <v>4010412</v>
      </c>
      <c r="H359" s="81">
        <v>855209</v>
      </c>
      <c r="I359" s="31" t="s">
        <v>3913</v>
      </c>
      <c r="J359" s="31" t="s">
        <v>2900</v>
      </c>
      <c r="K359" s="31" t="s">
        <v>2745</v>
      </c>
      <c r="L359" s="31" t="s">
        <v>2639</v>
      </c>
      <c r="M359" s="31">
        <v>201020204</v>
      </c>
      <c r="N359" s="31" t="s">
        <v>3212</v>
      </c>
      <c r="O359" s="31" t="s">
        <v>3095</v>
      </c>
      <c r="P359" s="67">
        <v>7790</v>
      </c>
      <c r="Q359" s="68">
        <f t="shared" si="37"/>
        <v>9192.1999999999989</v>
      </c>
      <c r="R359" s="51">
        <v>5105.5</v>
      </c>
      <c r="S359" s="51">
        <f>R359*1.18</f>
        <v>6024.49</v>
      </c>
      <c r="T359" s="67">
        <v>7790</v>
      </c>
      <c r="U359" s="68">
        <v>9192.1999999999989</v>
      </c>
      <c r="V359" s="31" t="s">
        <v>64</v>
      </c>
      <c r="W359" s="31" t="s">
        <v>54</v>
      </c>
      <c r="X359" s="31" t="s">
        <v>54</v>
      </c>
      <c r="Y359" s="31" t="s">
        <v>2658</v>
      </c>
      <c r="Z359" s="66">
        <v>42125</v>
      </c>
      <c r="AA359" s="66">
        <v>42174</v>
      </c>
      <c r="AB359" s="82"/>
      <c r="AC359" s="82"/>
      <c r="AD359" s="31" t="s">
        <v>3913</v>
      </c>
      <c r="AE359" s="31" t="s">
        <v>3873</v>
      </c>
      <c r="AF359" s="50">
        <v>796</v>
      </c>
      <c r="AG359" s="31" t="s">
        <v>1971</v>
      </c>
      <c r="AH359" s="50">
        <v>818</v>
      </c>
      <c r="AI359" s="31">
        <v>45</v>
      </c>
      <c r="AJ359" s="31" t="s">
        <v>2153</v>
      </c>
      <c r="AK359" s="66">
        <v>42219</v>
      </c>
      <c r="AL359" s="66">
        <v>42219</v>
      </c>
      <c r="AM359" s="66">
        <v>42582</v>
      </c>
      <c r="AN359" s="31" t="s">
        <v>56</v>
      </c>
      <c r="AO359" s="82" t="s">
        <v>1659</v>
      </c>
      <c r="AP359" s="51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 t="s">
        <v>3874</v>
      </c>
      <c r="BA359" s="31"/>
      <c r="BB359" s="82"/>
      <c r="BC359" s="59" t="s">
        <v>2358</v>
      </c>
    </row>
    <row r="360" spans="1:56" s="83" customFormat="1" ht="56.25">
      <c r="A360" s="81">
        <v>3</v>
      </c>
      <c r="B360" s="81" t="s">
        <v>3914</v>
      </c>
      <c r="C360" s="59" t="s">
        <v>54</v>
      </c>
      <c r="D360" s="31" t="s">
        <v>3869</v>
      </c>
      <c r="E360" s="31" t="s">
        <v>2718</v>
      </c>
      <c r="F360" s="31" t="s">
        <v>3877</v>
      </c>
      <c r="G360" s="31">
        <v>4010412</v>
      </c>
      <c r="H360" s="81">
        <v>855208</v>
      </c>
      <c r="I360" s="31" t="s">
        <v>3915</v>
      </c>
      <c r="J360" s="31" t="s">
        <v>3916</v>
      </c>
      <c r="K360" s="31" t="s">
        <v>2745</v>
      </c>
      <c r="L360" s="31" t="s">
        <v>2639</v>
      </c>
      <c r="M360" s="31" t="s">
        <v>1968</v>
      </c>
      <c r="N360" s="31" t="s">
        <v>3212</v>
      </c>
      <c r="O360" s="31" t="s">
        <v>3095</v>
      </c>
      <c r="P360" s="67">
        <v>2000.9</v>
      </c>
      <c r="Q360" s="68">
        <f t="shared" si="37"/>
        <v>2361.0619999999999</v>
      </c>
      <c r="R360" s="51">
        <v>2000.9</v>
      </c>
      <c r="S360" s="51">
        <v>2361.0619999999999</v>
      </c>
      <c r="T360" s="67">
        <v>2000.9</v>
      </c>
      <c r="U360" s="68">
        <v>2361.0619999999999</v>
      </c>
      <c r="V360" s="31" t="s">
        <v>64</v>
      </c>
      <c r="W360" s="31" t="s">
        <v>54</v>
      </c>
      <c r="X360" s="31" t="s">
        <v>54</v>
      </c>
      <c r="Y360" s="31" t="s">
        <v>2658</v>
      </c>
      <c r="Z360" s="66">
        <v>41944</v>
      </c>
      <c r="AA360" s="66">
        <v>41990</v>
      </c>
      <c r="AB360" s="82"/>
      <c r="AC360" s="82"/>
      <c r="AD360" s="31" t="s">
        <v>3915</v>
      </c>
      <c r="AE360" s="31" t="s">
        <v>3873</v>
      </c>
      <c r="AF360" s="50">
        <v>796</v>
      </c>
      <c r="AG360" s="31" t="s">
        <v>1971</v>
      </c>
      <c r="AH360" s="50">
        <v>228</v>
      </c>
      <c r="AI360" s="31">
        <v>45</v>
      </c>
      <c r="AJ360" s="31" t="s">
        <v>2153</v>
      </c>
      <c r="AK360" s="66">
        <v>42040</v>
      </c>
      <c r="AL360" s="66">
        <v>42040</v>
      </c>
      <c r="AM360" s="66">
        <v>42369</v>
      </c>
      <c r="AN360" s="31">
        <v>2015</v>
      </c>
      <c r="AO360" s="82" t="s">
        <v>1659</v>
      </c>
      <c r="AP360" s="51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 t="s">
        <v>3874</v>
      </c>
      <c r="BA360" s="31"/>
      <c r="BB360" s="82"/>
      <c r="BC360" s="59" t="s">
        <v>2358</v>
      </c>
    </row>
    <row r="361" spans="1:56" s="83" customFormat="1" ht="90">
      <c r="A361" s="81">
        <v>3</v>
      </c>
      <c r="B361" s="81" t="s">
        <v>3917</v>
      </c>
      <c r="C361" s="59" t="s">
        <v>54</v>
      </c>
      <c r="D361" s="31" t="s">
        <v>3918</v>
      </c>
      <c r="E361" s="31" t="s">
        <v>2718</v>
      </c>
      <c r="F361" s="31" t="s">
        <v>3919</v>
      </c>
      <c r="G361" s="31">
        <v>7424000</v>
      </c>
      <c r="H361" s="81">
        <v>855211</v>
      </c>
      <c r="I361" s="31" t="s">
        <v>3920</v>
      </c>
      <c r="J361" s="31" t="s">
        <v>3921</v>
      </c>
      <c r="K361" s="31" t="s">
        <v>2745</v>
      </c>
      <c r="L361" s="31" t="s">
        <v>2674</v>
      </c>
      <c r="M361" s="31" t="s">
        <v>3072</v>
      </c>
      <c r="N361" s="31" t="s">
        <v>3073</v>
      </c>
      <c r="O361" s="31" t="s">
        <v>3922</v>
      </c>
      <c r="P361" s="67">
        <v>3925.3</v>
      </c>
      <c r="Q361" s="68">
        <f t="shared" si="37"/>
        <v>4631.8540000000003</v>
      </c>
      <c r="R361" s="51">
        <v>3925.3</v>
      </c>
      <c r="S361" s="51">
        <v>4631.8500000000004</v>
      </c>
      <c r="T361" s="67">
        <v>3925.3</v>
      </c>
      <c r="U361" s="68">
        <v>4631.8500000000004</v>
      </c>
      <c r="V361" s="31" t="s">
        <v>64</v>
      </c>
      <c r="W361" s="31" t="s">
        <v>54</v>
      </c>
      <c r="X361" s="31" t="s">
        <v>54</v>
      </c>
      <c r="Y361" s="31" t="s">
        <v>55</v>
      </c>
      <c r="Z361" s="66">
        <v>41927</v>
      </c>
      <c r="AA361" s="66">
        <v>41974</v>
      </c>
      <c r="AB361" s="82"/>
      <c r="AC361" s="82"/>
      <c r="AD361" s="31" t="s">
        <v>3923</v>
      </c>
      <c r="AE361" s="31" t="s">
        <v>1952</v>
      </c>
      <c r="AF361" s="50">
        <v>796</v>
      </c>
      <c r="AG361" s="31" t="s">
        <v>1971</v>
      </c>
      <c r="AH361" s="50">
        <v>500</v>
      </c>
      <c r="AI361" s="31">
        <v>45260</v>
      </c>
      <c r="AJ361" s="31" t="s">
        <v>62</v>
      </c>
      <c r="AK361" s="66">
        <v>42030</v>
      </c>
      <c r="AL361" s="66">
        <v>42037</v>
      </c>
      <c r="AM361" s="66">
        <v>42369</v>
      </c>
      <c r="AN361" s="31">
        <v>2015</v>
      </c>
      <c r="AO361" s="82" t="s">
        <v>1659</v>
      </c>
      <c r="AP361" s="51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 t="s">
        <v>3874</v>
      </c>
      <c r="BA361" s="31" t="s">
        <v>3924</v>
      </c>
      <c r="BB361" s="82"/>
      <c r="BC361" s="59" t="s">
        <v>2358</v>
      </c>
    </row>
    <row r="362" spans="1:56" s="83" customFormat="1" ht="56.25">
      <c r="A362" s="81" t="s">
        <v>3925</v>
      </c>
      <c r="B362" s="81" t="s">
        <v>3926</v>
      </c>
      <c r="C362" s="59" t="s">
        <v>54</v>
      </c>
      <c r="D362" s="31" t="s">
        <v>3927</v>
      </c>
      <c r="E362" s="31" t="s">
        <v>4373</v>
      </c>
      <c r="F362" s="31" t="s">
        <v>2880</v>
      </c>
      <c r="G362" s="31">
        <v>7220000</v>
      </c>
      <c r="H362" s="81">
        <v>855662</v>
      </c>
      <c r="I362" s="31" t="s">
        <v>3928</v>
      </c>
      <c r="J362" s="31" t="s">
        <v>3506</v>
      </c>
      <c r="K362" s="31" t="s">
        <v>3929</v>
      </c>
      <c r="L362" s="31" t="s">
        <v>2639</v>
      </c>
      <c r="M362" s="31" t="s">
        <v>3930</v>
      </c>
      <c r="N362" s="31" t="s">
        <v>3596</v>
      </c>
      <c r="O362" s="31" t="s">
        <v>3115</v>
      </c>
      <c r="P362" s="67">
        <v>3000</v>
      </c>
      <c r="Q362" s="68">
        <f t="shared" si="37"/>
        <v>3540</v>
      </c>
      <c r="R362" s="51">
        <v>2206.5</v>
      </c>
      <c r="S362" s="51">
        <f>R362*1.18</f>
        <v>2603.67</v>
      </c>
      <c r="T362" s="67">
        <v>3000</v>
      </c>
      <c r="U362" s="68">
        <v>3540</v>
      </c>
      <c r="V362" s="31" t="s">
        <v>64</v>
      </c>
      <c r="W362" s="31" t="s">
        <v>54</v>
      </c>
      <c r="X362" s="31" t="s">
        <v>54</v>
      </c>
      <c r="Y362" s="31" t="s">
        <v>2658</v>
      </c>
      <c r="Z362" s="66">
        <v>41944</v>
      </c>
      <c r="AA362" s="66">
        <v>42003</v>
      </c>
      <c r="AB362" s="82"/>
      <c r="AC362" s="82"/>
      <c r="AD362" s="31" t="s">
        <v>3931</v>
      </c>
      <c r="AE362" s="31" t="s">
        <v>1952</v>
      </c>
      <c r="AF362" s="50">
        <v>796</v>
      </c>
      <c r="AG362" s="31" t="s">
        <v>2079</v>
      </c>
      <c r="AH362" s="50">
        <v>1</v>
      </c>
      <c r="AI362" s="31">
        <v>45376000</v>
      </c>
      <c r="AJ362" s="31" t="s">
        <v>3001</v>
      </c>
      <c r="AK362" s="66">
        <v>42036</v>
      </c>
      <c r="AL362" s="66">
        <v>42036</v>
      </c>
      <c r="AM362" s="66">
        <v>42428</v>
      </c>
      <c r="AN362" s="31">
        <v>2015</v>
      </c>
      <c r="AO362" s="82"/>
      <c r="AP362" s="51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 t="s">
        <v>4373</v>
      </c>
      <c r="BC362" s="59" t="s">
        <v>2358</v>
      </c>
    </row>
    <row r="363" spans="1:56" s="83" customFormat="1" ht="33.75">
      <c r="A363" s="81" t="s">
        <v>3925</v>
      </c>
      <c r="B363" s="81" t="s">
        <v>3932</v>
      </c>
      <c r="C363" s="59" t="s">
        <v>54</v>
      </c>
      <c r="D363" s="31" t="s">
        <v>3933</v>
      </c>
      <c r="E363" s="31" t="s">
        <v>4373</v>
      </c>
      <c r="F363" s="31" t="s">
        <v>3934</v>
      </c>
      <c r="G363" s="31">
        <v>7210000</v>
      </c>
      <c r="H363" s="81">
        <v>855665</v>
      </c>
      <c r="I363" s="31" t="s">
        <v>3935</v>
      </c>
      <c r="J363" s="31" t="s">
        <v>3500</v>
      </c>
      <c r="K363" s="31" t="s">
        <v>3929</v>
      </c>
      <c r="L363" s="31" t="s">
        <v>2639</v>
      </c>
      <c r="M363" s="31" t="s">
        <v>2999</v>
      </c>
      <c r="N363" s="31" t="s">
        <v>3000</v>
      </c>
      <c r="O363" s="31" t="s">
        <v>3115</v>
      </c>
      <c r="P363" s="67">
        <v>1016.94915254237</v>
      </c>
      <c r="Q363" s="68">
        <f t="shared" si="37"/>
        <v>1199.9999999999966</v>
      </c>
      <c r="R363" s="51">
        <v>1016.95</v>
      </c>
      <c r="S363" s="51">
        <f>R363*1.18</f>
        <v>1200.001</v>
      </c>
      <c r="T363" s="67">
        <v>1016.94915254237</v>
      </c>
      <c r="U363" s="68">
        <v>1200</v>
      </c>
      <c r="V363" s="31" t="s">
        <v>64</v>
      </c>
      <c r="W363" s="31" t="s">
        <v>54</v>
      </c>
      <c r="X363" s="31" t="s">
        <v>54</v>
      </c>
      <c r="Y363" s="31" t="s">
        <v>2658</v>
      </c>
      <c r="Z363" s="66">
        <v>42064</v>
      </c>
      <c r="AA363" s="66">
        <v>42109</v>
      </c>
      <c r="AB363" s="82"/>
      <c r="AC363" s="82"/>
      <c r="AD363" s="31" t="s">
        <v>3936</v>
      </c>
      <c r="AE363" s="31" t="s">
        <v>1952</v>
      </c>
      <c r="AF363" s="50">
        <v>796</v>
      </c>
      <c r="AG363" s="31" t="s">
        <v>2079</v>
      </c>
      <c r="AH363" s="50">
        <v>1</v>
      </c>
      <c r="AI363" s="31">
        <v>45376000</v>
      </c>
      <c r="AJ363" s="31" t="s">
        <v>3001</v>
      </c>
      <c r="AK363" s="66">
        <v>42125</v>
      </c>
      <c r="AL363" s="66">
        <v>42125</v>
      </c>
      <c r="AM363" s="66">
        <v>42490</v>
      </c>
      <c r="AN363" s="31">
        <v>2015</v>
      </c>
      <c r="AO363" s="82"/>
      <c r="AP363" s="51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59" t="s">
        <v>4373</v>
      </c>
      <c r="BC363" s="59" t="s">
        <v>2358</v>
      </c>
    </row>
    <row r="364" spans="1:56" s="83" customFormat="1" ht="78.75">
      <c r="A364" s="81" t="s">
        <v>3925</v>
      </c>
      <c r="B364" s="81" t="s">
        <v>3937</v>
      </c>
      <c r="C364" s="59" t="s">
        <v>54</v>
      </c>
      <c r="D364" s="31" t="s">
        <v>3938</v>
      </c>
      <c r="E364" s="31" t="s">
        <v>4373</v>
      </c>
      <c r="F364" s="31" t="s">
        <v>2880</v>
      </c>
      <c r="G364" s="31">
        <v>7220000</v>
      </c>
      <c r="H364" s="81">
        <v>855667</v>
      </c>
      <c r="I364" s="31" t="s">
        <v>3939</v>
      </c>
      <c r="J364" s="31" t="s">
        <v>3506</v>
      </c>
      <c r="K364" s="31" t="s">
        <v>3929</v>
      </c>
      <c r="L364" s="31" t="s">
        <v>2639</v>
      </c>
      <c r="M364" s="31" t="s">
        <v>2999</v>
      </c>
      <c r="N364" s="31" t="s">
        <v>3000</v>
      </c>
      <c r="O364" s="31" t="s">
        <v>3115</v>
      </c>
      <c r="P364" s="67">
        <v>1525.42372881355</v>
      </c>
      <c r="Q364" s="68">
        <f t="shared" si="37"/>
        <v>1799.9999999999889</v>
      </c>
      <c r="R364" s="51">
        <v>1525.42372881355</v>
      </c>
      <c r="S364" s="51">
        <v>1800</v>
      </c>
      <c r="T364" s="67">
        <v>1525.42372881355</v>
      </c>
      <c r="U364" s="68">
        <v>1800</v>
      </c>
      <c r="V364" s="31" t="s">
        <v>64</v>
      </c>
      <c r="W364" s="31" t="s">
        <v>54</v>
      </c>
      <c r="X364" s="31" t="s">
        <v>54</v>
      </c>
      <c r="Y364" s="31" t="s">
        <v>2658</v>
      </c>
      <c r="Z364" s="66">
        <v>41944</v>
      </c>
      <c r="AA364" s="66">
        <v>41988</v>
      </c>
      <c r="AB364" s="82"/>
      <c r="AC364" s="82"/>
      <c r="AD364" s="31" t="s">
        <v>3940</v>
      </c>
      <c r="AE364" s="31" t="s">
        <v>1952</v>
      </c>
      <c r="AF364" s="50">
        <v>796</v>
      </c>
      <c r="AG364" s="31" t="s">
        <v>2079</v>
      </c>
      <c r="AH364" s="50">
        <v>1</v>
      </c>
      <c r="AI364" s="31">
        <v>45376000</v>
      </c>
      <c r="AJ364" s="31" t="s">
        <v>3001</v>
      </c>
      <c r="AK364" s="66">
        <v>42005</v>
      </c>
      <c r="AL364" s="66">
        <v>42005</v>
      </c>
      <c r="AM364" s="66">
        <v>42369</v>
      </c>
      <c r="AN364" s="31">
        <v>2015</v>
      </c>
      <c r="AO364" s="82"/>
      <c r="AP364" s="51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59" t="s">
        <v>4373</v>
      </c>
      <c r="BC364" s="59" t="s">
        <v>2358</v>
      </c>
    </row>
    <row r="365" spans="1:56" s="83" customFormat="1" ht="67.5">
      <c r="A365" s="81">
        <v>8</v>
      </c>
      <c r="B365" s="81" t="s">
        <v>3941</v>
      </c>
      <c r="C365" s="59" t="s">
        <v>54</v>
      </c>
      <c r="D365" s="31" t="s">
        <v>3901</v>
      </c>
      <c r="E365" s="31" t="s">
        <v>2718</v>
      </c>
      <c r="F365" s="31" t="s">
        <v>3642</v>
      </c>
      <c r="G365" s="31">
        <v>50</v>
      </c>
      <c r="H365" s="81" t="s">
        <v>3942</v>
      </c>
      <c r="I365" s="31" t="s">
        <v>3943</v>
      </c>
      <c r="J365" s="31" t="s">
        <v>2776</v>
      </c>
      <c r="K365" s="31" t="s">
        <v>2745</v>
      </c>
      <c r="L365" s="31" t="s">
        <v>2639</v>
      </c>
      <c r="M365" s="31" t="s">
        <v>1968</v>
      </c>
      <c r="N365" s="31" t="s">
        <v>2762</v>
      </c>
      <c r="O365" s="31" t="s">
        <v>3905</v>
      </c>
      <c r="P365" s="67">
        <v>3500</v>
      </c>
      <c r="Q365" s="68">
        <f t="shared" si="37"/>
        <v>4130</v>
      </c>
      <c r="R365" s="51">
        <v>2915</v>
      </c>
      <c r="S365" s="51">
        <f>R365*1.18</f>
        <v>3439.7</v>
      </c>
      <c r="T365" s="67">
        <v>3500</v>
      </c>
      <c r="U365" s="68">
        <v>4130</v>
      </c>
      <c r="V365" s="31" t="s">
        <v>64</v>
      </c>
      <c r="W365" s="31" t="s">
        <v>54</v>
      </c>
      <c r="X365" s="31" t="s">
        <v>54</v>
      </c>
      <c r="Y365" s="31" t="s">
        <v>55</v>
      </c>
      <c r="Z365" s="66">
        <v>41958</v>
      </c>
      <c r="AA365" s="66">
        <v>42005</v>
      </c>
      <c r="AB365" s="82"/>
      <c r="AC365" s="82"/>
      <c r="AD365" s="31" t="s">
        <v>3944</v>
      </c>
      <c r="AE365" s="31" t="s">
        <v>1952</v>
      </c>
      <c r="AF365" s="50">
        <v>796</v>
      </c>
      <c r="AG365" s="31" t="s">
        <v>1971</v>
      </c>
      <c r="AH365" s="50" t="s">
        <v>3945</v>
      </c>
      <c r="AI365" s="31">
        <v>45</v>
      </c>
      <c r="AJ365" s="31" t="s">
        <v>2153</v>
      </c>
      <c r="AK365" s="66">
        <v>42064</v>
      </c>
      <c r="AL365" s="66">
        <v>42064</v>
      </c>
      <c r="AM365" s="66">
        <v>42429</v>
      </c>
      <c r="AN365" s="31" t="s">
        <v>56</v>
      </c>
      <c r="AO365" s="82" t="s">
        <v>1659</v>
      </c>
      <c r="AP365" s="51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 t="s">
        <v>3874</v>
      </c>
      <c r="BA365" s="31"/>
      <c r="BB365" s="82"/>
      <c r="BC365" s="59" t="s">
        <v>2358</v>
      </c>
      <c r="BD365" s="83" t="s">
        <v>4507</v>
      </c>
    </row>
    <row r="366" spans="1:56" s="83" customFormat="1" ht="67.5">
      <c r="A366" s="81">
        <v>8</v>
      </c>
      <c r="B366" s="81" t="s">
        <v>3946</v>
      </c>
      <c r="C366" s="59" t="s">
        <v>54</v>
      </c>
      <c r="D366" s="31" t="s">
        <v>3901</v>
      </c>
      <c r="E366" s="31" t="s">
        <v>2718</v>
      </c>
      <c r="F366" s="31" t="s">
        <v>3947</v>
      </c>
      <c r="G366" s="31">
        <v>50</v>
      </c>
      <c r="H366" s="81" t="s">
        <v>3948</v>
      </c>
      <c r="I366" s="31" t="s">
        <v>3949</v>
      </c>
      <c r="J366" s="31" t="s">
        <v>3950</v>
      </c>
      <c r="K366" s="31" t="s">
        <v>2745</v>
      </c>
      <c r="L366" s="31" t="s">
        <v>2639</v>
      </c>
      <c r="M366" s="31" t="s">
        <v>1968</v>
      </c>
      <c r="N366" s="31" t="s">
        <v>2762</v>
      </c>
      <c r="O366" s="31" t="s">
        <v>3905</v>
      </c>
      <c r="P366" s="67">
        <v>14000</v>
      </c>
      <c r="Q366" s="68">
        <f t="shared" si="37"/>
        <v>16520</v>
      </c>
      <c r="R366" s="51">
        <v>14000</v>
      </c>
      <c r="S366" s="51">
        <f>R366*1.18</f>
        <v>16520</v>
      </c>
      <c r="T366" s="67">
        <v>14000</v>
      </c>
      <c r="U366" s="68">
        <v>16520</v>
      </c>
      <c r="V366" s="31" t="s">
        <v>61</v>
      </c>
      <c r="W366" s="31" t="s">
        <v>54</v>
      </c>
      <c r="X366" s="31" t="s">
        <v>54</v>
      </c>
      <c r="Y366" s="31" t="s">
        <v>55</v>
      </c>
      <c r="Z366" s="66">
        <v>41944</v>
      </c>
      <c r="AA366" s="66">
        <v>42003</v>
      </c>
      <c r="AB366" s="82"/>
      <c r="AC366" s="82"/>
      <c r="AD366" s="31" t="str">
        <f>J366</f>
        <v>ТО легковых а/м</v>
      </c>
      <c r="AE366" s="31" t="s">
        <v>1952</v>
      </c>
      <c r="AF366" s="50">
        <v>796</v>
      </c>
      <c r="AG366" s="31" t="s">
        <v>1971</v>
      </c>
      <c r="AH366" s="50" t="s">
        <v>3951</v>
      </c>
      <c r="AI366" s="31">
        <v>45</v>
      </c>
      <c r="AJ366" s="31" t="s">
        <v>2153</v>
      </c>
      <c r="AK366" s="66">
        <v>42095</v>
      </c>
      <c r="AL366" s="66">
        <v>42095</v>
      </c>
      <c r="AM366" s="66">
        <v>42460</v>
      </c>
      <c r="AN366" s="31" t="s">
        <v>56</v>
      </c>
      <c r="AO366" s="82" t="s">
        <v>1659</v>
      </c>
      <c r="AP366" s="51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 t="s">
        <v>3874</v>
      </c>
      <c r="BA366" s="31"/>
      <c r="BB366" s="82"/>
      <c r="BC366" s="59" t="s">
        <v>2358</v>
      </c>
      <c r="BD366" s="49" t="s">
        <v>4507</v>
      </c>
    </row>
    <row r="367" spans="1:56" s="83" customFormat="1" ht="67.5">
      <c r="A367" s="81">
        <v>8</v>
      </c>
      <c r="B367" s="81" t="s">
        <v>3952</v>
      </c>
      <c r="C367" s="59" t="s">
        <v>54</v>
      </c>
      <c r="D367" s="31" t="s">
        <v>3901</v>
      </c>
      <c r="E367" s="31" t="s">
        <v>2718</v>
      </c>
      <c r="F367" s="31" t="s">
        <v>3642</v>
      </c>
      <c r="G367" s="31">
        <v>50</v>
      </c>
      <c r="H367" s="81" t="s">
        <v>3953</v>
      </c>
      <c r="I367" s="31" t="s">
        <v>3954</v>
      </c>
      <c r="J367" s="31" t="s">
        <v>2776</v>
      </c>
      <c r="K367" s="31" t="s">
        <v>2745</v>
      </c>
      <c r="L367" s="31" t="s">
        <v>2639</v>
      </c>
      <c r="M367" s="31" t="s">
        <v>1968</v>
      </c>
      <c r="N367" s="31" t="s">
        <v>2762</v>
      </c>
      <c r="O367" s="31" t="s">
        <v>3905</v>
      </c>
      <c r="P367" s="67">
        <v>7750</v>
      </c>
      <c r="Q367" s="68">
        <f t="shared" si="37"/>
        <v>9145</v>
      </c>
      <c r="R367" s="51">
        <v>7750</v>
      </c>
      <c r="S367" s="51">
        <f>R367*1.18</f>
        <v>9145</v>
      </c>
      <c r="T367" s="67">
        <v>7750</v>
      </c>
      <c r="U367" s="68">
        <v>9145</v>
      </c>
      <c r="V367" s="31" t="s">
        <v>64</v>
      </c>
      <c r="W367" s="31" t="s">
        <v>54</v>
      </c>
      <c r="X367" s="31" t="s">
        <v>54</v>
      </c>
      <c r="Y367" s="31" t="s">
        <v>55</v>
      </c>
      <c r="Z367" s="66">
        <v>42005</v>
      </c>
      <c r="AA367" s="66">
        <v>42050</v>
      </c>
      <c r="AB367" s="82"/>
      <c r="AC367" s="82"/>
      <c r="AD367" s="31" t="s">
        <v>3955</v>
      </c>
      <c r="AE367" s="31" t="s">
        <v>1952</v>
      </c>
      <c r="AF367" s="50">
        <v>796</v>
      </c>
      <c r="AG367" s="31" t="s">
        <v>1971</v>
      </c>
      <c r="AH367" s="50" t="s">
        <v>3951</v>
      </c>
      <c r="AI367" s="31">
        <v>45</v>
      </c>
      <c r="AJ367" s="31" t="s">
        <v>2153</v>
      </c>
      <c r="AK367" s="66">
        <v>42125</v>
      </c>
      <c r="AL367" s="66">
        <v>42125</v>
      </c>
      <c r="AM367" s="66">
        <v>42490</v>
      </c>
      <c r="AN367" s="31" t="s">
        <v>56</v>
      </c>
      <c r="AO367" s="82" t="s">
        <v>1659</v>
      </c>
      <c r="AP367" s="51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 t="s">
        <v>3874</v>
      </c>
      <c r="BA367" s="31"/>
      <c r="BB367" s="82"/>
      <c r="BC367" s="59" t="s">
        <v>2358</v>
      </c>
      <c r="BD367" s="83" t="s">
        <v>4507</v>
      </c>
    </row>
    <row r="368" spans="1:56" s="83" customFormat="1" ht="67.5">
      <c r="A368" s="81">
        <v>8</v>
      </c>
      <c r="B368" s="81" t="s">
        <v>3956</v>
      </c>
      <c r="C368" s="59" t="s">
        <v>54</v>
      </c>
      <c r="D368" s="31" t="s">
        <v>3901</v>
      </c>
      <c r="E368" s="31" t="s">
        <v>2718</v>
      </c>
      <c r="F368" s="31" t="s">
        <v>3947</v>
      </c>
      <c r="G368" s="31">
        <v>50</v>
      </c>
      <c r="H368" s="81" t="s">
        <v>3957</v>
      </c>
      <c r="I368" s="31" t="s">
        <v>3958</v>
      </c>
      <c r="J368" s="31" t="s">
        <v>2752</v>
      </c>
      <c r="K368" s="31" t="s">
        <v>2745</v>
      </c>
      <c r="L368" s="31" t="s">
        <v>2639</v>
      </c>
      <c r="M368" s="31" t="s">
        <v>1968</v>
      </c>
      <c r="N368" s="31" t="s">
        <v>2762</v>
      </c>
      <c r="O368" s="31" t="s">
        <v>3905</v>
      </c>
      <c r="P368" s="67">
        <v>20000</v>
      </c>
      <c r="Q368" s="68">
        <f t="shared" si="37"/>
        <v>23600</v>
      </c>
      <c r="R368" s="51">
        <v>20000</v>
      </c>
      <c r="S368" s="51">
        <v>23600</v>
      </c>
      <c r="T368" s="67">
        <v>20000</v>
      </c>
      <c r="U368" s="68">
        <v>23600</v>
      </c>
      <c r="V368" s="31" t="s">
        <v>61</v>
      </c>
      <c r="W368" s="31" t="s">
        <v>54</v>
      </c>
      <c r="X368" s="31" t="s">
        <v>54</v>
      </c>
      <c r="Y368" s="31" t="s">
        <v>55</v>
      </c>
      <c r="Z368" s="66">
        <v>41913</v>
      </c>
      <c r="AA368" s="66">
        <v>41974</v>
      </c>
      <c r="AB368" s="82"/>
      <c r="AC368" s="82"/>
      <c r="AD368" s="31" t="s">
        <v>3959</v>
      </c>
      <c r="AE368" s="31" t="s">
        <v>1952</v>
      </c>
      <c r="AF368" s="50">
        <v>796</v>
      </c>
      <c r="AG368" s="31" t="s">
        <v>1971</v>
      </c>
      <c r="AH368" s="50" t="s">
        <v>3960</v>
      </c>
      <c r="AI368" s="31">
        <v>45</v>
      </c>
      <c r="AJ368" s="31" t="s">
        <v>2153</v>
      </c>
      <c r="AK368" s="66">
        <v>42005</v>
      </c>
      <c r="AL368" s="66">
        <v>42005</v>
      </c>
      <c r="AM368" s="66">
        <v>42369</v>
      </c>
      <c r="AN368" s="31">
        <v>2015</v>
      </c>
      <c r="AO368" s="82" t="s">
        <v>1659</v>
      </c>
      <c r="AP368" s="51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 t="s">
        <v>3874</v>
      </c>
      <c r="BA368" s="31"/>
      <c r="BB368" s="82"/>
      <c r="BC368" s="59" t="s">
        <v>2358</v>
      </c>
      <c r="BD368" s="49" t="s">
        <v>4507</v>
      </c>
    </row>
    <row r="369" spans="1:56" s="83" customFormat="1" ht="67.5">
      <c r="A369" s="81">
        <v>8</v>
      </c>
      <c r="B369" s="81" t="s">
        <v>3961</v>
      </c>
      <c r="C369" s="59" t="s">
        <v>54</v>
      </c>
      <c r="D369" s="31" t="s">
        <v>3901</v>
      </c>
      <c r="E369" s="31" t="s">
        <v>2718</v>
      </c>
      <c r="F369" s="31">
        <v>50</v>
      </c>
      <c r="G369" s="31">
        <v>50</v>
      </c>
      <c r="H369" s="81" t="s">
        <v>3962</v>
      </c>
      <c r="I369" s="31" t="s">
        <v>4457</v>
      </c>
      <c r="J369" s="31" t="s">
        <v>2776</v>
      </c>
      <c r="K369" s="31" t="s">
        <v>2745</v>
      </c>
      <c r="L369" s="31" t="s">
        <v>2639</v>
      </c>
      <c r="M369" s="31" t="s">
        <v>1968</v>
      </c>
      <c r="N369" s="31" t="s">
        <v>2762</v>
      </c>
      <c r="O369" s="31" t="s">
        <v>3905</v>
      </c>
      <c r="P369" s="67">
        <v>3500</v>
      </c>
      <c r="Q369" s="68">
        <f t="shared" si="37"/>
        <v>4130</v>
      </c>
      <c r="R369" s="51">
        <v>3500</v>
      </c>
      <c r="S369" s="51">
        <v>4130</v>
      </c>
      <c r="T369" s="67">
        <v>3500</v>
      </c>
      <c r="U369" s="68">
        <v>4130</v>
      </c>
      <c r="V369" s="31" t="s">
        <v>64</v>
      </c>
      <c r="W369" s="31" t="s">
        <v>54</v>
      </c>
      <c r="X369" s="31" t="s">
        <v>54</v>
      </c>
      <c r="Y369" s="31" t="s">
        <v>55</v>
      </c>
      <c r="Z369" s="66">
        <v>41927</v>
      </c>
      <c r="AA369" s="66">
        <v>41974</v>
      </c>
      <c r="AB369" s="82"/>
      <c r="AC369" s="82"/>
      <c r="AD369" s="31" t="s">
        <v>3963</v>
      </c>
      <c r="AE369" s="31" t="s">
        <v>1952</v>
      </c>
      <c r="AF369" s="50">
        <v>796</v>
      </c>
      <c r="AG369" s="31" t="s">
        <v>1971</v>
      </c>
      <c r="AH369" s="50" t="s">
        <v>3964</v>
      </c>
      <c r="AI369" s="31">
        <v>45</v>
      </c>
      <c r="AJ369" s="31" t="s">
        <v>2153</v>
      </c>
      <c r="AK369" s="66">
        <v>42005</v>
      </c>
      <c r="AL369" s="66">
        <v>42005</v>
      </c>
      <c r="AM369" s="66">
        <v>42369</v>
      </c>
      <c r="AN369" s="31">
        <v>2015</v>
      </c>
      <c r="AO369" s="82" t="s">
        <v>1659</v>
      </c>
      <c r="AP369" s="51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 t="s">
        <v>3874</v>
      </c>
      <c r="BA369" s="31"/>
      <c r="BB369" s="82"/>
      <c r="BC369" s="59" t="s">
        <v>2358</v>
      </c>
      <c r="BD369" s="83" t="s">
        <v>4507</v>
      </c>
    </row>
    <row r="370" spans="1:56" s="83" customFormat="1" ht="67.5">
      <c r="A370" s="81">
        <v>8</v>
      </c>
      <c r="B370" s="81" t="s">
        <v>3965</v>
      </c>
      <c r="C370" s="59" t="s">
        <v>54</v>
      </c>
      <c r="D370" s="31" t="s">
        <v>3901</v>
      </c>
      <c r="E370" s="31" t="s">
        <v>2718</v>
      </c>
      <c r="F370" s="31">
        <v>50</v>
      </c>
      <c r="G370" s="31">
        <v>50</v>
      </c>
      <c r="H370" s="81" t="s">
        <v>3966</v>
      </c>
      <c r="I370" s="31" t="s">
        <v>3967</v>
      </c>
      <c r="J370" s="31" t="s">
        <v>2776</v>
      </c>
      <c r="K370" s="31" t="s">
        <v>2745</v>
      </c>
      <c r="L370" s="31" t="s">
        <v>2639</v>
      </c>
      <c r="M370" s="31" t="s">
        <v>1968</v>
      </c>
      <c r="N370" s="31" t="s">
        <v>2762</v>
      </c>
      <c r="O370" s="31" t="s">
        <v>3905</v>
      </c>
      <c r="P370" s="67">
        <v>1600</v>
      </c>
      <c r="Q370" s="68">
        <f t="shared" si="37"/>
        <v>1888</v>
      </c>
      <c r="R370" s="51">
        <v>1600</v>
      </c>
      <c r="S370" s="51">
        <v>1888</v>
      </c>
      <c r="T370" s="67">
        <v>1600</v>
      </c>
      <c r="U370" s="68">
        <v>1888</v>
      </c>
      <c r="V370" s="31" t="s">
        <v>64</v>
      </c>
      <c r="W370" s="31" t="s">
        <v>54</v>
      </c>
      <c r="X370" s="31" t="s">
        <v>54</v>
      </c>
      <c r="Y370" s="31" t="s">
        <v>55</v>
      </c>
      <c r="Z370" s="66">
        <v>41927</v>
      </c>
      <c r="AA370" s="66">
        <v>41974</v>
      </c>
      <c r="AB370" s="82"/>
      <c r="AC370" s="82"/>
      <c r="AD370" s="31" t="s">
        <v>3968</v>
      </c>
      <c r="AE370" s="31" t="s">
        <v>1952</v>
      </c>
      <c r="AF370" s="50">
        <v>796</v>
      </c>
      <c r="AG370" s="31" t="s">
        <v>1971</v>
      </c>
      <c r="AH370" s="50" t="s">
        <v>3969</v>
      </c>
      <c r="AI370" s="31">
        <v>45</v>
      </c>
      <c r="AJ370" s="31" t="s">
        <v>2153</v>
      </c>
      <c r="AK370" s="66">
        <v>42005</v>
      </c>
      <c r="AL370" s="66">
        <v>42005</v>
      </c>
      <c r="AM370" s="66">
        <v>42369</v>
      </c>
      <c r="AN370" s="31">
        <v>2015</v>
      </c>
      <c r="AO370" s="82" t="s">
        <v>1659</v>
      </c>
      <c r="AP370" s="51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 t="s">
        <v>3874</v>
      </c>
      <c r="BA370" s="31"/>
      <c r="BB370" s="82"/>
      <c r="BC370" s="59" t="s">
        <v>2358</v>
      </c>
      <c r="BD370" s="83" t="s">
        <v>4507</v>
      </c>
    </row>
    <row r="371" spans="1:56" s="83" customFormat="1" ht="53.25" customHeight="1">
      <c r="A371" s="81">
        <v>8</v>
      </c>
      <c r="B371" s="81" t="s">
        <v>3970</v>
      </c>
      <c r="C371" s="59" t="s">
        <v>54</v>
      </c>
      <c r="D371" s="31" t="s">
        <v>2374</v>
      </c>
      <c r="E371" s="59" t="s">
        <v>4373</v>
      </c>
      <c r="F371" s="31" t="s">
        <v>3971</v>
      </c>
      <c r="G371" s="31">
        <v>3315423</v>
      </c>
      <c r="H371" s="81">
        <v>855688</v>
      </c>
      <c r="I371" s="31" t="s">
        <v>3972</v>
      </c>
      <c r="J371" s="31" t="s">
        <v>3973</v>
      </c>
      <c r="K371" s="31" t="s">
        <v>3973</v>
      </c>
      <c r="L371" s="31" t="s">
        <v>2639</v>
      </c>
      <c r="M371" s="31">
        <v>20105010201</v>
      </c>
      <c r="N371" s="31" t="s">
        <v>2811</v>
      </c>
      <c r="O371" s="31" t="s">
        <v>3115</v>
      </c>
      <c r="P371" s="67">
        <v>26429.599999999999</v>
      </c>
      <c r="Q371" s="68">
        <f t="shared" si="37"/>
        <v>31186.927999999996</v>
      </c>
      <c r="R371" s="51">
        <v>4404.9165999999996</v>
      </c>
      <c r="S371" s="51">
        <f>R371*1.18</f>
        <v>5197.8015879999994</v>
      </c>
      <c r="T371" s="67">
        <v>26429.599999999999</v>
      </c>
      <c r="U371" s="68">
        <f>T371*1.18</f>
        <v>31186.927999999996</v>
      </c>
      <c r="V371" s="31" t="s">
        <v>61</v>
      </c>
      <c r="W371" s="31" t="s">
        <v>54</v>
      </c>
      <c r="X371" s="31" t="s">
        <v>54</v>
      </c>
      <c r="Y371" s="31" t="s">
        <v>2658</v>
      </c>
      <c r="Z371" s="66">
        <v>42217</v>
      </c>
      <c r="AA371" s="66">
        <v>42278</v>
      </c>
      <c r="AB371" s="82"/>
      <c r="AC371" s="82"/>
      <c r="AD371" s="31" t="str">
        <f>J371</f>
        <v>Усл. мониторинга широкополосной сети перед. данных</v>
      </c>
      <c r="AE371" s="31" t="s">
        <v>1952</v>
      </c>
      <c r="AF371" s="50">
        <v>796</v>
      </c>
      <c r="AG371" s="31" t="s">
        <v>2141</v>
      </c>
      <c r="AH371" s="50">
        <v>2100</v>
      </c>
      <c r="AI371" s="31">
        <v>45</v>
      </c>
      <c r="AJ371" s="31" t="s">
        <v>2153</v>
      </c>
      <c r="AK371" s="66">
        <v>42309</v>
      </c>
      <c r="AL371" s="66">
        <v>42309</v>
      </c>
      <c r="AM371" s="66">
        <v>42674</v>
      </c>
      <c r="AN371" s="31" t="s">
        <v>56</v>
      </c>
      <c r="AO371" s="82"/>
      <c r="AP371" s="51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 t="s">
        <v>3874</v>
      </c>
      <c r="BA371" s="31" t="s">
        <v>3974</v>
      </c>
      <c r="BB371" s="59" t="s">
        <v>4373</v>
      </c>
      <c r="BC371" s="59" t="s">
        <v>2358</v>
      </c>
      <c r="BD371" s="49" t="s">
        <v>4505</v>
      </c>
    </row>
    <row r="372" spans="1:56" s="83" customFormat="1" ht="78.75">
      <c r="A372" s="81" t="s">
        <v>2497</v>
      </c>
      <c r="B372" s="81" t="s">
        <v>3975</v>
      </c>
      <c r="C372" s="59" t="s">
        <v>54</v>
      </c>
      <c r="D372" s="31" t="s">
        <v>2374</v>
      </c>
      <c r="E372" s="59" t="s">
        <v>4373</v>
      </c>
      <c r="F372" s="31" t="s">
        <v>2381</v>
      </c>
      <c r="G372" s="31">
        <v>6420019</v>
      </c>
      <c r="H372" s="81">
        <v>855689</v>
      </c>
      <c r="I372" s="31" t="s">
        <v>3976</v>
      </c>
      <c r="J372" s="31" t="s">
        <v>3977</v>
      </c>
      <c r="K372" s="31" t="s">
        <v>3977</v>
      </c>
      <c r="L372" s="31" t="s">
        <v>2639</v>
      </c>
      <c r="M372" s="31">
        <v>20105010201</v>
      </c>
      <c r="N372" s="31" t="s">
        <v>2811</v>
      </c>
      <c r="O372" s="31" t="s">
        <v>3115</v>
      </c>
      <c r="P372" s="67">
        <v>1872</v>
      </c>
      <c r="Q372" s="68">
        <f t="shared" si="37"/>
        <v>2208.96</v>
      </c>
      <c r="R372" s="51">
        <v>1560</v>
      </c>
      <c r="S372" s="51">
        <f>R372*1.18</f>
        <v>1840.8</v>
      </c>
      <c r="T372" s="67">
        <v>1872</v>
      </c>
      <c r="U372" s="68">
        <f>T372+T372*0.18</f>
        <v>2208.96</v>
      </c>
      <c r="V372" s="31" t="s">
        <v>1937</v>
      </c>
      <c r="W372" s="31" t="s">
        <v>54</v>
      </c>
      <c r="X372" s="31" t="s">
        <v>54</v>
      </c>
      <c r="Y372" s="31" t="s">
        <v>1922</v>
      </c>
      <c r="Z372" s="66">
        <v>41974</v>
      </c>
      <c r="AA372" s="66">
        <v>41974</v>
      </c>
      <c r="AB372" s="82" t="s">
        <v>3978</v>
      </c>
      <c r="AC372" s="82" t="s">
        <v>3979</v>
      </c>
      <c r="AD372" s="31" t="s">
        <v>3976</v>
      </c>
      <c r="AE372" s="31" t="s">
        <v>1952</v>
      </c>
      <c r="AF372" s="50">
        <v>11</v>
      </c>
      <c r="AG372" s="31" t="s">
        <v>2401</v>
      </c>
      <c r="AH372" s="50">
        <v>4</v>
      </c>
      <c r="AI372" s="31">
        <v>45</v>
      </c>
      <c r="AJ372" s="31" t="s">
        <v>2153</v>
      </c>
      <c r="AK372" s="66">
        <v>42064</v>
      </c>
      <c r="AL372" s="66">
        <v>42064</v>
      </c>
      <c r="AM372" s="66">
        <v>42429</v>
      </c>
      <c r="AN372" s="31" t="s">
        <v>56</v>
      </c>
      <c r="AO372" s="82"/>
      <c r="AP372" s="51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 t="s">
        <v>3874</v>
      </c>
      <c r="BA372" s="31"/>
      <c r="BB372" s="59" t="s">
        <v>4373</v>
      </c>
      <c r="BC372" s="59" t="s">
        <v>2358</v>
      </c>
      <c r="BD372" s="49" t="s">
        <v>4505</v>
      </c>
    </row>
    <row r="373" spans="1:56" s="83" customFormat="1" ht="66.75" customHeight="1">
      <c r="A373" s="81" t="s">
        <v>2497</v>
      </c>
      <c r="B373" s="81" t="s">
        <v>3980</v>
      </c>
      <c r="C373" s="59" t="s">
        <v>54</v>
      </c>
      <c r="D373" s="31" t="s">
        <v>3981</v>
      </c>
      <c r="E373" s="59" t="s">
        <v>4373</v>
      </c>
      <c r="F373" s="31" t="s">
        <v>3982</v>
      </c>
      <c r="G373" s="31">
        <v>6420063</v>
      </c>
      <c r="H373" s="81">
        <v>855690</v>
      </c>
      <c r="I373" s="31" t="s">
        <v>3983</v>
      </c>
      <c r="J373" s="31" t="s">
        <v>3984</v>
      </c>
      <c r="K373" s="31" t="s">
        <v>3984</v>
      </c>
      <c r="L373" s="31" t="s">
        <v>2639</v>
      </c>
      <c r="M373" s="31">
        <v>20105010201</v>
      </c>
      <c r="N373" s="31" t="s">
        <v>2811</v>
      </c>
      <c r="O373" s="31" t="s">
        <v>3115</v>
      </c>
      <c r="P373" s="67">
        <v>2494.1</v>
      </c>
      <c r="Q373" s="68">
        <f t="shared" si="37"/>
        <v>2943.0379999999996</v>
      </c>
      <c r="R373" s="51">
        <v>2494.1</v>
      </c>
      <c r="S373" s="51">
        <v>2943.038</v>
      </c>
      <c r="T373" s="67">
        <v>2494.1</v>
      </c>
      <c r="U373" s="68">
        <f>T373+T373*0.18</f>
        <v>2943.038</v>
      </c>
      <c r="V373" s="31" t="s">
        <v>1937</v>
      </c>
      <c r="W373" s="31" t="s">
        <v>54</v>
      </c>
      <c r="X373" s="31" t="s">
        <v>54</v>
      </c>
      <c r="Y373" s="31" t="s">
        <v>1922</v>
      </c>
      <c r="Z373" s="66">
        <v>41974</v>
      </c>
      <c r="AA373" s="66">
        <v>41974</v>
      </c>
      <c r="AB373" s="84" t="s">
        <v>4516</v>
      </c>
      <c r="AC373" s="82" t="s">
        <v>3985</v>
      </c>
      <c r="AD373" s="31" t="s">
        <v>3983</v>
      </c>
      <c r="AE373" s="31" t="s">
        <v>1952</v>
      </c>
      <c r="AF373" s="50">
        <v>796</v>
      </c>
      <c r="AG373" s="31" t="s">
        <v>68</v>
      </c>
      <c r="AH373" s="50">
        <v>186</v>
      </c>
      <c r="AI373" s="31">
        <v>45</v>
      </c>
      <c r="AJ373" s="31" t="s">
        <v>2153</v>
      </c>
      <c r="AK373" s="66">
        <v>42005</v>
      </c>
      <c r="AL373" s="66">
        <v>42005</v>
      </c>
      <c r="AM373" s="66">
        <v>42369</v>
      </c>
      <c r="AN373" s="31">
        <v>2015</v>
      </c>
      <c r="AO373" s="82"/>
      <c r="AP373" s="51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 t="s">
        <v>3874</v>
      </c>
      <c r="BA373" s="31" t="s">
        <v>3986</v>
      </c>
      <c r="BB373" s="59" t="s">
        <v>4373</v>
      </c>
      <c r="BC373" s="59" t="s">
        <v>2358</v>
      </c>
      <c r="BD373" s="49" t="s">
        <v>4505</v>
      </c>
    </row>
    <row r="374" spans="1:56" s="83" customFormat="1" ht="49.5" customHeight="1">
      <c r="A374" s="81" t="s">
        <v>2497</v>
      </c>
      <c r="B374" s="81" t="s">
        <v>3987</v>
      </c>
      <c r="C374" s="59" t="s">
        <v>54</v>
      </c>
      <c r="D374" s="31" t="s">
        <v>3981</v>
      </c>
      <c r="E374" s="59" t="s">
        <v>4373</v>
      </c>
      <c r="F374" s="31" t="s">
        <v>3982</v>
      </c>
      <c r="G374" s="31">
        <v>6420063</v>
      </c>
      <c r="H374" s="81">
        <v>855691</v>
      </c>
      <c r="I374" s="31" t="s">
        <v>3988</v>
      </c>
      <c r="J374" s="31" t="s">
        <v>3989</v>
      </c>
      <c r="K374" s="31" t="s">
        <v>3989</v>
      </c>
      <c r="L374" s="31" t="s">
        <v>2639</v>
      </c>
      <c r="M374" s="31">
        <v>20105010201</v>
      </c>
      <c r="N374" s="31" t="s">
        <v>2811</v>
      </c>
      <c r="O374" s="31" t="s">
        <v>3115</v>
      </c>
      <c r="P374" s="67">
        <v>7158</v>
      </c>
      <c r="Q374" s="68">
        <f t="shared" si="37"/>
        <v>8446.4399999999987</v>
      </c>
      <c r="R374" s="51">
        <v>7158</v>
      </c>
      <c r="S374" s="51">
        <v>8446.44</v>
      </c>
      <c r="T374" s="67">
        <v>7158</v>
      </c>
      <c r="U374" s="68">
        <v>8446.44</v>
      </c>
      <c r="V374" s="31" t="s">
        <v>1937</v>
      </c>
      <c r="W374" s="31" t="s">
        <v>54</v>
      </c>
      <c r="X374" s="31" t="s">
        <v>54</v>
      </c>
      <c r="Y374" s="31" t="s">
        <v>1922</v>
      </c>
      <c r="Z374" s="66">
        <v>41974</v>
      </c>
      <c r="AA374" s="66">
        <v>41974</v>
      </c>
      <c r="AB374" s="84" t="s">
        <v>4516</v>
      </c>
      <c r="AC374" s="82" t="s">
        <v>3990</v>
      </c>
      <c r="AD374" s="31" t="str">
        <f>J374</f>
        <v>Предоставление услуг сотовой связи</v>
      </c>
      <c r="AE374" s="31" t="s">
        <v>1952</v>
      </c>
      <c r="AF374" s="50">
        <v>796</v>
      </c>
      <c r="AG374" s="31" t="s">
        <v>68</v>
      </c>
      <c r="AH374" s="50">
        <v>2461</v>
      </c>
      <c r="AI374" s="31">
        <v>45</v>
      </c>
      <c r="AJ374" s="31" t="s">
        <v>2153</v>
      </c>
      <c r="AK374" s="66">
        <v>42005</v>
      </c>
      <c r="AL374" s="66">
        <v>42005</v>
      </c>
      <c r="AM374" s="66">
        <v>42369</v>
      </c>
      <c r="AN374" s="31">
        <v>2015</v>
      </c>
      <c r="AO374" s="82"/>
      <c r="AP374" s="51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 t="s">
        <v>3874</v>
      </c>
      <c r="BA374" s="31" t="s">
        <v>3991</v>
      </c>
      <c r="BB374" s="59" t="s">
        <v>4373</v>
      </c>
      <c r="BC374" s="59" t="s">
        <v>2358</v>
      </c>
      <c r="BD374" s="49" t="s">
        <v>4505</v>
      </c>
    </row>
    <row r="375" spans="1:56" s="83" customFormat="1" ht="112.5">
      <c r="A375" s="81">
        <v>8</v>
      </c>
      <c r="B375" s="81" t="s">
        <v>3992</v>
      </c>
      <c r="C375" s="59" t="s">
        <v>54</v>
      </c>
      <c r="D375" s="31" t="s">
        <v>3993</v>
      </c>
      <c r="E375" s="31" t="s">
        <v>2671</v>
      </c>
      <c r="F375" s="31">
        <v>40</v>
      </c>
      <c r="G375" s="31">
        <v>7499</v>
      </c>
      <c r="H375" s="81">
        <v>854105</v>
      </c>
      <c r="I375" s="31" t="s">
        <v>3994</v>
      </c>
      <c r="J375" s="31" t="s">
        <v>3995</v>
      </c>
      <c r="K375" s="31" t="s">
        <v>3995</v>
      </c>
      <c r="L375" s="31" t="s">
        <v>2674</v>
      </c>
      <c r="M375" s="31">
        <v>201050702</v>
      </c>
      <c r="N375" s="31" t="s">
        <v>2675</v>
      </c>
      <c r="O375" s="31" t="s">
        <v>3115</v>
      </c>
      <c r="P375" s="67">
        <v>2852.44</v>
      </c>
      <c r="Q375" s="68">
        <f t="shared" si="37"/>
        <v>3365.8791999999999</v>
      </c>
      <c r="R375" s="51">
        <v>1663.93</v>
      </c>
      <c r="S375" s="51">
        <f>R375*1.18</f>
        <v>1963.4374</v>
      </c>
      <c r="T375" s="67">
        <v>2852.44</v>
      </c>
      <c r="U375" s="68">
        <v>3365.88</v>
      </c>
      <c r="V375" s="31" t="s">
        <v>64</v>
      </c>
      <c r="W375" s="31" t="s">
        <v>54</v>
      </c>
      <c r="X375" s="31" t="s">
        <v>54</v>
      </c>
      <c r="Y375" s="31" t="s">
        <v>2658</v>
      </c>
      <c r="Z375" s="66">
        <v>42050</v>
      </c>
      <c r="AA375" s="66">
        <v>42095</v>
      </c>
      <c r="AB375" s="82" t="s">
        <v>3996</v>
      </c>
      <c r="AC375" s="82" t="s">
        <v>3996</v>
      </c>
      <c r="AD375" s="31" t="s">
        <v>3994</v>
      </c>
      <c r="AE375" s="31" t="s">
        <v>1952</v>
      </c>
      <c r="AF375" s="50">
        <v>796</v>
      </c>
      <c r="AG375" s="31" t="s">
        <v>68</v>
      </c>
      <c r="AH375" s="50">
        <v>1</v>
      </c>
      <c r="AI375" s="31">
        <v>45300000</v>
      </c>
      <c r="AJ375" s="31" t="s">
        <v>3997</v>
      </c>
      <c r="AK375" s="66">
        <v>42156</v>
      </c>
      <c r="AL375" s="66">
        <v>42156</v>
      </c>
      <c r="AM375" s="66">
        <v>42521</v>
      </c>
      <c r="AN375" s="31" t="s">
        <v>56</v>
      </c>
      <c r="AO375" s="82" t="s">
        <v>1659</v>
      </c>
      <c r="AP375" s="51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 t="s">
        <v>3874</v>
      </c>
      <c r="BA375" s="31"/>
      <c r="BB375" s="82"/>
      <c r="BC375" s="59" t="s">
        <v>2358</v>
      </c>
      <c r="BD375" s="49" t="s">
        <v>4506</v>
      </c>
    </row>
    <row r="376" spans="1:56" s="83" customFormat="1" ht="67.5">
      <c r="A376" s="81">
        <v>8</v>
      </c>
      <c r="B376" s="81" t="s">
        <v>3998</v>
      </c>
      <c r="C376" s="59" t="s">
        <v>54</v>
      </c>
      <c r="D376" s="31" t="s">
        <v>3999</v>
      </c>
      <c r="E376" s="31" t="s">
        <v>2671</v>
      </c>
      <c r="F376" s="31">
        <v>40</v>
      </c>
      <c r="G376" s="31">
        <v>7499</v>
      </c>
      <c r="H376" s="81">
        <v>855669</v>
      </c>
      <c r="I376" s="31" t="s">
        <v>4000</v>
      </c>
      <c r="J376" s="31" t="s">
        <v>3995</v>
      </c>
      <c r="K376" s="31" t="s">
        <v>3995</v>
      </c>
      <c r="L376" s="31" t="s">
        <v>2674</v>
      </c>
      <c r="M376" s="31">
        <v>201050702</v>
      </c>
      <c r="N376" s="31" t="s">
        <v>2675</v>
      </c>
      <c r="O376" s="31" t="s">
        <v>3095</v>
      </c>
      <c r="P376" s="67">
        <f>550/1.18</f>
        <v>466.10169491525426</v>
      </c>
      <c r="Q376" s="68">
        <v>550</v>
      </c>
      <c r="R376" s="51">
        <v>466.10169491525426</v>
      </c>
      <c r="S376" s="51">
        <v>550</v>
      </c>
      <c r="T376" s="67">
        <f>550/1.18</f>
        <v>466.10169491525426</v>
      </c>
      <c r="U376" s="68">
        <v>550</v>
      </c>
      <c r="V376" s="31" t="s">
        <v>64</v>
      </c>
      <c r="W376" s="31" t="s">
        <v>54</v>
      </c>
      <c r="X376" s="31" t="s">
        <v>54</v>
      </c>
      <c r="Y376" s="31" t="s">
        <v>2658</v>
      </c>
      <c r="Z376" s="66">
        <v>41927</v>
      </c>
      <c r="AA376" s="66">
        <v>41974</v>
      </c>
      <c r="AB376" s="82"/>
      <c r="AC376" s="82"/>
      <c r="AD376" s="31" t="s">
        <v>4000</v>
      </c>
      <c r="AE376" s="31" t="s">
        <v>1952</v>
      </c>
      <c r="AF376" s="50">
        <v>796</v>
      </c>
      <c r="AG376" s="31" t="s">
        <v>68</v>
      </c>
      <c r="AH376" s="50">
        <v>1</v>
      </c>
      <c r="AI376" s="31">
        <v>45300000</v>
      </c>
      <c r="AJ376" s="31" t="s">
        <v>3997</v>
      </c>
      <c r="AK376" s="66">
        <v>42005</v>
      </c>
      <c r="AL376" s="66">
        <v>42005</v>
      </c>
      <c r="AM376" s="66">
        <v>42369</v>
      </c>
      <c r="AN376" s="31">
        <v>2015</v>
      </c>
      <c r="AO376" s="82" t="s">
        <v>1659</v>
      </c>
      <c r="AP376" s="51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 t="s">
        <v>3874</v>
      </c>
      <c r="BA376" s="31"/>
      <c r="BB376" s="82"/>
      <c r="BC376" s="59" t="s">
        <v>2358</v>
      </c>
      <c r="BD376" s="49" t="s">
        <v>4506</v>
      </c>
    </row>
    <row r="377" spans="1:56" s="83" customFormat="1" ht="52.5" customHeight="1">
      <c r="A377" s="81">
        <v>8</v>
      </c>
      <c r="B377" s="81" t="s">
        <v>4001</v>
      </c>
      <c r="C377" s="59" t="s">
        <v>54</v>
      </c>
      <c r="D377" s="31" t="s">
        <v>2405</v>
      </c>
      <c r="E377" s="31" t="s">
        <v>2718</v>
      </c>
      <c r="F377" s="31" t="s">
        <v>3112</v>
      </c>
      <c r="G377" s="31">
        <v>7525000</v>
      </c>
      <c r="H377" s="81">
        <v>855694</v>
      </c>
      <c r="I377" s="31" t="s">
        <v>4002</v>
      </c>
      <c r="J377" s="31" t="s">
        <v>4003</v>
      </c>
      <c r="K377" s="31" t="s">
        <v>4004</v>
      </c>
      <c r="L377" s="31" t="s">
        <v>2639</v>
      </c>
      <c r="M377" s="31" t="s">
        <v>2908</v>
      </c>
      <c r="N377" s="31" t="s">
        <v>4005</v>
      </c>
      <c r="O377" s="31" t="s">
        <v>3095</v>
      </c>
      <c r="P377" s="67">
        <v>5321.95</v>
      </c>
      <c r="Q377" s="68">
        <f t="shared" ref="Q377:Q382" si="39">P377*1.18</f>
        <v>6279.9009999999998</v>
      </c>
      <c r="R377" s="51">
        <v>5321.95</v>
      </c>
      <c r="S377" s="51">
        <v>0</v>
      </c>
      <c r="T377" s="67">
        <v>5321.95</v>
      </c>
      <c r="U377" s="68">
        <f t="shared" ref="U377:U382" si="40">T377*1.18</f>
        <v>6279.9009999999998</v>
      </c>
      <c r="V377" s="31" t="s">
        <v>64</v>
      </c>
      <c r="W377" s="31" t="s">
        <v>54</v>
      </c>
      <c r="X377" s="31" t="s">
        <v>54</v>
      </c>
      <c r="Y377" s="31" t="s">
        <v>2658</v>
      </c>
      <c r="Z377" s="66">
        <v>42125</v>
      </c>
      <c r="AA377" s="66">
        <v>42153</v>
      </c>
      <c r="AB377" s="82"/>
      <c r="AC377" s="82"/>
      <c r="AD377" s="31" t="s">
        <v>4002</v>
      </c>
      <c r="AE377" s="31" t="s">
        <v>4006</v>
      </c>
      <c r="AF377" s="50">
        <v>796</v>
      </c>
      <c r="AG377" s="31" t="s">
        <v>1971</v>
      </c>
      <c r="AH377" s="50">
        <v>1881</v>
      </c>
      <c r="AI377" s="31">
        <v>45</v>
      </c>
      <c r="AJ377" s="31" t="s">
        <v>2153</v>
      </c>
      <c r="AK377" s="66">
        <v>42219</v>
      </c>
      <c r="AL377" s="66">
        <v>42219</v>
      </c>
      <c r="AM377" s="66">
        <v>42582</v>
      </c>
      <c r="AN377" s="31" t="s">
        <v>56</v>
      </c>
      <c r="AO377" s="82" t="s">
        <v>1659</v>
      </c>
      <c r="AP377" s="51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 t="s">
        <v>65</v>
      </c>
      <c r="BA377" s="31"/>
      <c r="BB377" s="82"/>
      <c r="BC377" s="59" t="s">
        <v>2358</v>
      </c>
      <c r="BD377" s="49" t="s">
        <v>4509</v>
      </c>
    </row>
    <row r="378" spans="1:56" s="83" customFormat="1" ht="76.5" customHeight="1">
      <c r="A378" s="81">
        <v>8</v>
      </c>
      <c r="B378" s="81" t="s">
        <v>4007</v>
      </c>
      <c r="C378" s="59" t="s">
        <v>54</v>
      </c>
      <c r="D378" s="31" t="s">
        <v>2405</v>
      </c>
      <c r="E378" s="31" t="s">
        <v>2718</v>
      </c>
      <c r="F378" s="31" t="s">
        <v>4008</v>
      </c>
      <c r="G378" s="31">
        <v>9010000</v>
      </c>
      <c r="H378" s="81">
        <v>855718</v>
      </c>
      <c r="I378" s="31" t="s">
        <v>4009</v>
      </c>
      <c r="J378" s="31" t="s">
        <v>2776</v>
      </c>
      <c r="K378" s="31" t="s">
        <v>4010</v>
      </c>
      <c r="L378" s="31" t="s">
        <v>2639</v>
      </c>
      <c r="M378" s="31" t="s">
        <v>1968</v>
      </c>
      <c r="N378" s="31" t="s">
        <v>2914</v>
      </c>
      <c r="O378" s="31" t="s">
        <v>3115</v>
      </c>
      <c r="P378" s="67">
        <v>7607</v>
      </c>
      <c r="Q378" s="68">
        <f t="shared" si="39"/>
        <v>8976.26</v>
      </c>
      <c r="R378" s="51">
        <v>7607</v>
      </c>
      <c r="S378" s="51">
        <v>8976.26</v>
      </c>
      <c r="T378" s="67">
        <v>7607</v>
      </c>
      <c r="U378" s="68">
        <f t="shared" si="40"/>
        <v>8976.26</v>
      </c>
      <c r="V378" s="31" t="s">
        <v>1937</v>
      </c>
      <c r="W378" s="31" t="s">
        <v>54</v>
      </c>
      <c r="X378" s="31" t="s">
        <v>54</v>
      </c>
      <c r="Y378" s="31" t="s">
        <v>1922</v>
      </c>
      <c r="Z378" s="66">
        <v>41961</v>
      </c>
      <c r="AA378" s="66">
        <v>41961</v>
      </c>
      <c r="AB378" s="82" t="s">
        <v>4011</v>
      </c>
      <c r="AC378" s="82" t="s">
        <v>4012</v>
      </c>
      <c r="AD378" s="31" t="s">
        <v>4009</v>
      </c>
      <c r="AE378" s="31" t="s">
        <v>4013</v>
      </c>
      <c r="AF378" s="50" t="s">
        <v>4014</v>
      </c>
      <c r="AG378" s="31" t="s">
        <v>4015</v>
      </c>
      <c r="AH378" s="50">
        <v>9911</v>
      </c>
      <c r="AI378" s="31">
        <v>45</v>
      </c>
      <c r="AJ378" s="31" t="s">
        <v>2153</v>
      </c>
      <c r="AK378" s="66">
        <v>42005</v>
      </c>
      <c r="AL378" s="66">
        <v>42005</v>
      </c>
      <c r="AM378" s="66">
        <v>42369</v>
      </c>
      <c r="AN378" s="31">
        <v>2015</v>
      </c>
      <c r="AO378" s="82" t="s">
        <v>1659</v>
      </c>
      <c r="AP378" s="51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 t="s">
        <v>65</v>
      </c>
      <c r="BA378" s="31"/>
      <c r="BB378" s="82"/>
      <c r="BC378" s="31" t="s">
        <v>2358</v>
      </c>
      <c r="BD378" s="49" t="s">
        <v>4515</v>
      </c>
    </row>
    <row r="379" spans="1:56" s="83" customFormat="1" ht="69.75" customHeight="1">
      <c r="A379" s="81">
        <v>8</v>
      </c>
      <c r="B379" s="81" t="s">
        <v>4016</v>
      </c>
      <c r="C379" s="59" t="s">
        <v>54</v>
      </c>
      <c r="D379" s="31" t="s">
        <v>2405</v>
      </c>
      <c r="E379" s="31" t="s">
        <v>2718</v>
      </c>
      <c r="F379" s="31" t="s">
        <v>4017</v>
      </c>
      <c r="G379" s="31">
        <v>9010000</v>
      </c>
      <c r="H379" s="81">
        <v>855719</v>
      </c>
      <c r="I379" s="31" t="s">
        <v>4018</v>
      </c>
      <c r="J379" s="31" t="s">
        <v>4019</v>
      </c>
      <c r="K379" s="31" t="s">
        <v>4020</v>
      </c>
      <c r="L379" s="31" t="s">
        <v>2639</v>
      </c>
      <c r="M379" s="31" t="s">
        <v>1968</v>
      </c>
      <c r="N379" s="31" t="s">
        <v>4021</v>
      </c>
      <c r="O379" s="31" t="s">
        <v>3115</v>
      </c>
      <c r="P379" s="67">
        <v>6370.72</v>
      </c>
      <c r="Q379" s="68">
        <f t="shared" si="39"/>
        <v>7517.4495999999999</v>
      </c>
      <c r="R379" s="51">
        <v>1948</v>
      </c>
      <c r="S379" s="51">
        <f>R379*1.18</f>
        <v>2298.64</v>
      </c>
      <c r="T379" s="67">
        <v>6370.72</v>
      </c>
      <c r="U379" s="68">
        <f t="shared" si="40"/>
        <v>7517.4495999999999</v>
      </c>
      <c r="V379" s="31" t="s">
        <v>64</v>
      </c>
      <c r="W379" s="31" t="s">
        <v>54</v>
      </c>
      <c r="X379" s="31" t="s">
        <v>54</v>
      </c>
      <c r="Y379" s="31" t="s">
        <v>2658</v>
      </c>
      <c r="Z379" s="66">
        <v>42248</v>
      </c>
      <c r="AA379" s="66">
        <v>42292</v>
      </c>
      <c r="AB379" s="82"/>
      <c r="AC379" s="82"/>
      <c r="AD379" s="31" t="s">
        <v>4018</v>
      </c>
      <c r="AE379" s="31" t="s">
        <v>4022</v>
      </c>
      <c r="AF379" s="50" t="s">
        <v>1978</v>
      </c>
      <c r="AG379" s="31" t="s">
        <v>1979</v>
      </c>
      <c r="AH379" s="50">
        <v>15000</v>
      </c>
      <c r="AI379" s="31">
        <v>45</v>
      </c>
      <c r="AJ379" s="31" t="s">
        <v>2153</v>
      </c>
      <c r="AK379" s="66">
        <v>42310</v>
      </c>
      <c r="AL379" s="66">
        <v>42310</v>
      </c>
      <c r="AM379" s="66">
        <v>42490</v>
      </c>
      <c r="AN379" s="31" t="s">
        <v>56</v>
      </c>
      <c r="AO379" s="82" t="s">
        <v>1659</v>
      </c>
      <c r="AP379" s="51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 t="s">
        <v>65</v>
      </c>
      <c r="BA379" s="31"/>
      <c r="BB379" s="82"/>
      <c r="BC379" s="59" t="s">
        <v>2358</v>
      </c>
      <c r="BD379" s="83" t="s">
        <v>4508</v>
      </c>
    </row>
    <row r="380" spans="1:56" s="83" customFormat="1" ht="77.25" customHeight="1">
      <c r="A380" s="81">
        <v>8</v>
      </c>
      <c r="B380" s="81" t="s">
        <v>4023</v>
      </c>
      <c r="C380" s="59" t="s">
        <v>54</v>
      </c>
      <c r="D380" s="31" t="s">
        <v>2405</v>
      </c>
      <c r="E380" s="31" t="s">
        <v>2718</v>
      </c>
      <c r="F380" s="31" t="s">
        <v>4017</v>
      </c>
      <c r="G380" s="31">
        <v>9010000</v>
      </c>
      <c r="H380" s="81">
        <v>855720</v>
      </c>
      <c r="I380" s="31" t="s">
        <v>4024</v>
      </c>
      <c r="J380" s="31" t="s">
        <v>2776</v>
      </c>
      <c r="K380" s="31" t="s">
        <v>4024</v>
      </c>
      <c r="L380" s="31" t="s">
        <v>2639</v>
      </c>
      <c r="M380" s="31" t="s">
        <v>1968</v>
      </c>
      <c r="N380" s="31" t="s">
        <v>2914</v>
      </c>
      <c r="O380" s="31" t="s">
        <v>3115</v>
      </c>
      <c r="P380" s="67">
        <v>847.5</v>
      </c>
      <c r="Q380" s="68">
        <f t="shared" si="39"/>
        <v>1000.05</v>
      </c>
      <c r="R380" s="51">
        <v>847.5</v>
      </c>
      <c r="S380" s="51">
        <f>R380*1.18</f>
        <v>1000.05</v>
      </c>
      <c r="T380" s="67">
        <v>847.5</v>
      </c>
      <c r="U380" s="68">
        <f t="shared" si="40"/>
        <v>1000.05</v>
      </c>
      <c r="V380" s="31" t="s">
        <v>64</v>
      </c>
      <c r="W380" s="31" t="s">
        <v>54</v>
      </c>
      <c r="X380" s="31" t="s">
        <v>54</v>
      </c>
      <c r="Y380" s="31" t="s">
        <v>2658</v>
      </c>
      <c r="Z380" s="66">
        <v>42036</v>
      </c>
      <c r="AA380" s="66">
        <v>42078</v>
      </c>
      <c r="AB380" s="82"/>
      <c r="AC380" s="82"/>
      <c r="AD380" s="31" t="s">
        <v>4024</v>
      </c>
      <c r="AE380" s="31" t="s">
        <v>4025</v>
      </c>
      <c r="AF380" s="50">
        <v>168</v>
      </c>
      <c r="AG380" s="31" t="s">
        <v>4015</v>
      </c>
      <c r="AH380" s="50">
        <v>100</v>
      </c>
      <c r="AI380" s="31">
        <v>45</v>
      </c>
      <c r="AJ380" s="31" t="s">
        <v>2153</v>
      </c>
      <c r="AK380" s="66">
        <v>42095</v>
      </c>
      <c r="AL380" s="66">
        <v>42095</v>
      </c>
      <c r="AM380" s="66">
        <v>42460</v>
      </c>
      <c r="AN380" s="31" t="s">
        <v>56</v>
      </c>
      <c r="AO380" s="82" t="s">
        <v>1659</v>
      </c>
      <c r="AP380" s="51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 t="s">
        <v>65</v>
      </c>
      <c r="BA380" s="31"/>
      <c r="BB380" s="82"/>
      <c r="BC380" s="31" t="s">
        <v>2358</v>
      </c>
      <c r="BD380" s="49" t="s">
        <v>4515</v>
      </c>
    </row>
    <row r="381" spans="1:56" s="83" customFormat="1" ht="67.5">
      <c r="A381" s="81">
        <v>8</v>
      </c>
      <c r="B381" s="81" t="s">
        <v>4026</v>
      </c>
      <c r="C381" s="59" t="s">
        <v>54</v>
      </c>
      <c r="D381" s="31" t="s">
        <v>4027</v>
      </c>
      <c r="E381" s="31" t="s">
        <v>4028</v>
      </c>
      <c r="F381" s="31">
        <v>74</v>
      </c>
      <c r="G381" s="31" t="s">
        <v>4029</v>
      </c>
      <c r="H381" s="81">
        <v>855703</v>
      </c>
      <c r="I381" s="31" t="s">
        <v>4030</v>
      </c>
      <c r="J381" s="31" t="s">
        <v>3093</v>
      </c>
      <c r="K381" s="31" t="s">
        <v>2776</v>
      </c>
      <c r="L381" s="31" t="s">
        <v>2639</v>
      </c>
      <c r="M381" s="31">
        <v>20105140703</v>
      </c>
      <c r="N381" s="31" t="s">
        <v>2797</v>
      </c>
      <c r="O381" s="31" t="s">
        <v>3095</v>
      </c>
      <c r="P381" s="67">
        <v>76194</v>
      </c>
      <c r="Q381" s="68">
        <f t="shared" si="39"/>
        <v>89908.92</v>
      </c>
      <c r="R381" s="51">
        <v>25000</v>
      </c>
      <c r="S381" s="51">
        <f>R381*1.18</f>
        <v>29500</v>
      </c>
      <c r="T381" s="67">
        <v>76194</v>
      </c>
      <c r="U381" s="68">
        <f t="shared" si="40"/>
        <v>89908.92</v>
      </c>
      <c r="V381" s="31" t="s">
        <v>61</v>
      </c>
      <c r="W381" s="31" t="s">
        <v>54</v>
      </c>
      <c r="X381" s="31" t="s">
        <v>54</v>
      </c>
      <c r="Y381" s="31" t="s">
        <v>55</v>
      </c>
      <c r="Z381" s="66">
        <v>42156</v>
      </c>
      <c r="AA381" s="66">
        <v>42186</v>
      </c>
      <c r="AB381" s="82"/>
      <c r="AC381" s="82"/>
      <c r="AD381" s="31" t="s">
        <v>4031</v>
      </c>
      <c r="AE381" s="31" t="s">
        <v>1952</v>
      </c>
      <c r="AF381" s="50" t="s">
        <v>2001</v>
      </c>
      <c r="AG381" s="31" t="s">
        <v>2173</v>
      </c>
      <c r="AH381" s="50" t="s">
        <v>4032</v>
      </c>
      <c r="AI381" s="31">
        <v>45000000000</v>
      </c>
      <c r="AJ381" s="31" t="s">
        <v>62</v>
      </c>
      <c r="AK381" s="66">
        <v>42217</v>
      </c>
      <c r="AL381" s="66">
        <v>42248</v>
      </c>
      <c r="AM381" s="66">
        <v>42613</v>
      </c>
      <c r="AN381" s="31" t="s">
        <v>56</v>
      </c>
      <c r="AO381" s="82" t="s">
        <v>1659</v>
      </c>
      <c r="AP381" s="51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 t="s">
        <v>65</v>
      </c>
      <c r="BA381" s="31"/>
      <c r="BB381" s="82"/>
      <c r="BC381" s="59" t="s">
        <v>2358</v>
      </c>
      <c r="BD381" s="49" t="s">
        <v>4508</v>
      </c>
    </row>
    <row r="382" spans="1:56" s="83" customFormat="1" ht="67.5">
      <c r="A382" s="81">
        <v>8</v>
      </c>
      <c r="B382" s="81" t="s">
        <v>4033</v>
      </c>
      <c r="C382" s="59" t="s">
        <v>54</v>
      </c>
      <c r="D382" s="31" t="s">
        <v>4034</v>
      </c>
      <c r="E382" s="31" t="s">
        <v>4028</v>
      </c>
      <c r="F382" s="31" t="s">
        <v>4035</v>
      </c>
      <c r="G382" s="31">
        <v>5200180</v>
      </c>
      <c r="H382" s="81">
        <v>855659</v>
      </c>
      <c r="I382" s="31" t="s">
        <v>4036</v>
      </c>
      <c r="J382" s="31" t="s">
        <v>4037</v>
      </c>
      <c r="K382" s="31" t="s">
        <v>4037</v>
      </c>
      <c r="L382" s="31" t="s">
        <v>2674</v>
      </c>
      <c r="M382" s="31">
        <v>20105140704</v>
      </c>
      <c r="N382" s="31" t="s">
        <v>4038</v>
      </c>
      <c r="O382" s="31" t="s">
        <v>2884</v>
      </c>
      <c r="P382" s="67">
        <v>1700</v>
      </c>
      <c r="Q382" s="68">
        <f t="shared" si="39"/>
        <v>2006</v>
      </c>
      <c r="R382" s="51">
        <v>750</v>
      </c>
      <c r="S382" s="51">
        <f>R382*1.18</f>
        <v>885</v>
      </c>
      <c r="T382" s="67">
        <v>1700</v>
      </c>
      <c r="U382" s="68">
        <f t="shared" si="40"/>
        <v>2006</v>
      </c>
      <c r="V382" s="31" t="s">
        <v>64</v>
      </c>
      <c r="W382" s="31" t="s">
        <v>54</v>
      </c>
      <c r="X382" s="31" t="s">
        <v>54</v>
      </c>
      <c r="Y382" s="31" t="s">
        <v>2658</v>
      </c>
      <c r="Z382" s="66">
        <v>42156</v>
      </c>
      <c r="AA382" s="66">
        <v>42170</v>
      </c>
      <c r="AB382" s="82"/>
      <c r="AC382" s="82"/>
      <c r="AD382" s="31" t="s">
        <v>4037</v>
      </c>
      <c r="AE382" s="31" t="s">
        <v>1952</v>
      </c>
      <c r="AF382" s="50">
        <v>879</v>
      </c>
      <c r="AG382" s="31" t="s">
        <v>4039</v>
      </c>
      <c r="AH382" s="50">
        <v>1</v>
      </c>
      <c r="AI382" s="31">
        <v>45286</v>
      </c>
      <c r="AJ382" s="31" t="s">
        <v>62</v>
      </c>
      <c r="AK382" s="66">
        <v>42186</v>
      </c>
      <c r="AL382" s="66">
        <v>42217</v>
      </c>
      <c r="AM382" s="66">
        <v>42582</v>
      </c>
      <c r="AN382" s="31" t="s">
        <v>56</v>
      </c>
      <c r="AO382" s="82" t="s">
        <v>1659</v>
      </c>
      <c r="AP382" s="51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 t="s">
        <v>65</v>
      </c>
      <c r="BA382" s="31"/>
      <c r="BB382" s="82"/>
      <c r="BC382" s="31" t="s">
        <v>2358</v>
      </c>
    </row>
    <row r="383" spans="1:56" s="83" customFormat="1" ht="45">
      <c r="A383" s="81">
        <v>8</v>
      </c>
      <c r="B383" s="81" t="s">
        <v>4040</v>
      </c>
      <c r="C383" s="59" t="s">
        <v>54</v>
      </c>
      <c r="D383" s="31" t="s">
        <v>4041</v>
      </c>
      <c r="E383" s="31" t="s">
        <v>2718</v>
      </c>
      <c r="F383" s="31" t="s">
        <v>4042</v>
      </c>
      <c r="G383" s="31">
        <v>3313010</v>
      </c>
      <c r="H383" s="81">
        <v>855728</v>
      </c>
      <c r="I383" s="31" t="s">
        <v>4043</v>
      </c>
      <c r="J383" s="31" t="s">
        <v>4044</v>
      </c>
      <c r="K383" s="31" t="s">
        <v>4045</v>
      </c>
      <c r="L383" s="31" t="s">
        <v>2674</v>
      </c>
      <c r="M383" s="31">
        <v>20105140301</v>
      </c>
      <c r="N383" s="31" t="s">
        <v>2891</v>
      </c>
      <c r="O383" s="31" t="s">
        <v>4046</v>
      </c>
      <c r="P383" s="67">
        <v>2919.45</v>
      </c>
      <c r="Q383" s="68">
        <v>2919.45</v>
      </c>
      <c r="R383" s="51">
        <v>2919.45</v>
      </c>
      <c r="S383" s="51">
        <v>2919.45</v>
      </c>
      <c r="T383" s="67">
        <v>2919.45</v>
      </c>
      <c r="U383" s="68">
        <v>2919.45</v>
      </c>
      <c r="V383" s="31" t="s">
        <v>1937</v>
      </c>
      <c r="W383" s="31" t="s">
        <v>54</v>
      </c>
      <c r="X383" s="31" t="s">
        <v>54</v>
      </c>
      <c r="Y383" s="31" t="s">
        <v>3334</v>
      </c>
      <c r="Z383" s="66">
        <v>41944</v>
      </c>
      <c r="AA383" s="66">
        <v>41974</v>
      </c>
      <c r="AB383" s="82" t="s">
        <v>4047</v>
      </c>
      <c r="AC383" s="82" t="s">
        <v>4048</v>
      </c>
      <c r="AD383" s="31" t="s">
        <v>4043</v>
      </c>
      <c r="AE383" s="31" t="s">
        <v>1952</v>
      </c>
      <c r="AF383" s="50" t="s">
        <v>1971</v>
      </c>
      <c r="AG383" s="31" t="s">
        <v>4049</v>
      </c>
      <c r="AH383" s="50">
        <v>55</v>
      </c>
      <c r="AI383" s="31">
        <v>45315000</v>
      </c>
      <c r="AJ383" s="31" t="s">
        <v>62</v>
      </c>
      <c r="AK383" s="66">
        <v>42005</v>
      </c>
      <c r="AL383" s="66">
        <v>42005</v>
      </c>
      <c r="AM383" s="66">
        <v>42369</v>
      </c>
      <c r="AN383" s="31">
        <v>2015</v>
      </c>
      <c r="AO383" s="82" t="s">
        <v>1659</v>
      </c>
      <c r="AP383" s="51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 t="s">
        <v>3874</v>
      </c>
      <c r="BA383" s="31"/>
      <c r="BB383" s="82"/>
      <c r="BC383" s="59" t="s">
        <v>2358</v>
      </c>
      <c r="BD383" s="49" t="s">
        <v>4509</v>
      </c>
    </row>
    <row r="384" spans="1:56" s="83" customFormat="1" ht="45">
      <c r="A384" s="81">
        <v>8</v>
      </c>
      <c r="B384" s="81" t="s">
        <v>4050</v>
      </c>
      <c r="C384" s="59" t="s">
        <v>54</v>
      </c>
      <c r="D384" s="31" t="s">
        <v>4041</v>
      </c>
      <c r="E384" s="31" t="s">
        <v>2718</v>
      </c>
      <c r="F384" s="31" t="s">
        <v>4051</v>
      </c>
      <c r="G384" s="31">
        <v>9311010</v>
      </c>
      <c r="H384" s="81">
        <v>855729</v>
      </c>
      <c r="I384" s="31" t="s">
        <v>4052</v>
      </c>
      <c r="J384" s="31" t="s">
        <v>4053</v>
      </c>
      <c r="K384" s="31" t="s">
        <v>4045</v>
      </c>
      <c r="L384" s="31" t="s">
        <v>2674</v>
      </c>
      <c r="M384" s="31">
        <v>20105140301</v>
      </c>
      <c r="N384" s="31" t="s">
        <v>2891</v>
      </c>
      <c r="O384" s="31" t="s">
        <v>4046</v>
      </c>
      <c r="P384" s="67">
        <v>4600</v>
      </c>
      <c r="Q384" s="68">
        <f t="shared" ref="Q384:Q420" si="41">P384*1.18</f>
        <v>5428</v>
      </c>
      <c r="R384" s="51">
        <v>4600</v>
      </c>
      <c r="S384" s="51">
        <v>5428</v>
      </c>
      <c r="T384" s="67">
        <v>4600</v>
      </c>
      <c r="U384" s="68">
        <f t="shared" ref="U384:U415" si="42">T384*1.18</f>
        <v>5428</v>
      </c>
      <c r="V384" s="31" t="s">
        <v>64</v>
      </c>
      <c r="W384" s="31" t="s">
        <v>54</v>
      </c>
      <c r="X384" s="31" t="s">
        <v>54</v>
      </c>
      <c r="Y384" s="31" t="s">
        <v>55</v>
      </c>
      <c r="Z384" s="66">
        <v>41944</v>
      </c>
      <c r="AA384" s="66">
        <v>41974</v>
      </c>
      <c r="AB384" s="82"/>
      <c r="AC384" s="82"/>
      <c r="AD384" s="31" t="s">
        <v>4052</v>
      </c>
      <c r="AE384" s="31" t="s">
        <v>1952</v>
      </c>
      <c r="AF384" s="50" t="s">
        <v>1971</v>
      </c>
      <c r="AG384" s="31" t="s">
        <v>4049</v>
      </c>
      <c r="AH384" s="50">
        <v>6000</v>
      </c>
      <c r="AI384" s="31">
        <v>45315000</v>
      </c>
      <c r="AJ384" s="31" t="s">
        <v>62</v>
      </c>
      <c r="AK384" s="66">
        <v>42005</v>
      </c>
      <c r="AL384" s="66">
        <v>42005</v>
      </c>
      <c r="AM384" s="66">
        <v>42369</v>
      </c>
      <c r="AN384" s="31">
        <v>2015</v>
      </c>
      <c r="AO384" s="82" t="s">
        <v>1659</v>
      </c>
      <c r="AP384" s="51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 t="s">
        <v>3874</v>
      </c>
      <c r="BA384" s="31"/>
      <c r="BB384" s="82"/>
      <c r="BC384" s="59" t="s">
        <v>2358</v>
      </c>
      <c r="BD384" s="49" t="s">
        <v>4509</v>
      </c>
    </row>
    <row r="385" spans="1:56" s="83" customFormat="1" ht="56.25">
      <c r="A385" s="81">
        <v>8</v>
      </c>
      <c r="B385" s="81" t="s">
        <v>4054</v>
      </c>
      <c r="C385" s="59" t="s">
        <v>54</v>
      </c>
      <c r="D385" s="31" t="s">
        <v>4041</v>
      </c>
      <c r="E385" s="31" t="s">
        <v>2718</v>
      </c>
      <c r="F385" s="31" t="s">
        <v>4055</v>
      </c>
      <c r="G385" s="31">
        <v>7493010</v>
      </c>
      <c r="H385" s="81">
        <v>855730</v>
      </c>
      <c r="I385" s="31" t="s">
        <v>4056</v>
      </c>
      <c r="J385" s="31" t="s">
        <v>2776</v>
      </c>
      <c r="K385" s="31" t="s">
        <v>4045</v>
      </c>
      <c r="L385" s="31" t="s">
        <v>2674</v>
      </c>
      <c r="M385" s="31">
        <v>20105140301</v>
      </c>
      <c r="N385" s="31" t="s">
        <v>2891</v>
      </c>
      <c r="O385" s="31" t="s">
        <v>3115</v>
      </c>
      <c r="P385" s="67">
        <v>2200</v>
      </c>
      <c r="Q385" s="68">
        <f t="shared" si="41"/>
        <v>2596</v>
      </c>
      <c r="R385" s="51">
        <v>1650</v>
      </c>
      <c r="S385" s="51">
        <f>R385*1.18</f>
        <v>1947</v>
      </c>
      <c r="T385" s="67">
        <v>2200</v>
      </c>
      <c r="U385" s="68">
        <f t="shared" si="42"/>
        <v>2596</v>
      </c>
      <c r="V385" s="31" t="s">
        <v>64</v>
      </c>
      <c r="W385" s="31" t="s">
        <v>54</v>
      </c>
      <c r="X385" s="31" t="s">
        <v>54</v>
      </c>
      <c r="Y385" s="31" t="s">
        <v>55</v>
      </c>
      <c r="Z385" s="66">
        <v>42036</v>
      </c>
      <c r="AA385" s="66">
        <v>42064</v>
      </c>
      <c r="AB385" s="82"/>
      <c r="AC385" s="82"/>
      <c r="AD385" s="31" t="s">
        <v>4056</v>
      </c>
      <c r="AE385" s="31" t="s">
        <v>1952</v>
      </c>
      <c r="AF385" s="50" t="s">
        <v>1971</v>
      </c>
      <c r="AG385" s="31" t="s">
        <v>4049</v>
      </c>
      <c r="AH385" s="50">
        <v>825</v>
      </c>
      <c r="AI385" s="31">
        <v>45315000</v>
      </c>
      <c r="AJ385" s="31" t="s">
        <v>62</v>
      </c>
      <c r="AK385" s="66">
        <v>42095</v>
      </c>
      <c r="AL385" s="66">
        <v>42095</v>
      </c>
      <c r="AM385" s="66">
        <v>42460</v>
      </c>
      <c r="AN385" s="31" t="s">
        <v>56</v>
      </c>
      <c r="AO385" s="82" t="s">
        <v>1659</v>
      </c>
      <c r="AP385" s="51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 t="s">
        <v>3874</v>
      </c>
      <c r="BA385" s="31"/>
      <c r="BB385" s="82"/>
      <c r="BC385" s="59" t="s">
        <v>2358</v>
      </c>
      <c r="BD385" s="49" t="s">
        <v>4509</v>
      </c>
    </row>
    <row r="386" spans="1:56" s="83" customFormat="1" ht="56.25">
      <c r="A386" s="81">
        <v>8</v>
      </c>
      <c r="B386" s="81" t="s">
        <v>4057</v>
      </c>
      <c r="C386" s="59" t="s">
        <v>54</v>
      </c>
      <c r="D386" s="31" t="s">
        <v>4041</v>
      </c>
      <c r="E386" s="31" t="s">
        <v>2718</v>
      </c>
      <c r="F386" s="31" t="s">
        <v>4058</v>
      </c>
      <c r="G386" s="31">
        <v>1554240</v>
      </c>
      <c r="H386" s="81">
        <v>855732</v>
      </c>
      <c r="I386" s="31" t="s">
        <v>4059</v>
      </c>
      <c r="J386" s="31" t="s">
        <v>4060</v>
      </c>
      <c r="K386" s="31" t="s">
        <v>4045</v>
      </c>
      <c r="L386" s="31" t="s">
        <v>2674</v>
      </c>
      <c r="M386" s="31">
        <v>20105140301</v>
      </c>
      <c r="N386" s="31" t="s">
        <v>4061</v>
      </c>
      <c r="O386" s="31" t="s">
        <v>3115</v>
      </c>
      <c r="P386" s="67">
        <v>3100</v>
      </c>
      <c r="Q386" s="68">
        <f t="shared" si="41"/>
        <v>3658</v>
      </c>
      <c r="R386" s="51">
        <v>3100</v>
      </c>
      <c r="S386" s="51">
        <v>3658</v>
      </c>
      <c r="T386" s="67">
        <v>3100</v>
      </c>
      <c r="U386" s="68">
        <f t="shared" si="42"/>
        <v>3658</v>
      </c>
      <c r="V386" s="31" t="s">
        <v>64</v>
      </c>
      <c r="W386" s="31" t="s">
        <v>54</v>
      </c>
      <c r="X386" s="31" t="s">
        <v>54</v>
      </c>
      <c r="Y386" s="31" t="s">
        <v>55</v>
      </c>
      <c r="Z386" s="66">
        <v>41944</v>
      </c>
      <c r="AA386" s="66">
        <v>41974</v>
      </c>
      <c r="AB386" s="82"/>
      <c r="AC386" s="82"/>
      <c r="AD386" s="31" t="s">
        <v>4059</v>
      </c>
      <c r="AE386" s="31" t="s">
        <v>1952</v>
      </c>
      <c r="AF386" s="50" t="s">
        <v>4062</v>
      </c>
      <c r="AG386" s="31" t="s">
        <v>4063</v>
      </c>
      <c r="AH386" s="50">
        <v>18235</v>
      </c>
      <c r="AI386" s="31">
        <v>45315000</v>
      </c>
      <c r="AJ386" s="31" t="s">
        <v>62</v>
      </c>
      <c r="AK386" s="66">
        <v>42005</v>
      </c>
      <c r="AL386" s="66">
        <v>42005</v>
      </c>
      <c r="AM386" s="66">
        <v>42369</v>
      </c>
      <c r="AN386" s="31">
        <v>2015</v>
      </c>
      <c r="AO386" s="82" t="s">
        <v>1659</v>
      </c>
      <c r="AP386" s="51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 t="s">
        <v>3874</v>
      </c>
      <c r="BA386" s="31"/>
      <c r="BB386" s="82"/>
      <c r="BC386" s="59" t="s">
        <v>2358</v>
      </c>
      <c r="BD386" s="49" t="s">
        <v>4509</v>
      </c>
    </row>
    <row r="387" spans="1:56" s="83" customFormat="1" ht="33.75">
      <c r="A387" s="81">
        <v>8</v>
      </c>
      <c r="B387" s="81" t="s">
        <v>4064</v>
      </c>
      <c r="C387" s="59" t="s">
        <v>54</v>
      </c>
      <c r="D387" s="31" t="s">
        <v>4041</v>
      </c>
      <c r="E387" s="31" t="s">
        <v>2718</v>
      </c>
      <c r="F387" s="31" t="s">
        <v>4058</v>
      </c>
      <c r="G387" s="31">
        <v>1520340</v>
      </c>
      <c r="H387" s="81">
        <v>855733</v>
      </c>
      <c r="I387" s="31" t="s">
        <v>4065</v>
      </c>
      <c r="J387" s="31" t="s">
        <v>4066</v>
      </c>
      <c r="K387" s="31" t="s">
        <v>4045</v>
      </c>
      <c r="L387" s="31" t="s">
        <v>2674</v>
      </c>
      <c r="M387" s="31">
        <v>20105140301</v>
      </c>
      <c r="N387" s="31" t="s">
        <v>3374</v>
      </c>
      <c r="O387" s="31" t="s">
        <v>3115</v>
      </c>
      <c r="P387" s="67">
        <v>3612.08</v>
      </c>
      <c r="Q387" s="68">
        <f t="shared" si="41"/>
        <v>4262.2543999999998</v>
      </c>
      <c r="R387" s="51">
        <v>3612.08</v>
      </c>
      <c r="S387" s="51">
        <v>4262.2543999999998</v>
      </c>
      <c r="T387" s="67">
        <v>3612.08</v>
      </c>
      <c r="U387" s="68">
        <f t="shared" si="42"/>
        <v>4262.2543999999998</v>
      </c>
      <c r="V387" s="31" t="s">
        <v>64</v>
      </c>
      <c r="W387" s="31" t="s">
        <v>54</v>
      </c>
      <c r="X387" s="31" t="s">
        <v>54</v>
      </c>
      <c r="Y387" s="31" t="s">
        <v>55</v>
      </c>
      <c r="Z387" s="66">
        <v>42005</v>
      </c>
      <c r="AA387" s="66">
        <v>42036</v>
      </c>
      <c r="AB387" s="82"/>
      <c r="AC387" s="82"/>
      <c r="AD387" s="31" t="s">
        <v>4065</v>
      </c>
      <c r="AE387" s="31" t="s">
        <v>1952</v>
      </c>
      <c r="AF387" s="50" t="s">
        <v>4067</v>
      </c>
      <c r="AG387" s="31" t="s">
        <v>4068</v>
      </c>
      <c r="AH387" s="50">
        <v>45151</v>
      </c>
      <c r="AI387" s="31">
        <v>45315000</v>
      </c>
      <c r="AJ387" s="31" t="s">
        <v>62</v>
      </c>
      <c r="AK387" s="66">
        <v>42064</v>
      </c>
      <c r="AL387" s="66">
        <v>42064</v>
      </c>
      <c r="AM387" s="66">
        <v>42369</v>
      </c>
      <c r="AN387" s="31">
        <v>2015</v>
      </c>
      <c r="AO387" s="82" t="s">
        <v>1659</v>
      </c>
      <c r="AP387" s="51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 t="s">
        <v>3874</v>
      </c>
      <c r="BA387" s="31"/>
      <c r="BB387" s="82"/>
      <c r="BC387" s="31" t="s">
        <v>2358</v>
      </c>
    </row>
    <row r="388" spans="1:56" s="83" customFormat="1" ht="67.5">
      <c r="A388" s="81">
        <v>8</v>
      </c>
      <c r="B388" s="81" t="s">
        <v>4069</v>
      </c>
      <c r="C388" s="59" t="s">
        <v>54</v>
      </c>
      <c r="D388" s="31" t="s">
        <v>4070</v>
      </c>
      <c r="E388" s="31" t="s">
        <v>4071</v>
      </c>
      <c r="F388" s="31">
        <v>70</v>
      </c>
      <c r="G388" s="31" t="s">
        <v>2418</v>
      </c>
      <c r="H388" s="81">
        <v>855306</v>
      </c>
      <c r="I388" s="31" t="s">
        <v>4072</v>
      </c>
      <c r="J388" s="31" t="s">
        <v>2776</v>
      </c>
      <c r="K388" s="31" t="s">
        <v>4073</v>
      </c>
      <c r="L388" s="31" t="s">
        <v>2674</v>
      </c>
      <c r="M388" s="31">
        <v>201051101</v>
      </c>
      <c r="N388" s="31" t="s">
        <v>4073</v>
      </c>
      <c r="O388" s="31" t="s">
        <v>4074</v>
      </c>
      <c r="P388" s="67">
        <v>99000</v>
      </c>
      <c r="Q388" s="68">
        <f t="shared" si="41"/>
        <v>116820</v>
      </c>
      <c r="R388" s="51">
        <v>18562.5</v>
      </c>
      <c r="S388" s="51">
        <v>21903.75</v>
      </c>
      <c r="T388" s="67">
        <v>99000</v>
      </c>
      <c r="U388" s="68">
        <f t="shared" si="42"/>
        <v>116820</v>
      </c>
      <c r="V388" s="31" t="s">
        <v>61</v>
      </c>
      <c r="W388" s="31" t="s">
        <v>54</v>
      </c>
      <c r="X388" s="31" t="s">
        <v>54</v>
      </c>
      <c r="Y388" s="31" t="s">
        <v>55</v>
      </c>
      <c r="Z388" s="66">
        <v>42014</v>
      </c>
      <c r="AA388" s="66">
        <v>42064</v>
      </c>
      <c r="AB388" s="82"/>
      <c r="AC388" s="82"/>
      <c r="AD388" s="31" t="s">
        <v>4072</v>
      </c>
      <c r="AE388" s="31" t="s">
        <v>1952</v>
      </c>
      <c r="AF388" s="50" t="s">
        <v>2001</v>
      </c>
      <c r="AG388" s="31" t="s">
        <v>2173</v>
      </c>
      <c r="AH388" s="50">
        <v>1500</v>
      </c>
      <c r="AI388" s="31">
        <v>45379000</v>
      </c>
      <c r="AJ388" s="31" t="s">
        <v>2153</v>
      </c>
      <c r="AK388" s="66">
        <v>42095</v>
      </c>
      <c r="AL388" s="66">
        <v>42095</v>
      </c>
      <c r="AM388" s="66">
        <v>43555</v>
      </c>
      <c r="AN388" s="31" t="s">
        <v>59</v>
      </c>
      <c r="AO388" s="82" t="s">
        <v>4075</v>
      </c>
      <c r="AP388" s="51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 t="s">
        <v>3874</v>
      </c>
      <c r="BA388" s="31"/>
      <c r="BB388" s="82"/>
      <c r="BC388" s="59" t="s">
        <v>2358</v>
      </c>
      <c r="BD388" s="83" t="s">
        <v>4511</v>
      </c>
    </row>
    <row r="389" spans="1:56" ht="33.75">
      <c r="A389" s="58">
        <v>3</v>
      </c>
      <c r="B389" s="50" t="s">
        <v>4076</v>
      </c>
      <c r="C389" s="31" t="s">
        <v>54</v>
      </c>
      <c r="D389" s="31" t="s">
        <v>4077</v>
      </c>
      <c r="E389" s="31" t="s">
        <v>2718</v>
      </c>
      <c r="F389" s="50" t="s">
        <v>2158</v>
      </c>
      <c r="G389" s="31">
        <v>2911160</v>
      </c>
      <c r="H389" s="50">
        <v>827751</v>
      </c>
      <c r="I389" s="31" t="s">
        <v>4078</v>
      </c>
      <c r="J389" s="31" t="s">
        <v>3137</v>
      </c>
      <c r="K389" s="31" t="s">
        <v>2723</v>
      </c>
      <c r="L389" s="31" t="s">
        <v>2639</v>
      </c>
      <c r="M389" s="50" t="s">
        <v>2724</v>
      </c>
      <c r="N389" s="46" t="s">
        <v>2725</v>
      </c>
      <c r="O389" s="69" t="s">
        <v>2726</v>
      </c>
      <c r="P389" s="51">
        <v>144167</v>
      </c>
      <c r="Q389" s="51">
        <f t="shared" si="41"/>
        <v>170117.06</v>
      </c>
      <c r="R389" s="51">
        <v>32897.199999999997</v>
      </c>
      <c r="S389" s="51">
        <f t="shared" ref="S389:S394" si="43">R389*1.18</f>
        <v>38818.695999999996</v>
      </c>
      <c r="T389" s="51">
        <v>144167</v>
      </c>
      <c r="U389" s="51">
        <f t="shared" si="42"/>
        <v>170117.06</v>
      </c>
      <c r="V389" s="31" t="s">
        <v>61</v>
      </c>
      <c r="W389" s="31" t="s">
        <v>54</v>
      </c>
      <c r="X389" s="31" t="s">
        <v>54</v>
      </c>
      <c r="Y389" s="50" t="s">
        <v>2658</v>
      </c>
      <c r="Z389" s="60">
        <v>41960</v>
      </c>
      <c r="AA389" s="60">
        <v>42004</v>
      </c>
      <c r="AB389" s="31"/>
      <c r="AC389" s="31"/>
      <c r="AD389" s="31" t="s">
        <v>4078</v>
      </c>
      <c r="AE389" s="31" t="s">
        <v>1952</v>
      </c>
      <c r="AF389" s="50">
        <v>796</v>
      </c>
      <c r="AG389" s="31" t="s">
        <v>1971</v>
      </c>
      <c r="AH389" s="50">
        <v>1</v>
      </c>
      <c r="AI389" s="50">
        <v>46460</v>
      </c>
      <c r="AJ389" s="31" t="s">
        <v>2116</v>
      </c>
      <c r="AK389" s="60">
        <v>42014</v>
      </c>
      <c r="AL389" s="60">
        <v>42005</v>
      </c>
      <c r="AM389" s="60">
        <v>43100</v>
      </c>
      <c r="AN389" s="50" t="s">
        <v>57</v>
      </c>
      <c r="AO389" s="31"/>
      <c r="AP389" s="5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 t="s">
        <v>4079</v>
      </c>
    </row>
    <row r="390" spans="1:56" ht="33.75">
      <c r="A390" s="58">
        <v>3</v>
      </c>
      <c r="B390" s="50" t="s">
        <v>4080</v>
      </c>
      <c r="C390" s="31" t="s">
        <v>54</v>
      </c>
      <c r="D390" s="31" t="s">
        <v>4077</v>
      </c>
      <c r="E390" s="31" t="s">
        <v>2718</v>
      </c>
      <c r="F390" s="50" t="s">
        <v>4081</v>
      </c>
      <c r="G390" s="31">
        <v>2911160</v>
      </c>
      <c r="H390" s="50">
        <v>828183</v>
      </c>
      <c r="I390" s="31" t="s">
        <v>4082</v>
      </c>
      <c r="J390" s="31" t="s">
        <v>3732</v>
      </c>
      <c r="K390" s="31" t="s">
        <v>2723</v>
      </c>
      <c r="L390" s="31" t="s">
        <v>2639</v>
      </c>
      <c r="M390" s="50" t="s">
        <v>2724</v>
      </c>
      <c r="N390" s="46" t="s">
        <v>2725</v>
      </c>
      <c r="O390" s="69" t="s">
        <v>2726</v>
      </c>
      <c r="P390" s="51">
        <v>83700</v>
      </c>
      <c r="Q390" s="51">
        <f t="shared" si="41"/>
        <v>98766</v>
      </c>
      <c r="R390" s="51">
        <v>26700</v>
      </c>
      <c r="S390" s="51">
        <f t="shared" si="43"/>
        <v>31506</v>
      </c>
      <c r="T390" s="51">
        <v>83700</v>
      </c>
      <c r="U390" s="51">
        <f t="shared" si="42"/>
        <v>98766</v>
      </c>
      <c r="V390" s="31" t="s">
        <v>61</v>
      </c>
      <c r="W390" s="31" t="s">
        <v>54</v>
      </c>
      <c r="X390" s="31" t="s">
        <v>54</v>
      </c>
      <c r="Y390" s="50" t="s">
        <v>2658</v>
      </c>
      <c r="Z390" s="60">
        <v>41960</v>
      </c>
      <c r="AA390" s="60">
        <v>42004</v>
      </c>
      <c r="AB390" s="31"/>
      <c r="AC390" s="31"/>
      <c r="AD390" s="31" t="s">
        <v>4082</v>
      </c>
      <c r="AE390" s="31" t="s">
        <v>1952</v>
      </c>
      <c r="AF390" s="50">
        <v>796</v>
      </c>
      <c r="AG390" s="31" t="s">
        <v>1971</v>
      </c>
      <c r="AH390" s="50">
        <v>1</v>
      </c>
      <c r="AI390" s="50">
        <v>46460</v>
      </c>
      <c r="AJ390" s="31" t="s">
        <v>2116</v>
      </c>
      <c r="AK390" s="60">
        <v>42014</v>
      </c>
      <c r="AL390" s="60">
        <v>42005</v>
      </c>
      <c r="AM390" s="60">
        <v>43100</v>
      </c>
      <c r="AN390" s="50" t="s">
        <v>57</v>
      </c>
      <c r="AO390" s="31"/>
      <c r="AP390" s="5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 t="s">
        <v>4079</v>
      </c>
    </row>
    <row r="391" spans="1:56" ht="45">
      <c r="A391" s="58">
        <v>3</v>
      </c>
      <c r="B391" s="50" t="s">
        <v>4083</v>
      </c>
      <c r="C391" s="31" t="s">
        <v>54</v>
      </c>
      <c r="D391" s="31" t="s">
        <v>4077</v>
      </c>
      <c r="E391" s="31" t="s">
        <v>2718</v>
      </c>
      <c r="F391" s="50" t="s">
        <v>4081</v>
      </c>
      <c r="G391" s="31">
        <v>2911160</v>
      </c>
      <c r="H391" s="50">
        <v>828184</v>
      </c>
      <c r="I391" s="31" t="s">
        <v>4084</v>
      </c>
      <c r="J391" s="31" t="s">
        <v>3732</v>
      </c>
      <c r="K391" s="31" t="s">
        <v>2723</v>
      </c>
      <c r="L391" s="31" t="s">
        <v>2639</v>
      </c>
      <c r="M391" s="50" t="s">
        <v>2724</v>
      </c>
      <c r="N391" s="46" t="s">
        <v>2725</v>
      </c>
      <c r="O391" s="69" t="s">
        <v>2726</v>
      </c>
      <c r="P391" s="51">
        <v>14800</v>
      </c>
      <c r="Q391" s="51">
        <f t="shared" si="41"/>
        <v>17464</v>
      </c>
      <c r="R391" s="51">
        <v>4800</v>
      </c>
      <c r="S391" s="51">
        <f t="shared" si="43"/>
        <v>5664</v>
      </c>
      <c r="T391" s="51">
        <v>14800</v>
      </c>
      <c r="U391" s="51">
        <f t="shared" si="42"/>
        <v>17464</v>
      </c>
      <c r="V391" s="31" t="s">
        <v>61</v>
      </c>
      <c r="W391" s="31" t="s">
        <v>54</v>
      </c>
      <c r="X391" s="31" t="s">
        <v>54</v>
      </c>
      <c r="Y391" s="50" t="s">
        <v>2658</v>
      </c>
      <c r="Z391" s="60">
        <v>41960</v>
      </c>
      <c r="AA391" s="60">
        <v>42004</v>
      </c>
      <c r="AB391" s="31"/>
      <c r="AC391" s="31"/>
      <c r="AD391" s="31" t="s">
        <v>4084</v>
      </c>
      <c r="AE391" s="31" t="s">
        <v>1952</v>
      </c>
      <c r="AF391" s="50">
        <v>796</v>
      </c>
      <c r="AG391" s="31" t="s">
        <v>1971</v>
      </c>
      <c r="AH391" s="50">
        <v>1</v>
      </c>
      <c r="AI391" s="50">
        <v>46460</v>
      </c>
      <c r="AJ391" s="31" t="s">
        <v>2116</v>
      </c>
      <c r="AK391" s="60">
        <v>42014</v>
      </c>
      <c r="AL391" s="60">
        <v>42005</v>
      </c>
      <c r="AM391" s="60">
        <v>43100</v>
      </c>
      <c r="AN391" s="50" t="s">
        <v>57</v>
      </c>
      <c r="AO391" s="31"/>
      <c r="AP391" s="5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 t="s">
        <v>4079</v>
      </c>
    </row>
    <row r="392" spans="1:56" ht="56.25">
      <c r="A392" s="58">
        <v>3</v>
      </c>
      <c r="B392" s="50" t="s">
        <v>4085</v>
      </c>
      <c r="C392" s="31" t="s">
        <v>54</v>
      </c>
      <c r="D392" s="31" t="s">
        <v>4077</v>
      </c>
      <c r="E392" s="31" t="s">
        <v>2718</v>
      </c>
      <c r="F392" s="50" t="s">
        <v>4081</v>
      </c>
      <c r="G392" s="31">
        <v>2911160</v>
      </c>
      <c r="H392" s="50">
        <v>828185</v>
      </c>
      <c r="I392" s="31" t="s">
        <v>4086</v>
      </c>
      <c r="J392" s="31" t="s">
        <v>4087</v>
      </c>
      <c r="K392" s="31" t="s">
        <v>2723</v>
      </c>
      <c r="L392" s="31" t="s">
        <v>2639</v>
      </c>
      <c r="M392" s="50" t="s">
        <v>2724</v>
      </c>
      <c r="N392" s="46" t="s">
        <v>2725</v>
      </c>
      <c r="O392" s="69" t="s">
        <v>2726</v>
      </c>
      <c r="P392" s="51">
        <v>74100</v>
      </c>
      <c r="Q392" s="51">
        <f t="shared" si="41"/>
        <v>87438</v>
      </c>
      <c r="R392" s="51">
        <v>24100</v>
      </c>
      <c r="S392" s="51">
        <f t="shared" si="43"/>
        <v>28438</v>
      </c>
      <c r="T392" s="51">
        <v>74100</v>
      </c>
      <c r="U392" s="51">
        <f t="shared" si="42"/>
        <v>87438</v>
      </c>
      <c r="V392" s="31" t="s">
        <v>61</v>
      </c>
      <c r="W392" s="31" t="s">
        <v>54</v>
      </c>
      <c r="X392" s="31" t="s">
        <v>54</v>
      </c>
      <c r="Y392" s="50" t="s">
        <v>2658</v>
      </c>
      <c r="Z392" s="60">
        <v>41960</v>
      </c>
      <c r="AA392" s="60">
        <v>42004</v>
      </c>
      <c r="AB392" s="31"/>
      <c r="AC392" s="31"/>
      <c r="AD392" s="31" t="s">
        <v>4088</v>
      </c>
      <c r="AE392" s="31" t="s">
        <v>1952</v>
      </c>
      <c r="AF392" s="50">
        <v>796</v>
      </c>
      <c r="AG392" s="31" t="s">
        <v>1971</v>
      </c>
      <c r="AH392" s="50">
        <v>1</v>
      </c>
      <c r="AI392" s="50">
        <v>46460</v>
      </c>
      <c r="AJ392" s="31" t="s">
        <v>2116</v>
      </c>
      <c r="AK392" s="60">
        <v>42014</v>
      </c>
      <c r="AL392" s="60">
        <v>42005</v>
      </c>
      <c r="AM392" s="60">
        <v>43100</v>
      </c>
      <c r="AN392" s="50" t="s">
        <v>57</v>
      </c>
      <c r="AO392" s="31"/>
      <c r="AP392" s="5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 t="s">
        <v>4079</v>
      </c>
    </row>
    <row r="393" spans="1:56" ht="71.25" customHeight="1">
      <c r="A393" s="58">
        <v>3</v>
      </c>
      <c r="B393" s="50" t="s">
        <v>4089</v>
      </c>
      <c r="C393" s="31" t="s">
        <v>54</v>
      </c>
      <c r="D393" s="31" t="s">
        <v>4077</v>
      </c>
      <c r="E393" s="31" t="s">
        <v>2718</v>
      </c>
      <c r="F393" s="50" t="s">
        <v>4081</v>
      </c>
      <c r="G393" s="31">
        <v>2911160</v>
      </c>
      <c r="H393" s="50">
        <v>828186</v>
      </c>
      <c r="I393" s="31" t="s">
        <v>4090</v>
      </c>
      <c r="J393" s="31" t="s">
        <v>3759</v>
      </c>
      <c r="K393" s="31" t="s">
        <v>2723</v>
      </c>
      <c r="L393" s="31" t="s">
        <v>2639</v>
      </c>
      <c r="M393" s="50" t="s">
        <v>2724</v>
      </c>
      <c r="N393" s="46" t="s">
        <v>2725</v>
      </c>
      <c r="O393" s="69" t="s">
        <v>2726</v>
      </c>
      <c r="P393" s="51">
        <v>43852</v>
      </c>
      <c r="Q393" s="51">
        <f t="shared" si="41"/>
        <v>51745.36</v>
      </c>
      <c r="R393" s="51">
        <v>14152</v>
      </c>
      <c r="S393" s="51">
        <f t="shared" si="43"/>
        <v>16699.36</v>
      </c>
      <c r="T393" s="51">
        <v>43852</v>
      </c>
      <c r="U393" s="51">
        <f t="shared" si="42"/>
        <v>51745.36</v>
      </c>
      <c r="V393" s="31" t="s">
        <v>61</v>
      </c>
      <c r="W393" s="31" t="s">
        <v>54</v>
      </c>
      <c r="X393" s="31" t="s">
        <v>54</v>
      </c>
      <c r="Y393" s="50" t="s">
        <v>2658</v>
      </c>
      <c r="Z393" s="60">
        <v>41960</v>
      </c>
      <c r="AA393" s="60">
        <v>42004</v>
      </c>
      <c r="AB393" s="31"/>
      <c r="AC393" s="31"/>
      <c r="AD393" s="31" t="s">
        <v>4458</v>
      </c>
      <c r="AE393" s="31" t="s">
        <v>1952</v>
      </c>
      <c r="AF393" s="50">
        <v>796</v>
      </c>
      <c r="AG393" s="31" t="s">
        <v>1971</v>
      </c>
      <c r="AH393" s="50">
        <v>1</v>
      </c>
      <c r="AI393" s="50">
        <v>46460</v>
      </c>
      <c r="AJ393" s="31" t="s">
        <v>2116</v>
      </c>
      <c r="AK393" s="60">
        <v>42014</v>
      </c>
      <c r="AL393" s="60">
        <v>42005</v>
      </c>
      <c r="AM393" s="60">
        <v>43100</v>
      </c>
      <c r="AN393" s="50" t="s">
        <v>57</v>
      </c>
      <c r="AO393" s="31"/>
      <c r="AP393" s="5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 t="s">
        <v>4079</v>
      </c>
    </row>
    <row r="394" spans="1:56" ht="42.75" customHeight="1">
      <c r="A394" s="58">
        <v>3</v>
      </c>
      <c r="B394" s="50" t="s">
        <v>4091</v>
      </c>
      <c r="C394" s="31" t="s">
        <v>54</v>
      </c>
      <c r="D394" s="31" t="s">
        <v>4077</v>
      </c>
      <c r="E394" s="31" t="s">
        <v>2718</v>
      </c>
      <c r="F394" s="50" t="s">
        <v>4081</v>
      </c>
      <c r="G394" s="31">
        <v>2911160</v>
      </c>
      <c r="H394" s="50">
        <v>828187</v>
      </c>
      <c r="I394" s="31" t="s">
        <v>4092</v>
      </c>
      <c r="J394" s="31" t="s">
        <v>4093</v>
      </c>
      <c r="K394" s="31" t="s">
        <v>2723</v>
      </c>
      <c r="L394" s="31" t="s">
        <v>2639</v>
      </c>
      <c r="M394" s="50" t="s">
        <v>2724</v>
      </c>
      <c r="N394" s="46" t="s">
        <v>2725</v>
      </c>
      <c r="O394" s="69" t="s">
        <v>2726</v>
      </c>
      <c r="P394" s="51">
        <v>130500</v>
      </c>
      <c r="Q394" s="51">
        <f t="shared" si="41"/>
        <v>153990</v>
      </c>
      <c r="R394" s="51">
        <v>43500</v>
      </c>
      <c r="S394" s="51">
        <f t="shared" si="43"/>
        <v>51330</v>
      </c>
      <c r="T394" s="51">
        <v>130500</v>
      </c>
      <c r="U394" s="51">
        <f t="shared" si="42"/>
        <v>153990</v>
      </c>
      <c r="V394" s="31" t="s">
        <v>61</v>
      </c>
      <c r="W394" s="31" t="s">
        <v>54</v>
      </c>
      <c r="X394" s="31" t="s">
        <v>54</v>
      </c>
      <c r="Y394" s="50" t="s">
        <v>2658</v>
      </c>
      <c r="Z394" s="60">
        <v>41960</v>
      </c>
      <c r="AA394" s="60">
        <v>42004</v>
      </c>
      <c r="AB394" s="31"/>
      <c r="AC394" s="31"/>
      <c r="AD394" s="31" t="s">
        <v>4092</v>
      </c>
      <c r="AE394" s="31" t="s">
        <v>1952</v>
      </c>
      <c r="AF394" s="50">
        <v>796</v>
      </c>
      <c r="AG394" s="31" t="s">
        <v>1971</v>
      </c>
      <c r="AH394" s="50">
        <v>1</v>
      </c>
      <c r="AI394" s="50">
        <v>46460</v>
      </c>
      <c r="AJ394" s="31" t="s">
        <v>2116</v>
      </c>
      <c r="AK394" s="60">
        <v>42014</v>
      </c>
      <c r="AL394" s="60">
        <v>42005</v>
      </c>
      <c r="AM394" s="60">
        <v>43100</v>
      </c>
      <c r="AN394" s="50" t="s">
        <v>57</v>
      </c>
      <c r="AO394" s="31"/>
      <c r="AP394" s="5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 t="s">
        <v>4079</v>
      </c>
    </row>
    <row r="395" spans="1:56" ht="90">
      <c r="A395" s="58">
        <v>3</v>
      </c>
      <c r="B395" s="50" t="s">
        <v>4094</v>
      </c>
      <c r="C395" s="31" t="s">
        <v>54</v>
      </c>
      <c r="D395" s="31" t="s">
        <v>4077</v>
      </c>
      <c r="E395" s="31" t="s">
        <v>2718</v>
      </c>
      <c r="F395" s="50" t="s">
        <v>4081</v>
      </c>
      <c r="G395" s="31">
        <v>2911160</v>
      </c>
      <c r="H395" s="50">
        <v>827827</v>
      </c>
      <c r="I395" s="31" t="s">
        <v>4095</v>
      </c>
      <c r="J395" s="31" t="s">
        <v>3759</v>
      </c>
      <c r="K395" s="31" t="s">
        <v>2723</v>
      </c>
      <c r="L395" s="31" t="s">
        <v>2639</v>
      </c>
      <c r="M395" s="50" t="s">
        <v>2724</v>
      </c>
      <c r="N395" s="46" t="s">
        <v>2725</v>
      </c>
      <c r="O395" s="69" t="s">
        <v>2726</v>
      </c>
      <c r="P395" s="51">
        <v>24299</v>
      </c>
      <c r="Q395" s="51">
        <f t="shared" si="41"/>
        <v>28672.82</v>
      </c>
      <c r="R395" s="51">
        <v>24299</v>
      </c>
      <c r="S395" s="51">
        <v>28672.82</v>
      </c>
      <c r="T395" s="51">
        <v>24299</v>
      </c>
      <c r="U395" s="51">
        <f t="shared" si="42"/>
        <v>28672.82</v>
      </c>
      <c r="V395" s="31" t="s">
        <v>61</v>
      </c>
      <c r="W395" s="31" t="s">
        <v>54</v>
      </c>
      <c r="X395" s="31" t="s">
        <v>54</v>
      </c>
      <c r="Y395" s="50" t="s">
        <v>2658</v>
      </c>
      <c r="Z395" s="60">
        <v>41960</v>
      </c>
      <c r="AA395" s="60">
        <v>42004</v>
      </c>
      <c r="AB395" s="31"/>
      <c r="AC395" s="31"/>
      <c r="AD395" s="31" t="s">
        <v>4095</v>
      </c>
      <c r="AE395" s="31" t="s">
        <v>1952</v>
      </c>
      <c r="AF395" s="50">
        <v>796</v>
      </c>
      <c r="AG395" s="31" t="s">
        <v>1971</v>
      </c>
      <c r="AH395" s="50">
        <v>1</v>
      </c>
      <c r="AI395" s="50">
        <v>46460</v>
      </c>
      <c r="AJ395" s="31" t="s">
        <v>2116</v>
      </c>
      <c r="AK395" s="60">
        <v>42014</v>
      </c>
      <c r="AL395" s="60">
        <v>42005</v>
      </c>
      <c r="AM395" s="60">
        <v>42369</v>
      </c>
      <c r="AN395" s="50">
        <v>2015</v>
      </c>
      <c r="AO395" s="31"/>
      <c r="AP395" s="5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 t="s">
        <v>4079</v>
      </c>
    </row>
    <row r="396" spans="1:56" ht="45">
      <c r="A396" s="58">
        <v>3</v>
      </c>
      <c r="B396" s="50" t="s">
        <v>4096</v>
      </c>
      <c r="C396" s="31" t="s">
        <v>54</v>
      </c>
      <c r="D396" s="31" t="s">
        <v>4077</v>
      </c>
      <c r="E396" s="31" t="s">
        <v>2718</v>
      </c>
      <c r="F396" s="50" t="s">
        <v>2158</v>
      </c>
      <c r="G396" s="31">
        <v>2911160</v>
      </c>
      <c r="H396" s="50">
        <v>827624</v>
      </c>
      <c r="I396" s="31" t="s">
        <v>4097</v>
      </c>
      <c r="J396" s="31" t="s">
        <v>4098</v>
      </c>
      <c r="K396" s="31" t="s">
        <v>2723</v>
      </c>
      <c r="L396" s="31" t="s">
        <v>2639</v>
      </c>
      <c r="M396" s="50" t="s">
        <v>2724</v>
      </c>
      <c r="N396" s="46" t="s">
        <v>2725</v>
      </c>
      <c r="O396" s="69" t="s">
        <v>2726</v>
      </c>
      <c r="P396" s="51">
        <v>5720.3</v>
      </c>
      <c r="Q396" s="51">
        <f t="shared" si="41"/>
        <v>6749.9539999999997</v>
      </c>
      <c r="R396" s="51">
        <v>5720.3</v>
      </c>
      <c r="S396" s="51">
        <v>6749.9539999999997</v>
      </c>
      <c r="T396" s="51">
        <v>5720.3</v>
      </c>
      <c r="U396" s="51">
        <f t="shared" si="42"/>
        <v>6749.9539999999997</v>
      </c>
      <c r="V396" s="31" t="s">
        <v>64</v>
      </c>
      <c r="W396" s="31" t="s">
        <v>54</v>
      </c>
      <c r="X396" s="31" t="s">
        <v>54</v>
      </c>
      <c r="Y396" s="50" t="s">
        <v>2658</v>
      </c>
      <c r="Z396" s="60">
        <v>41960</v>
      </c>
      <c r="AA396" s="60">
        <v>42005</v>
      </c>
      <c r="AB396" s="31"/>
      <c r="AC396" s="31"/>
      <c r="AD396" s="31" t="s">
        <v>4097</v>
      </c>
      <c r="AE396" s="31" t="s">
        <v>1952</v>
      </c>
      <c r="AF396" s="50">
        <v>796</v>
      </c>
      <c r="AG396" s="31" t="s">
        <v>1971</v>
      </c>
      <c r="AH396" s="50">
        <v>1</v>
      </c>
      <c r="AI396" s="50">
        <v>46460</v>
      </c>
      <c r="AJ396" s="31" t="s">
        <v>2116</v>
      </c>
      <c r="AK396" s="60">
        <v>42014</v>
      </c>
      <c r="AL396" s="60">
        <v>42005</v>
      </c>
      <c r="AM396" s="60">
        <v>42369</v>
      </c>
      <c r="AN396" s="50">
        <v>2015</v>
      </c>
      <c r="AO396" s="31"/>
      <c r="AP396" s="5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 t="s">
        <v>4079</v>
      </c>
    </row>
    <row r="397" spans="1:56" ht="63" customHeight="1">
      <c r="A397" s="58">
        <v>3</v>
      </c>
      <c r="B397" s="50" t="s">
        <v>4099</v>
      </c>
      <c r="C397" s="31" t="s">
        <v>54</v>
      </c>
      <c r="D397" s="31" t="s">
        <v>4077</v>
      </c>
      <c r="E397" s="31" t="s">
        <v>2718</v>
      </c>
      <c r="F397" s="50" t="s">
        <v>2158</v>
      </c>
      <c r="G397" s="31">
        <v>2911160</v>
      </c>
      <c r="H397" s="50">
        <v>827908</v>
      </c>
      <c r="I397" s="31" t="s">
        <v>4100</v>
      </c>
      <c r="J397" s="31" t="s">
        <v>4101</v>
      </c>
      <c r="K397" s="31" t="s">
        <v>2723</v>
      </c>
      <c r="L397" s="31" t="s">
        <v>2639</v>
      </c>
      <c r="M397" s="50" t="s">
        <v>2724</v>
      </c>
      <c r="N397" s="46" t="s">
        <v>2725</v>
      </c>
      <c r="O397" s="69" t="s">
        <v>2726</v>
      </c>
      <c r="P397" s="51">
        <v>2649.95</v>
      </c>
      <c r="Q397" s="51">
        <f t="shared" si="41"/>
        <v>3126.9409999999998</v>
      </c>
      <c r="R397" s="51">
        <v>898.3</v>
      </c>
      <c r="S397" s="51">
        <f>R397*1.18</f>
        <v>1059.9939999999999</v>
      </c>
      <c r="T397" s="51">
        <v>2649.95</v>
      </c>
      <c r="U397" s="51">
        <f t="shared" si="42"/>
        <v>3126.9409999999998</v>
      </c>
      <c r="V397" s="31" t="s">
        <v>64</v>
      </c>
      <c r="W397" s="31" t="s">
        <v>54</v>
      </c>
      <c r="X397" s="31" t="s">
        <v>54</v>
      </c>
      <c r="Y397" s="50" t="s">
        <v>2658</v>
      </c>
      <c r="Z397" s="60">
        <v>41904</v>
      </c>
      <c r="AA397" s="60">
        <v>41949</v>
      </c>
      <c r="AB397" s="31"/>
      <c r="AC397" s="31"/>
      <c r="AD397" s="31" t="s">
        <v>4100</v>
      </c>
      <c r="AE397" s="31" t="s">
        <v>1952</v>
      </c>
      <c r="AF397" s="50">
        <v>796</v>
      </c>
      <c r="AG397" s="31" t="s">
        <v>1971</v>
      </c>
      <c r="AH397" s="50">
        <v>1</v>
      </c>
      <c r="AI397" s="50">
        <v>46460</v>
      </c>
      <c r="AJ397" s="31" t="s">
        <v>2116</v>
      </c>
      <c r="AK397" s="60">
        <v>42038</v>
      </c>
      <c r="AL397" s="60">
        <v>42038</v>
      </c>
      <c r="AM397" s="60">
        <v>42768</v>
      </c>
      <c r="AN397" s="50" t="s">
        <v>57</v>
      </c>
      <c r="AO397" s="31"/>
      <c r="AP397" s="5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 t="s">
        <v>4495</v>
      </c>
      <c r="BC397" s="31" t="s">
        <v>4079</v>
      </c>
    </row>
    <row r="398" spans="1:56" ht="33.75">
      <c r="A398" s="58">
        <v>3</v>
      </c>
      <c r="B398" s="50" t="s">
        <v>4102</v>
      </c>
      <c r="C398" s="31" t="s">
        <v>54</v>
      </c>
      <c r="D398" s="31" t="s">
        <v>4077</v>
      </c>
      <c r="E398" s="31" t="s">
        <v>2718</v>
      </c>
      <c r="F398" s="50" t="s">
        <v>2158</v>
      </c>
      <c r="G398" s="31">
        <v>2911160</v>
      </c>
      <c r="H398" s="50">
        <v>828053</v>
      </c>
      <c r="I398" s="31" t="s">
        <v>4103</v>
      </c>
      <c r="J398" s="31" t="s">
        <v>2752</v>
      </c>
      <c r="K398" s="31" t="s">
        <v>2723</v>
      </c>
      <c r="L398" s="31" t="s">
        <v>2639</v>
      </c>
      <c r="M398" s="50" t="s">
        <v>2724</v>
      </c>
      <c r="N398" s="46" t="s">
        <v>2725</v>
      </c>
      <c r="O398" s="69" t="s">
        <v>2726</v>
      </c>
      <c r="P398" s="51">
        <v>3000</v>
      </c>
      <c r="Q398" s="51">
        <f t="shared" si="41"/>
        <v>3540</v>
      </c>
      <c r="R398" s="51">
        <v>3000</v>
      </c>
      <c r="S398" s="51">
        <v>3540</v>
      </c>
      <c r="T398" s="51">
        <v>3000</v>
      </c>
      <c r="U398" s="51">
        <f t="shared" si="42"/>
        <v>3540</v>
      </c>
      <c r="V398" s="31" t="s">
        <v>64</v>
      </c>
      <c r="W398" s="31" t="s">
        <v>54</v>
      </c>
      <c r="X398" s="31" t="s">
        <v>54</v>
      </c>
      <c r="Y398" s="50" t="s">
        <v>2658</v>
      </c>
      <c r="Z398" s="60">
        <v>41960</v>
      </c>
      <c r="AA398" s="60">
        <v>42005</v>
      </c>
      <c r="AB398" s="31"/>
      <c r="AC398" s="31"/>
      <c r="AD398" s="31" t="s">
        <v>4103</v>
      </c>
      <c r="AE398" s="31" t="s">
        <v>1952</v>
      </c>
      <c r="AF398" s="50">
        <v>796</v>
      </c>
      <c r="AG398" s="31" t="s">
        <v>1971</v>
      </c>
      <c r="AH398" s="50">
        <v>1</v>
      </c>
      <c r="AI398" s="50">
        <v>46460</v>
      </c>
      <c r="AJ398" s="31" t="s">
        <v>2116</v>
      </c>
      <c r="AK398" s="60">
        <v>42014</v>
      </c>
      <c r="AL398" s="60">
        <v>42005</v>
      </c>
      <c r="AM398" s="60">
        <v>42369</v>
      </c>
      <c r="AN398" s="50">
        <v>2015</v>
      </c>
      <c r="AO398" s="31"/>
      <c r="AP398" s="5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 t="s">
        <v>4079</v>
      </c>
    </row>
    <row r="399" spans="1:56" ht="33.75">
      <c r="A399" s="58">
        <v>3</v>
      </c>
      <c r="B399" s="50" t="s">
        <v>4104</v>
      </c>
      <c r="C399" s="31" t="s">
        <v>54</v>
      </c>
      <c r="D399" s="31" t="s">
        <v>4077</v>
      </c>
      <c r="E399" s="31" t="s">
        <v>2718</v>
      </c>
      <c r="F399" s="50" t="s">
        <v>2158</v>
      </c>
      <c r="G399" s="31">
        <v>2911160</v>
      </c>
      <c r="H399" s="50">
        <v>827560</v>
      </c>
      <c r="I399" s="31" t="s">
        <v>4105</v>
      </c>
      <c r="J399" s="31" t="s">
        <v>2752</v>
      </c>
      <c r="K399" s="31" t="s">
        <v>2723</v>
      </c>
      <c r="L399" s="31" t="s">
        <v>2639</v>
      </c>
      <c r="M399" s="50" t="s">
        <v>2724</v>
      </c>
      <c r="N399" s="46" t="s">
        <v>2725</v>
      </c>
      <c r="O399" s="69" t="s">
        <v>2726</v>
      </c>
      <c r="P399" s="51">
        <v>7080</v>
      </c>
      <c r="Q399" s="51">
        <f t="shared" si="41"/>
        <v>8354.4</v>
      </c>
      <c r="R399" s="51">
        <v>7080</v>
      </c>
      <c r="S399" s="51">
        <v>8354.4</v>
      </c>
      <c r="T399" s="51">
        <v>7080</v>
      </c>
      <c r="U399" s="51">
        <f t="shared" si="42"/>
        <v>8354.4</v>
      </c>
      <c r="V399" s="31" t="s">
        <v>64</v>
      </c>
      <c r="W399" s="31" t="s">
        <v>54</v>
      </c>
      <c r="X399" s="31" t="s">
        <v>54</v>
      </c>
      <c r="Y399" s="50" t="s">
        <v>2658</v>
      </c>
      <c r="Z399" s="60">
        <v>41960</v>
      </c>
      <c r="AA399" s="60">
        <v>42005</v>
      </c>
      <c r="AB399" s="31"/>
      <c r="AC399" s="31"/>
      <c r="AD399" s="31" t="s">
        <v>4105</v>
      </c>
      <c r="AE399" s="31" t="s">
        <v>1952</v>
      </c>
      <c r="AF399" s="50">
        <v>796</v>
      </c>
      <c r="AG399" s="31" t="s">
        <v>1971</v>
      </c>
      <c r="AH399" s="50">
        <v>1</v>
      </c>
      <c r="AI399" s="50">
        <v>46460</v>
      </c>
      <c r="AJ399" s="31" t="s">
        <v>2116</v>
      </c>
      <c r="AK399" s="60">
        <v>42014</v>
      </c>
      <c r="AL399" s="60">
        <v>42005</v>
      </c>
      <c r="AM399" s="60">
        <v>42369</v>
      </c>
      <c r="AN399" s="50">
        <v>2015</v>
      </c>
      <c r="AO399" s="31"/>
      <c r="AP399" s="5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 t="s">
        <v>4079</v>
      </c>
    </row>
    <row r="400" spans="1:56" ht="33.75">
      <c r="A400" s="58">
        <v>3</v>
      </c>
      <c r="B400" s="50" t="s">
        <v>4106</v>
      </c>
      <c r="C400" s="31" t="s">
        <v>54</v>
      </c>
      <c r="D400" s="31" t="s">
        <v>4077</v>
      </c>
      <c r="E400" s="31" t="s">
        <v>2718</v>
      </c>
      <c r="F400" s="50" t="s">
        <v>2158</v>
      </c>
      <c r="G400" s="31">
        <v>2911160</v>
      </c>
      <c r="H400" s="50">
        <v>827616</v>
      </c>
      <c r="I400" s="31" t="s">
        <v>4107</v>
      </c>
      <c r="J400" s="31" t="s">
        <v>2752</v>
      </c>
      <c r="K400" s="31" t="s">
        <v>2723</v>
      </c>
      <c r="L400" s="31" t="s">
        <v>2639</v>
      </c>
      <c r="M400" s="50" t="s">
        <v>2724</v>
      </c>
      <c r="N400" s="46" t="s">
        <v>2725</v>
      </c>
      <c r="O400" s="69" t="s">
        <v>2726</v>
      </c>
      <c r="P400" s="51">
        <v>1500</v>
      </c>
      <c r="Q400" s="51">
        <f t="shared" si="41"/>
        <v>1770</v>
      </c>
      <c r="R400" s="51">
        <v>1500</v>
      </c>
      <c r="S400" s="51">
        <v>1770</v>
      </c>
      <c r="T400" s="51">
        <v>1500</v>
      </c>
      <c r="U400" s="51">
        <f t="shared" si="42"/>
        <v>1770</v>
      </c>
      <c r="V400" s="31" t="s">
        <v>64</v>
      </c>
      <c r="W400" s="31" t="s">
        <v>54</v>
      </c>
      <c r="X400" s="31" t="s">
        <v>54</v>
      </c>
      <c r="Y400" s="50" t="s">
        <v>2658</v>
      </c>
      <c r="Z400" s="60">
        <v>41960</v>
      </c>
      <c r="AA400" s="60">
        <v>42005</v>
      </c>
      <c r="AB400" s="31"/>
      <c r="AC400" s="31"/>
      <c r="AD400" s="31" t="s">
        <v>4107</v>
      </c>
      <c r="AE400" s="31" t="s">
        <v>1952</v>
      </c>
      <c r="AF400" s="50">
        <v>796</v>
      </c>
      <c r="AG400" s="31" t="s">
        <v>1971</v>
      </c>
      <c r="AH400" s="50">
        <v>1</v>
      </c>
      <c r="AI400" s="50">
        <v>46460</v>
      </c>
      <c r="AJ400" s="31" t="s">
        <v>2116</v>
      </c>
      <c r="AK400" s="60">
        <v>42014</v>
      </c>
      <c r="AL400" s="60">
        <v>42005</v>
      </c>
      <c r="AM400" s="60">
        <v>42369</v>
      </c>
      <c r="AN400" s="50">
        <v>2015</v>
      </c>
      <c r="AO400" s="31"/>
      <c r="AP400" s="5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 t="s">
        <v>4079</v>
      </c>
    </row>
    <row r="401" spans="1:55" ht="33.75">
      <c r="A401" s="58">
        <v>3</v>
      </c>
      <c r="B401" s="50" t="s">
        <v>4108</v>
      </c>
      <c r="C401" s="31" t="s">
        <v>54</v>
      </c>
      <c r="D401" s="31" t="s">
        <v>4077</v>
      </c>
      <c r="E401" s="31" t="s">
        <v>2718</v>
      </c>
      <c r="F401" s="50" t="s">
        <v>2158</v>
      </c>
      <c r="G401" s="31">
        <v>2911160</v>
      </c>
      <c r="H401" s="50">
        <v>828179</v>
      </c>
      <c r="I401" s="31" t="s">
        <v>4109</v>
      </c>
      <c r="J401" s="31" t="s">
        <v>2752</v>
      </c>
      <c r="K401" s="31" t="s">
        <v>2723</v>
      </c>
      <c r="L401" s="31" t="s">
        <v>2639</v>
      </c>
      <c r="M401" s="50" t="s">
        <v>2724</v>
      </c>
      <c r="N401" s="46" t="s">
        <v>2725</v>
      </c>
      <c r="O401" s="69" t="s">
        <v>2726</v>
      </c>
      <c r="P401" s="51">
        <v>2000</v>
      </c>
      <c r="Q401" s="51">
        <f t="shared" si="41"/>
        <v>2360</v>
      </c>
      <c r="R401" s="51">
        <v>2000</v>
      </c>
      <c r="S401" s="51">
        <v>2360</v>
      </c>
      <c r="T401" s="51">
        <v>2000</v>
      </c>
      <c r="U401" s="51">
        <f t="shared" si="42"/>
        <v>2360</v>
      </c>
      <c r="V401" s="31" t="s">
        <v>64</v>
      </c>
      <c r="W401" s="31" t="s">
        <v>54</v>
      </c>
      <c r="X401" s="31" t="s">
        <v>54</v>
      </c>
      <c r="Y401" s="50" t="s">
        <v>2658</v>
      </c>
      <c r="Z401" s="60">
        <v>41960</v>
      </c>
      <c r="AA401" s="60">
        <v>42005</v>
      </c>
      <c r="AB401" s="31"/>
      <c r="AC401" s="31"/>
      <c r="AD401" s="31" t="s">
        <v>4109</v>
      </c>
      <c r="AE401" s="31" t="s">
        <v>1952</v>
      </c>
      <c r="AF401" s="50">
        <v>796</v>
      </c>
      <c r="AG401" s="31" t="s">
        <v>1971</v>
      </c>
      <c r="AH401" s="50">
        <v>1</v>
      </c>
      <c r="AI401" s="50">
        <v>46460</v>
      </c>
      <c r="AJ401" s="31" t="s">
        <v>2116</v>
      </c>
      <c r="AK401" s="60">
        <v>42014</v>
      </c>
      <c r="AL401" s="60">
        <v>42005</v>
      </c>
      <c r="AM401" s="60">
        <v>42369</v>
      </c>
      <c r="AN401" s="50">
        <v>2015</v>
      </c>
      <c r="AO401" s="31"/>
      <c r="AP401" s="5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 t="s">
        <v>4079</v>
      </c>
    </row>
    <row r="402" spans="1:55" ht="107.25" customHeight="1">
      <c r="A402" s="58">
        <v>3</v>
      </c>
      <c r="B402" s="50" t="s">
        <v>4110</v>
      </c>
      <c r="C402" s="31" t="s">
        <v>54</v>
      </c>
      <c r="D402" s="31" t="s">
        <v>4077</v>
      </c>
      <c r="E402" s="31" t="s">
        <v>2718</v>
      </c>
      <c r="F402" s="50" t="s">
        <v>2158</v>
      </c>
      <c r="G402" s="31">
        <v>2911160</v>
      </c>
      <c r="H402" s="50">
        <v>827683</v>
      </c>
      <c r="I402" s="31" t="s">
        <v>4111</v>
      </c>
      <c r="J402" s="31" t="s">
        <v>2730</v>
      </c>
      <c r="K402" s="31" t="s">
        <v>2723</v>
      </c>
      <c r="L402" s="31" t="s">
        <v>2639</v>
      </c>
      <c r="M402" s="50" t="s">
        <v>2724</v>
      </c>
      <c r="N402" s="46" t="s">
        <v>2725</v>
      </c>
      <c r="O402" s="69" t="s">
        <v>2726</v>
      </c>
      <c r="P402" s="51">
        <v>76190.3</v>
      </c>
      <c r="Q402" s="51">
        <f t="shared" si="41"/>
        <v>89904.554000000004</v>
      </c>
      <c r="R402" s="51">
        <v>76190.3</v>
      </c>
      <c r="S402" s="51">
        <v>89904.554000000004</v>
      </c>
      <c r="T402" s="51">
        <v>76190.3</v>
      </c>
      <c r="U402" s="51">
        <f t="shared" si="42"/>
        <v>89904.554000000004</v>
      </c>
      <c r="V402" s="31" t="s">
        <v>61</v>
      </c>
      <c r="W402" s="31" t="s">
        <v>54</v>
      </c>
      <c r="X402" s="31" t="s">
        <v>54</v>
      </c>
      <c r="Y402" s="50" t="s">
        <v>2658</v>
      </c>
      <c r="Z402" s="60">
        <v>41960</v>
      </c>
      <c r="AA402" s="60">
        <v>42004</v>
      </c>
      <c r="AB402" s="31"/>
      <c r="AC402" s="31"/>
      <c r="AD402" s="31" t="s">
        <v>4111</v>
      </c>
      <c r="AE402" s="31" t="s">
        <v>1952</v>
      </c>
      <c r="AF402" s="50">
        <v>796</v>
      </c>
      <c r="AG402" s="31" t="s">
        <v>1971</v>
      </c>
      <c r="AH402" s="50">
        <v>1</v>
      </c>
      <c r="AI402" s="50">
        <v>46460</v>
      </c>
      <c r="AJ402" s="31" t="s">
        <v>2116</v>
      </c>
      <c r="AK402" s="60">
        <v>42014</v>
      </c>
      <c r="AL402" s="60">
        <v>42005</v>
      </c>
      <c r="AM402" s="60">
        <v>42369</v>
      </c>
      <c r="AN402" s="50">
        <v>2015</v>
      </c>
      <c r="AO402" s="31"/>
      <c r="AP402" s="5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 t="s">
        <v>4079</v>
      </c>
    </row>
    <row r="403" spans="1:55" ht="56.25">
      <c r="A403" s="58">
        <v>3</v>
      </c>
      <c r="B403" s="50" t="s">
        <v>4112</v>
      </c>
      <c r="C403" s="31" t="s">
        <v>54</v>
      </c>
      <c r="D403" s="31" t="s">
        <v>4077</v>
      </c>
      <c r="E403" s="31" t="s">
        <v>2718</v>
      </c>
      <c r="F403" s="50" t="s">
        <v>2158</v>
      </c>
      <c r="G403" s="31">
        <v>2911160</v>
      </c>
      <c r="H403" s="50" t="s">
        <v>4113</v>
      </c>
      <c r="I403" s="31" t="s">
        <v>4114</v>
      </c>
      <c r="J403" s="31" t="s">
        <v>3216</v>
      </c>
      <c r="K403" s="31" t="s">
        <v>4115</v>
      </c>
      <c r="L403" s="31" t="s">
        <v>2639</v>
      </c>
      <c r="M403" s="50" t="s">
        <v>1968</v>
      </c>
      <c r="N403" s="31" t="s">
        <v>3212</v>
      </c>
      <c r="O403" s="69" t="s">
        <v>2726</v>
      </c>
      <c r="P403" s="51">
        <v>3677.81421</v>
      </c>
      <c r="Q403" s="51">
        <f t="shared" si="41"/>
        <v>4339.8207677999999</v>
      </c>
      <c r="R403" s="51">
        <v>3677.81421</v>
      </c>
      <c r="S403" s="51">
        <v>4339.8207677999999</v>
      </c>
      <c r="T403" s="51">
        <v>3677.81421</v>
      </c>
      <c r="U403" s="51">
        <f t="shared" si="42"/>
        <v>4339.8207677999999</v>
      </c>
      <c r="V403" s="31" t="s">
        <v>64</v>
      </c>
      <c r="W403" s="31" t="s">
        <v>54</v>
      </c>
      <c r="X403" s="31" t="s">
        <v>54</v>
      </c>
      <c r="Y403" s="50" t="s">
        <v>2658</v>
      </c>
      <c r="Z403" s="60">
        <v>41960</v>
      </c>
      <c r="AA403" s="60">
        <v>42005</v>
      </c>
      <c r="AB403" s="31"/>
      <c r="AC403" s="31"/>
      <c r="AD403" s="31" t="s">
        <v>4114</v>
      </c>
      <c r="AE403" s="31" t="s">
        <v>1952</v>
      </c>
      <c r="AF403" s="50">
        <v>796</v>
      </c>
      <c r="AG403" s="31" t="s">
        <v>1971</v>
      </c>
      <c r="AH403" s="50">
        <v>1</v>
      </c>
      <c r="AI403" s="50">
        <v>46460</v>
      </c>
      <c r="AJ403" s="31" t="s">
        <v>2116</v>
      </c>
      <c r="AK403" s="60">
        <v>42014</v>
      </c>
      <c r="AL403" s="60">
        <v>42005</v>
      </c>
      <c r="AM403" s="60">
        <v>42369</v>
      </c>
      <c r="AN403" s="50">
        <v>2015</v>
      </c>
      <c r="AO403" s="31"/>
      <c r="AP403" s="5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 t="s">
        <v>4079</v>
      </c>
    </row>
    <row r="404" spans="1:55" ht="56.25">
      <c r="A404" s="58">
        <v>3</v>
      </c>
      <c r="B404" s="50" t="s">
        <v>4116</v>
      </c>
      <c r="C404" s="31" t="s">
        <v>54</v>
      </c>
      <c r="D404" s="31" t="s">
        <v>4077</v>
      </c>
      <c r="E404" s="31" t="s">
        <v>2718</v>
      </c>
      <c r="F404" s="50" t="s">
        <v>2158</v>
      </c>
      <c r="G404" s="31">
        <v>2911160</v>
      </c>
      <c r="H404" s="50" t="s">
        <v>4117</v>
      </c>
      <c r="I404" s="31" t="s">
        <v>4118</v>
      </c>
      <c r="J404" s="31" t="s">
        <v>4119</v>
      </c>
      <c r="K404" s="31" t="s">
        <v>4115</v>
      </c>
      <c r="L404" s="31" t="s">
        <v>2639</v>
      </c>
      <c r="M404" s="50" t="s">
        <v>1968</v>
      </c>
      <c r="N404" s="31" t="s">
        <v>3212</v>
      </c>
      <c r="O404" s="69" t="s">
        <v>2726</v>
      </c>
      <c r="P404" s="51">
        <v>2146.2157699999998</v>
      </c>
      <c r="Q404" s="51">
        <f t="shared" si="41"/>
        <v>2532.5346085999995</v>
      </c>
      <c r="R404" s="51">
        <v>2146.2157699999998</v>
      </c>
      <c r="S404" s="51">
        <v>2532.5346085999995</v>
      </c>
      <c r="T404" s="51">
        <v>2146.2157699999998</v>
      </c>
      <c r="U404" s="51">
        <f t="shared" si="42"/>
        <v>2532.5346085999995</v>
      </c>
      <c r="V404" s="31" t="s">
        <v>64</v>
      </c>
      <c r="W404" s="31" t="s">
        <v>54</v>
      </c>
      <c r="X404" s="31" t="s">
        <v>54</v>
      </c>
      <c r="Y404" s="50" t="s">
        <v>2658</v>
      </c>
      <c r="Z404" s="60">
        <v>41960</v>
      </c>
      <c r="AA404" s="60">
        <v>42005</v>
      </c>
      <c r="AB404" s="31"/>
      <c r="AC404" s="31"/>
      <c r="AD404" s="31" t="s">
        <v>4118</v>
      </c>
      <c r="AE404" s="31" t="s">
        <v>1952</v>
      </c>
      <c r="AF404" s="50">
        <v>796</v>
      </c>
      <c r="AG404" s="31" t="s">
        <v>1971</v>
      </c>
      <c r="AH404" s="50">
        <v>1</v>
      </c>
      <c r="AI404" s="50">
        <v>46460</v>
      </c>
      <c r="AJ404" s="31" t="s">
        <v>2116</v>
      </c>
      <c r="AK404" s="60">
        <v>42014</v>
      </c>
      <c r="AL404" s="60">
        <v>42005</v>
      </c>
      <c r="AM404" s="60">
        <v>42369</v>
      </c>
      <c r="AN404" s="50">
        <v>2015</v>
      </c>
      <c r="AO404" s="31"/>
      <c r="AP404" s="5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 t="s">
        <v>4079</v>
      </c>
    </row>
    <row r="405" spans="1:55" ht="56.25">
      <c r="A405" s="58">
        <v>3</v>
      </c>
      <c r="B405" s="50" t="s">
        <v>4120</v>
      </c>
      <c r="C405" s="31" t="s">
        <v>54</v>
      </c>
      <c r="D405" s="31" t="s">
        <v>4077</v>
      </c>
      <c r="E405" s="31" t="s">
        <v>2718</v>
      </c>
      <c r="F405" s="50" t="s">
        <v>2158</v>
      </c>
      <c r="G405" s="31">
        <v>2911160</v>
      </c>
      <c r="H405" s="50" t="s">
        <v>4121</v>
      </c>
      <c r="I405" s="31" t="s">
        <v>4122</v>
      </c>
      <c r="J405" s="31" t="s">
        <v>3221</v>
      </c>
      <c r="K405" s="31" t="s">
        <v>4115</v>
      </c>
      <c r="L405" s="31" t="s">
        <v>2639</v>
      </c>
      <c r="M405" s="50" t="s">
        <v>1968</v>
      </c>
      <c r="N405" s="31" t="s">
        <v>3212</v>
      </c>
      <c r="O405" s="69" t="s">
        <v>2726</v>
      </c>
      <c r="P405" s="51">
        <v>9878.2566399999996</v>
      </c>
      <c r="Q405" s="51">
        <f t="shared" si="41"/>
        <v>11656.342835199999</v>
      </c>
      <c r="R405" s="51">
        <v>9878.2566399999996</v>
      </c>
      <c r="S405" s="51">
        <v>11656.342835199999</v>
      </c>
      <c r="T405" s="51">
        <v>9878.2566399999996</v>
      </c>
      <c r="U405" s="51">
        <f t="shared" si="42"/>
        <v>11656.342835199999</v>
      </c>
      <c r="V405" s="31" t="s">
        <v>61</v>
      </c>
      <c r="W405" s="31" t="s">
        <v>54</v>
      </c>
      <c r="X405" s="31" t="s">
        <v>54</v>
      </c>
      <c r="Y405" s="50" t="s">
        <v>2658</v>
      </c>
      <c r="Z405" s="60">
        <v>41960</v>
      </c>
      <c r="AA405" s="60">
        <v>42004</v>
      </c>
      <c r="AB405" s="31"/>
      <c r="AC405" s="31"/>
      <c r="AD405" s="31" t="s">
        <v>4122</v>
      </c>
      <c r="AE405" s="31" t="s">
        <v>1952</v>
      </c>
      <c r="AF405" s="50">
        <v>796</v>
      </c>
      <c r="AG405" s="31" t="s">
        <v>1971</v>
      </c>
      <c r="AH405" s="50">
        <v>1</v>
      </c>
      <c r="AI405" s="50">
        <v>46460</v>
      </c>
      <c r="AJ405" s="31" t="s">
        <v>2116</v>
      </c>
      <c r="AK405" s="60">
        <v>42014</v>
      </c>
      <c r="AL405" s="60">
        <v>42005</v>
      </c>
      <c r="AM405" s="60">
        <v>42369</v>
      </c>
      <c r="AN405" s="50">
        <v>2015</v>
      </c>
      <c r="AO405" s="31"/>
      <c r="AP405" s="5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 t="s">
        <v>4079</v>
      </c>
    </row>
    <row r="406" spans="1:55" ht="112.5">
      <c r="A406" s="58">
        <v>3</v>
      </c>
      <c r="B406" s="50" t="s">
        <v>4123</v>
      </c>
      <c r="C406" s="31" t="s">
        <v>54</v>
      </c>
      <c r="D406" s="31" t="s">
        <v>4077</v>
      </c>
      <c r="E406" s="31" t="s">
        <v>2718</v>
      </c>
      <c r="F406" s="50" t="s">
        <v>2158</v>
      </c>
      <c r="G406" s="31">
        <v>2911160</v>
      </c>
      <c r="H406" s="50">
        <v>827846</v>
      </c>
      <c r="I406" s="31" t="s">
        <v>4124</v>
      </c>
      <c r="J406" s="31" t="s">
        <v>4125</v>
      </c>
      <c r="K406" s="31" t="s">
        <v>4115</v>
      </c>
      <c r="L406" s="31" t="s">
        <v>2639</v>
      </c>
      <c r="M406" s="50" t="s">
        <v>1968</v>
      </c>
      <c r="N406" s="31" t="s">
        <v>3212</v>
      </c>
      <c r="O406" s="69" t="s">
        <v>2726</v>
      </c>
      <c r="P406" s="51">
        <v>22578.15</v>
      </c>
      <c r="Q406" s="51">
        <f t="shared" si="41"/>
        <v>26642.217000000001</v>
      </c>
      <c r="R406" s="51">
        <v>22578.15</v>
      </c>
      <c r="S406" s="51">
        <v>26642.217000000001</v>
      </c>
      <c r="T406" s="51">
        <v>22578.15</v>
      </c>
      <c r="U406" s="51">
        <f t="shared" si="42"/>
        <v>26642.217000000001</v>
      </c>
      <c r="V406" s="31" t="s">
        <v>61</v>
      </c>
      <c r="W406" s="31" t="s">
        <v>54</v>
      </c>
      <c r="X406" s="31" t="s">
        <v>54</v>
      </c>
      <c r="Y406" s="50" t="s">
        <v>2658</v>
      </c>
      <c r="Z406" s="60">
        <v>41960</v>
      </c>
      <c r="AA406" s="60">
        <v>42004</v>
      </c>
      <c r="AB406" s="31"/>
      <c r="AC406" s="31"/>
      <c r="AD406" s="31" t="s">
        <v>4126</v>
      </c>
      <c r="AE406" s="31" t="s">
        <v>1952</v>
      </c>
      <c r="AF406" s="50">
        <v>796</v>
      </c>
      <c r="AG406" s="31" t="s">
        <v>1971</v>
      </c>
      <c r="AH406" s="50">
        <v>1</v>
      </c>
      <c r="AI406" s="50">
        <v>46460</v>
      </c>
      <c r="AJ406" s="31" t="s">
        <v>2116</v>
      </c>
      <c r="AK406" s="60">
        <v>42014</v>
      </c>
      <c r="AL406" s="60">
        <v>42005</v>
      </c>
      <c r="AM406" s="60">
        <v>42369</v>
      </c>
      <c r="AN406" s="50">
        <v>2015</v>
      </c>
      <c r="AO406" s="31"/>
      <c r="AP406" s="5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 t="s">
        <v>4079</v>
      </c>
    </row>
    <row r="407" spans="1:55" ht="67.5">
      <c r="A407" s="58">
        <v>3</v>
      </c>
      <c r="B407" s="50" t="s">
        <v>4127</v>
      </c>
      <c r="C407" s="31" t="s">
        <v>54</v>
      </c>
      <c r="D407" s="31" t="s">
        <v>4077</v>
      </c>
      <c r="E407" s="31" t="s">
        <v>2718</v>
      </c>
      <c r="F407" s="50" t="s">
        <v>2158</v>
      </c>
      <c r="G407" s="31">
        <v>2911160</v>
      </c>
      <c r="H407" s="50">
        <v>828182</v>
      </c>
      <c r="I407" s="31" t="s">
        <v>4128</v>
      </c>
      <c r="J407" s="31" t="s">
        <v>4125</v>
      </c>
      <c r="K407" s="31" t="s">
        <v>4115</v>
      </c>
      <c r="L407" s="31" t="s">
        <v>2639</v>
      </c>
      <c r="M407" s="50" t="s">
        <v>1968</v>
      </c>
      <c r="N407" s="31" t="s">
        <v>3212</v>
      </c>
      <c r="O407" s="69" t="s">
        <v>2726</v>
      </c>
      <c r="P407" s="51">
        <v>1732.81</v>
      </c>
      <c r="Q407" s="51">
        <f t="shared" si="41"/>
        <v>2044.7157999999997</v>
      </c>
      <c r="R407" s="51">
        <v>1732.81</v>
      </c>
      <c r="S407" s="51">
        <v>2044.7157999999997</v>
      </c>
      <c r="T407" s="51">
        <v>1732.81</v>
      </c>
      <c r="U407" s="51">
        <f t="shared" si="42"/>
        <v>2044.7157999999997</v>
      </c>
      <c r="V407" s="31" t="s">
        <v>64</v>
      </c>
      <c r="W407" s="31" t="s">
        <v>54</v>
      </c>
      <c r="X407" s="31" t="s">
        <v>54</v>
      </c>
      <c r="Y407" s="50" t="s">
        <v>2658</v>
      </c>
      <c r="Z407" s="60">
        <v>41960</v>
      </c>
      <c r="AA407" s="60">
        <v>42005</v>
      </c>
      <c r="AB407" s="31"/>
      <c r="AC407" s="31"/>
      <c r="AD407" s="31" t="s">
        <v>4128</v>
      </c>
      <c r="AE407" s="31" t="s">
        <v>1952</v>
      </c>
      <c r="AF407" s="50">
        <v>796</v>
      </c>
      <c r="AG407" s="31" t="s">
        <v>1971</v>
      </c>
      <c r="AH407" s="50">
        <v>1</v>
      </c>
      <c r="AI407" s="50">
        <v>46460</v>
      </c>
      <c r="AJ407" s="31" t="s">
        <v>2116</v>
      </c>
      <c r="AK407" s="60">
        <v>42014</v>
      </c>
      <c r="AL407" s="60">
        <v>42005</v>
      </c>
      <c r="AM407" s="60">
        <v>42369</v>
      </c>
      <c r="AN407" s="50">
        <v>2015</v>
      </c>
      <c r="AO407" s="31"/>
      <c r="AP407" s="5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 t="s">
        <v>4079</v>
      </c>
    </row>
    <row r="408" spans="1:55" ht="56.25">
      <c r="A408" s="58">
        <v>3</v>
      </c>
      <c r="B408" s="50" t="s">
        <v>4129</v>
      </c>
      <c r="C408" s="31" t="s">
        <v>54</v>
      </c>
      <c r="D408" s="31" t="s">
        <v>4077</v>
      </c>
      <c r="E408" s="31" t="s">
        <v>2718</v>
      </c>
      <c r="F408" s="50" t="s">
        <v>2158</v>
      </c>
      <c r="G408" s="31">
        <v>2911160</v>
      </c>
      <c r="H408" s="50">
        <v>827621</v>
      </c>
      <c r="I408" s="31" t="s">
        <v>4130</v>
      </c>
      <c r="J408" s="31" t="s">
        <v>4131</v>
      </c>
      <c r="K408" s="31" t="s">
        <v>4115</v>
      </c>
      <c r="L408" s="31" t="s">
        <v>2639</v>
      </c>
      <c r="M408" s="50" t="s">
        <v>1968</v>
      </c>
      <c r="N408" s="31" t="s">
        <v>3212</v>
      </c>
      <c r="O408" s="69" t="s">
        <v>2726</v>
      </c>
      <c r="P408" s="51">
        <v>2106.9137500000002</v>
      </c>
      <c r="Q408" s="51">
        <f t="shared" si="41"/>
        <v>2486.1582250000001</v>
      </c>
      <c r="R408" s="51">
        <v>2106.9137500000002</v>
      </c>
      <c r="S408" s="51">
        <v>2486.1582250000001</v>
      </c>
      <c r="T408" s="51">
        <v>2106.9137500000002</v>
      </c>
      <c r="U408" s="51">
        <f t="shared" si="42"/>
        <v>2486.1582250000001</v>
      </c>
      <c r="V408" s="31" t="s">
        <v>64</v>
      </c>
      <c r="W408" s="31" t="s">
        <v>54</v>
      </c>
      <c r="X408" s="31" t="s">
        <v>54</v>
      </c>
      <c r="Y408" s="50" t="s">
        <v>2658</v>
      </c>
      <c r="Z408" s="60">
        <v>41960</v>
      </c>
      <c r="AA408" s="60">
        <v>42005</v>
      </c>
      <c r="AB408" s="31"/>
      <c r="AC408" s="31"/>
      <c r="AD408" s="31" t="s">
        <v>4130</v>
      </c>
      <c r="AE408" s="31" t="s">
        <v>1952</v>
      </c>
      <c r="AF408" s="50">
        <v>796</v>
      </c>
      <c r="AG408" s="31" t="s">
        <v>1971</v>
      </c>
      <c r="AH408" s="50">
        <v>1</v>
      </c>
      <c r="AI408" s="50">
        <v>46460</v>
      </c>
      <c r="AJ408" s="31" t="s">
        <v>2116</v>
      </c>
      <c r="AK408" s="60">
        <v>42014</v>
      </c>
      <c r="AL408" s="60">
        <v>42005</v>
      </c>
      <c r="AM408" s="60">
        <v>42369</v>
      </c>
      <c r="AN408" s="50">
        <v>2015</v>
      </c>
      <c r="AO408" s="31"/>
      <c r="AP408" s="5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 t="s">
        <v>4079</v>
      </c>
    </row>
    <row r="409" spans="1:55" ht="45">
      <c r="A409" s="58">
        <v>3</v>
      </c>
      <c r="B409" s="50" t="s">
        <v>4132</v>
      </c>
      <c r="C409" s="31" t="s">
        <v>54</v>
      </c>
      <c r="D409" s="31" t="s">
        <v>4077</v>
      </c>
      <c r="E409" s="31" t="s">
        <v>2718</v>
      </c>
      <c r="F409" s="50" t="s">
        <v>2158</v>
      </c>
      <c r="G409" s="31">
        <v>2911160</v>
      </c>
      <c r="H409" s="50">
        <v>827551</v>
      </c>
      <c r="I409" s="31" t="s">
        <v>4133</v>
      </c>
      <c r="J409" s="31" t="s">
        <v>4134</v>
      </c>
      <c r="K409" s="31" t="s">
        <v>4115</v>
      </c>
      <c r="L409" s="31" t="s">
        <v>2639</v>
      </c>
      <c r="M409" s="50" t="s">
        <v>1968</v>
      </c>
      <c r="N409" s="31" t="s">
        <v>3256</v>
      </c>
      <c r="O409" s="69" t="s">
        <v>2726</v>
      </c>
      <c r="P409" s="51">
        <v>1150.71</v>
      </c>
      <c r="Q409" s="51">
        <f t="shared" si="41"/>
        <v>1357.8378</v>
      </c>
      <c r="R409" s="51">
        <v>1150.71</v>
      </c>
      <c r="S409" s="51">
        <v>1357.8378</v>
      </c>
      <c r="T409" s="51">
        <v>1150.71</v>
      </c>
      <c r="U409" s="51">
        <f t="shared" si="42"/>
        <v>1357.8378</v>
      </c>
      <c r="V409" s="31" t="s">
        <v>64</v>
      </c>
      <c r="W409" s="31" t="s">
        <v>54</v>
      </c>
      <c r="X409" s="31" t="s">
        <v>54</v>
      </c>
      <c r="Y409" s="50" t="s">
        <v>2658</v>
      </c>
      <c r="Z409" s="60">
        <v>41960</v>
      </c>
      <c r="AA409" s="60">
        <v>42005</v>
      </c>
      <c r="AB409" s="31"/>
      <c r="AC409" s="31"/>
      <c r="AD409" s="31" t="s">
        <v>4133</v>
      </c>
      <c r="AE409" s="31" t="s">
        <v>1952</v>
      </c>
      <c r="AF409" s="50">
        <v>796</v>
      </c>
      <c r="AG409" s="31" t="s">
        <v>1971</v>
      </c>
      <c r="AH409" s="50">
        <v>1</v>
      </c>
      <c r="AI409" s="50">
        <v>46460</v>
      </c>
      <c r="AJ409" s="31" t="s">
        <v>2116</v>
      </c>
      <c r="AK409" s="60">
        <v>42014</v>
      </c>
      <c r="AL409" s="60">
        <v>42005</v>
      </c>
      <c r="AM409" s="60">
        <v>42369</v>
      </c>
      <c r="AN409" s="50">
        <v>2015</v>
      </c>
      <c r="AO409" s="31"/>
      <c r="AP409" s="5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 t="s">
        <v>4079</v>
      </c>
    </row>
    <row r="410" spans="1:55" ht="50.25" customHeight="1">
      <c r="A410" s="58">
        <v>3</v>
      </c>
      <c r="B410" s="50" t="s">
        <v>4135</v>
      </c>
      <c r="C410" s="31" t="s">
        <v>54</v>
      </c>
      <c r="D410" s="31" t="s">
        <v>4077</v>
      </c>
      <c r="E410" s="31" t="s">
        <v>2718</v>
      </c>
      <c r="F410" s="50" t="s">
        <v>2158</v>
      </c>
      <c r="G410" s="31">
        <v>2911160</v>
      </c>
      <c r="H410" s="50">
        <v>827634</v>
      </c>
      <c r="I410" s="31" t="s">
        <v>4136</v>
      </c>
      <c r="J410" s="31" t="s">
        <v>4137</v>
      </c>
      <c r="K410" s="31" t="s">
        <v>4115</v>
      </c>
      <c r="L410" s="31" t="s">
        <v>2639</v>
      </c>
      <c r="M410" s="50" t="s">
        <v>1968</v>
      </c>
      <c r="N410" s="31" t="s">
        <v>3249</v>
      </c>
      <c r="O410" s="69" t="s">
        <v>2726</v>
      </c>
      <c r="P410" s="51">
        <v>9014.6837599999999</v>
      </c>
      <c r="Q410" s="51">
        <f t="shared" si="41"/>
        <v>10637.326836799999</v>
      </c>
      <c r="R410" s="51">
        <v>9014.6837599999999</v>
      </c>
      <c r="S410" s="51">
        <v>10637.326836799999</v>
      </c>
      <c r="T410" s="51">
        <v>9014.6837599999999</v>
      </c>
      <c r="U410" s="51">
        <f t="shared" si="42"/>
        <v>10637.326836799999</v>
      </c>
      <c r="V410" s="31" t="s">
        <v>61</v>
      </c>
      <c r="W410" s="31" t="s">
        <v>54</v>
      </c>
      <c r="X410" s="31" t="s">
        <v>54</v>
      </c>
      <c r="Y410" s="50" t="s">
        <v>2658</v>
      </c>
      <c r="Z410" s="60">
        <v>41960</v>
      </c>
      <c r="AA410" s="60">
        <v>42004</v>
      </c>
      <c r="AB410" s="31"/>
      <c r="AC410" s="31"/>
      <c r="AD410" s="31" t="s">
        <v>4136</v>
      </c>
      <c r="AE410" s="31" t="s">
        <v>1952</v>
      </c>
      <c r="AF410" s="50">
        <v>796</v>
      </c>
      <c r="AG410" s="31" t="s">
        <v>1971</v>
      </c>
      <c r="AH410" s="50">
        <v>1</v>
      </c>
      <c r="AI410" s="50">
        <v>46460</v>
      </c>
      <c r="AJ410" s="31" t="s">
        <v>2116</v>
      </c>
      <c r="AK410" s="60">
        <v>42014</v>
      </c>
      <c r="AL410" s="60">
        <v>42005</v>
      </c>
      <c r="AM410" s="60">
        <v>42369</v>
      </c>
      <c r="AN410" s="50">
        <v>2015</v>
      </c>
      <c r="AO410" s="31"/>
      <c r="AP410" s="5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 t="s">
        <v>4079</v>
      </c>
    </row>
    <row r="411" spans="1:55" ht="56.25">
      <c r="A411" s="58">
        <v>3</v>
      </c>
      <c r="B411" s="50" t="s">
        <v>4138</v>
      </c>
      <c r="C411" s="31" t="s">
        <v>54</v>
      </c>
      <c r="D411" s="31" t="s">
        <v>4077</v>
      </c>
      <c r="E411" s="31" t="s">
        <v>2718</v>
      </c>
      <c r="F411" s="50" t="s">
        <v>2158</v>
      </c>
      <c r="G411" s="31">
        <v>2911160</v>
      </c>
      <c r="H411" s="50">
        <v>828086</v>
      </c>
      <c r="I411" s="31" t="s">
        <v>4139</v>
      </c>
      <c r="J411" s="31" t="s">
        <v>3350</v>
      </c>
      <c r="K411" s="31" t="s">
        <v>4115</v>
      </c>
      <c r="L411" s="31" t="s">
        <v>2639</v>
      </c>
      <c r="M411" s="50" t="s">
        <v>1968</v>
      </c>
      <c r="N411" s="31" t="s">
        <v>3212</v>
      </c>
      <c r="O411" s="69" t="s">
        <v>2726</v>
      </c>
      <c r="P411" s="51">
        <v>20000</v>
      </c>
      <c r="Q411" s="51">
        <f t="shared" si="41"/>
        <v>23600</v>
      </c>
      <c r="R411" s="51">
        <v>20000</v>
      </c>
      <c r="S411" s="51">
        <v>23600</v>
      </c>
      <c r="T411" s="51">
        <v>20000</v>
      </c>
      <c r="U411" s="51">
        <f t="shared" si="42"/>
        <v>23600</v>
      </c>
      <c r="V411" s="31" t="s">
        <v>61</v>
      </c>
      <c r="W411" s="31" t="s">
        <v>54</v>
      </c>
      <c r="X411" s="31" t="s">
        <v>54</v>
      </c>
      <c r="Y411" s="50" t="s">
        <v>2658</v>
      </c>
      <c r="Z411" s="60">
        <v>41960</v>
      </c>
      <c r="AA411" s="60">
        <v>42004</v>
      </c>
      <c r="AB411" s="31"/>
      <c r="AC411" s="31"/>
      <c r="AD411" s="31" t="s">
        <v>4139</v>
      </c>
      <c r="AE411" s="31" t="s">
        <v>1952</v>
      </c>
      <c r="AF411" s="50">
        <v>796</v>
      </c>
      <c r="AG411" s="31" t="s">
        <v>1971</v>
      </c>
      <c r="AH411" s="50">
        <v>1</v>
      </c>
      <c r="AI411" s="50">
        <v>46460</v>
      </c>
      <c r="AJ411" s="31" t="s">
        <v>2116</v>
      </c>
      <c r="AK411" s="60">
        <v>42014</v>
      </c>
      <c r="AL411" s="60">
        <v>42005</v>
      </c>
      <c r="AM411" s="60">
        <v>42369</v>
      </c>
      <c r="AN411" s="50">
        <v>2015</v>
      </c>
      <c r="AO411" s="31"/>
      <c r="AP411" s="5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 t="s">
        <v>4079</v>
      </c>
    </row>
    <row r="412" spans="1:55" ht="36" customHeight="1">
      <c r="A412" s="58">
        <v>3</v>
      </c>
      <c r="B412" s="50" t="s">
        <v>4140</v>
      </c>
      <c r="C412" s="31" t="s">
        <v>54</v>
      </c>
      <c r="D412" s="31" t="s">
        <v>4077</v>
      </c>
      <c r="E412" s="31" t="s">
        <v>2718</v>
      </c>
      <c r="F412" s="50" t="s">
        <v>2158</v>
      </c>
      <c r="G412" s="31">
        <v>2911160</v>
      </c>
      <c r="H412" s="50">
        <v>828092</v>
      </c>
      <c r="I412" s="31" t="s">
        <v>4141</v>
      </c>
      <c r="J412" s="31" t="s">
        <v>3083</v>
      </c>
      <c r="K412" s="31" t="s">
        <v>4115</v>
      </c>
      <c r="L412" s="31" t="s">
        <v>2639</v>
      </c>
      <c r="M412" s="50" t="s">
        <v>1968</v>
      </c>
      <c r="N412" s="31" t="s">
        <v>3212</v>
      </c>
      <c r="O412" s="69" t="s">
        <v>2726</v>
      </c>
      <c r="P412" s="51">
        <v>2162.3000000000002</v>
      </c>
      <c r="Q412" s="51">
        <f t="shared" si="41"/>
        <v>2551.5140000000001</v>
      </c>
      <c r="R412" s="51">
        <v>2162.3000000000002</v>
      </c>
      <c r="S412" s="51">
        <v>2551.5140000000001</v>
      </c>
      <c r="T412" s="51">
        <v>2162.3000000000002</v>
      </c>
      <c r="U412" s="51">
        <f t="shared" si="42"/>
        <v>2551.5140000000001</v>
      </c>
      <c r="V412" s="31" t="s">
        <v>64</v>
      </c>
      <c r="W412" s="31" t="s">
        <v>54</v>
      </c>
      <c r="X412" s="31" t="s">
        <v>54</v>
      </c>
      <c r="Y412" s="50" t="s">
        <v>2658</v>
      </c>
      <c r="Z412" s="60">
        <v>41960</v>
      </c>
      <c r="AA412" s="60">
        <v>42005</v>
      </c>
      <c r="AB412" s="31"/>
      <c r="AC412" s="31"/>
      <c r="AD412" s="31" t="s">
        <v>4141</v>
      </c>
      <c r="AE412" s="31" t="s">
        <v>1952</v>
      </c>
      <c r="AF412" s="50">
        <v>796</v>
      </c>
      <c r="AG412" s="31" t="s">
        <v>1971</v>
      </c>
      <c r="AH412" s="50">
        <v>1</v>
      </c>
      <c r="AI412" s="50">
        <v>46460</v>
      </c>
      <c r="AJ412" s="31" t="s">
        <v>2116</v>
      </c>
      <c r="AK412" s="60">
        <v>42014</v>
      </c>
      <c r="AL412" s="60">
        <v>42005</v>
      </c>
      <c r="AM412" s="60">
        <v>42369</v>
      </c>
      <c r="AN412" s="50">
        <v>2015</v>
      </c>
      <c r="AO412" s="31"/>
      <c r="AP412" s="5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 t="s">
        <v>4079</v>
      </c>
    </row>
    <row r="413" spans="1:55" ht="67.5">
      <c r="A413" s="58">
        <v>3</v>
      </c>
      <c r="B413" s="50" t="s">
        <v>4142</v>
      </c>
      <c r="C413" s="31" t="s">
        <v>54</v>
      </c>
      <c r="D413" s="31" t="s">
        <v>4077</v>
      </c>
      <c r="E413" s="31" t="s">
        <v>2718</v>
      </c>
      <c r="F413" s="50" t="s">
        <v>2158</v>
      </c>
      <c r="G413" s="31">
        <v>2911160</v>
      </c>
      <c r="H413" s="50">
        <v>827622</v>
      </c>
      <c r="I413" s="31" t="s">
        <v>4143</v>
      </c>
      <c r="J413" s="31" t="s">
        <v>2766</v>
      </c>
      <c r="K413" s="31" t="s">
        <v>4115</v>
      </c>
      <c r="L413" s="31" t="s">
        <v>2639</v>
      </c>
      <c r="M413" s="50" t="s">
        <v>1968</v>
      </c>
      <c r="N413" s="31" t="s">
        <v>2762</v>
      </c>
      <c r="O413" s="69" t="s">
        <v>2726</v>
      </c>
      <c r="P413" s="51">
        <v>7050</v>
      </c>
      <c r="Q413" s="51">
        <f t="shared" si="41"/>
        <v>8319</v>
      </c>
      <c r="R413" s="51">
        <v>7050</v>
      </c>
      <c r="S413" s="51">
        <v>8319</v>
      </c>
      <c r="T413" s="51">
        <v>7050</v>
      </c>
      <c r="U413" s="51">
        <f t="shared" si="42"/>
        <v>8319</v>
      </c>
      <c r="V413" s="31" t="s">
        <v>64</v>
      </c>
      <c r="W413" s="31" t="s">
        <v>54</v>
      </c>
      <c r="X413" s="31" t="s">
        <v>54</v>
      </c>
      <c r="Y413" s="50" t="s">
        <v>2658</v>
      </c>
      <c r="Z413" s="60">
        <v>41960</v>
      </c>
      <c r="AA413" s="60">
        <v>42005</v>
      </c>
      <c r="AB413" s="31"/>
      <c r="AC413" s="31"/>
      <c r="AD413" s="31" t="s">
        <v>4143</v>
      </c>
      <c r="AE413" s="31" t="s">
        <v>1952</v>
      </c>
      <c r="AF413" s="50">
        <v>796</v>
      </c>
      <c r="AG413" s="31" t="s">
        <v>1971</v>
      </c>
      <c r="AH413" s="50">
        <v>1</v>
      </c>
      <c r="AI413" s="50">
        <v>46460</v>
      </c>
      <c r="AJ413" s="31" t="s">
        <v>2116</v>
      </c>
      <c r="AK413" s="60">
        <v>42014</v>
      </c>
      <c r="AL413" s="60">
        <v>42005</v>
      </c>
      <c r="AM413" s="60">
        <v>42369</v>
      </c>
      <c r="AN413" s="50">
        <v>2015</v>
      </c>
      <c r="AO413" s="31"/>
      <c r="AP413" s="5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 t="s">
        <v>4079</v>
      </c>
    </row>
    <row r="414" spans="1:55" ht="33" customHeight="1">
      <c r="A414" s="58">
        <v>3</v>
      </c>
      <c r="B414" s="50" t="s">
        <v>4144</v>
      </c>
      <c r="C414" s="31" t="s">
        <v>54</v>
      </c>
      <c r="D414" s="31" t="s">
        <v>4077</v>
      </c>
      <c r="E414" s="31" t="s">
        <v>2718</v>
      </c>
      <c r="F414" s="50" t="s">
        <v>2158</v>
      </c>
      <c r="G414" s="31">
        <v>2911160</v>
      </c>
      <c r="H414" s="50">
        <v>827561</v>
      </c>
      <c r="I414" s="31" t="s">
        <v>4145</v>
      </c>
      <c r="J414" s="31" t="s">
        <v>3272</v>
      </c>
      <c r="K414" s="31" t="s">
        <v>4115</v>
      </c>
      <c r="L414" s="31" t="s">
        <v>2639</v>
      </c>
      <c r="M414" s="50" t="s">
        <v>1968</v>
      </c>
      <c r="N414" s="31" t="s">
        <v>2762</v>
      </c>
      <c r="O414" s="69" t="s">
        <v>2726</v>
      </c>
      <c r="P414" s="51">
        <v>1500</v>
      </c>
      <c r="Q414" s="51">
        <f t="shared" si="41"/>
        <v>1770</v>
      </c>
      <c r="R414" s="51">
        <v>1500</v>
      </c>
      <c r="S414" s="51">
        <v>1770</v>
      </c>
      <c r="T414" s="51">
        <v>1500</v>
      </c>
      <c r="U414" s="51">
        <f t="shared" si="42"/>
        <v>1770</v>
      </c>
      <c r="V414" s="31" t="s">
        <v>64</v>
      </c>
      <c r="W414" s="31" t="s">
        <v>54</v>
      </c>
      <c r="X414" s="31" t="s">
        <v>54</v>
      </c>
      <c r="Y414" s="50" t="s">
        <v>2658</v>
      </c>
      <c r="Z414" s="60">
        <v>41960</v>
      </c>
      <c r="AA414" s="60">
        <v>42005</v>
      </c>
      <c r="AB414" s="31"/>
      <c r="AC414" s="31"/>
      <c r="AD414" s="31" t="s">
        <v>4146</v>
      </c>
      <c r="AE414" s="31" t="s">
        <v>1952</v>
      </c>
      <c r="AF414" s="50">
        <v>796</v>
      </c>
      <c r="AG414" s="31" t="s">
        <v>1971</v>
      </c>
      <c r="AH414" s="50">
        <v>1</v>
      </c>
      <c r="AI414" s="50">
        <v>46460</v>
      </c>
      <c r="AJ414" s="31" t="s">
        <v>2116</v>
      </c>
      <c r="AK414" s="60">
        <v>42014</v>
      </c>
      <c r="AL414" s="60">
        <v>42005</v>
      </c>
      <c r="AM414" s="60">
        <v>42369</v>
      </c>
      <c r="AN414" s="50">
        <v>2015</v>
      </c>
      <c r="AO414" s="31"/>
      <c r="AP414" s="5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 t="s">
        <v>4079</v>
      </c>
    </row>
    <row r="415" spans="1:55" ht="45" customHeight="1">
      <c r="A415" s="58">
        <v>3</v>
      </c>
      <c r="B415" s="50" t="s">
        <v>4147</v>
      </c>
      <c r="C415" s="31" t="s">
        <v>54</v>
      </c>
      <c r="D415" s="31" t="s">
        <v>4077</v>
      </c>
      <c r="E415" s="31" t="s">
        <v>2718</v>
      </c>
      <c r="F415" s="50" t="s">
        <v>2158</v>
      </c>
      <c r="G415" s="31">
        <v>2911160</v>
      </c>
      <c r="H415" s="50">
        <v>828180</v>
      </c>
      <c r="I415" s="31" t="s">
        <v>4148</v>
      </c>
      <c r="J415" s="31" t="s">
        <v>2761</v>
      </c>
      <c r="K415" s="31" t="s">
        <v>4115</v>
      </c>
      <c r="L415" s="31" t="s">
        <v>2639</v>
      </c>
      <c r="M415" s="50" t="s">
        <v>1968</v>
      </c>
      <c r="N415" s="31" t="s">
        <v>2762</v>
      </c>
      <c r="O415" s="69" t="s">
        <v>2726</v>
      </c>
      <c r="P415" s="51">
        <v>1300</v>
      </c>
      <c r="Q415" s="51">
        <f t="shared" si="41"/>
        <v>1534</v>
      </c>
      <c r="R415" s="51">
        <v>1300</v>
      </c>
      <c r="S415" s="51">
        <v>1534</v>
      </c>
      <c r="T415" s="51">
        <v>1300</v>
      </c>
      <c r="U415" s="51">
        <f t="shared" si="42"/>
        <v>1534</v>
      </c>
      <c r="V415" s="31" t="s">
        <v>64</v>
      </c>
      <c r="W415" s="31" t="s">
        <v>54</v>
      </c>
      <c r="X415" s="31" t="s">
        <v>54</v>
      </c>
      <c r="Y415" s="50" t="s">
        <v>2658</v>
      </c>
      <c r="Z415" s="60">
        <v>41960</v>
      </c>
      <c r="AA415" s="60">
        <v>42005</v>
      </c>
      <c r="AB415" s="31"/>
      <c r="AC415" s="31"/>
      <c r="AD415" s="31" t="s">
        <v>4149</v>
      </c>
      <c r="AE415" s="31" t="s">
        <v>1952</v>
      </c>
      <c r="AF415" s="50">
        <v>796</v>
      </c>
      <c r="AG415" s="31" t="s">
        <v>1971</v>
      </c>
      <c r="AH415" s="50">
        <v>1</v>
      </c>
      <c r="AI415" s="50">
        <v>46460</v>
      </c>
      <c r="AJ415" s="31" t="s">
        <v>2116</v>
      </c>
      <c r="AK415" s="60">
        <v>42014</v>
      </c>
      <c r="AL415" s="60">
        <v>42005</v>
      </c>
      <c r="AM415" s="60">
        <v>42369</v>
      </c>
      <c r="AN415" s="50">
        <v>2015</v>
      </c>
      <c r="AO415" s="31"/>
      <c r="AP415" s="5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 t="s">
        <v>4079</v>
      </c>
    </row>
    <row r="416" spans="1:55" ht="67.5">
      <c r="A416" s="58">
        <v>3</v>
      </c>
      <c r="B416" s="50" t="s">
        <v>4150</v>
      </c>
      <c r="C416" s="31" t="s">
        <v>54</v>
      </c>
      <c r="D416" s="31" t="s">
        <v>4151</v>
      </c>
      <c r="E416" s="59" t="s">
        <v>2718</v>
      </c>
      <c r="F416" s="50" t="str">
        <f t="shared" ref="F416:F421" si="44">IF(J416="00133. Ремонт зданий и сооружений.","45.2","74.84")</f>
        <v>45.2</v>
      </c>
      <c r="G416" s="50">
        <v>7422000</v>
      </c>
      <c r="H416" s="50">
        <v>836773</v>
      </c>
      <c r="I416" s="59" t="s">
        <v>4152</v>
      </c>
      <c r="J416" s="31" t="s">
        <v>4153</v>
      </c>
      <c r="K416" s="31" t="s">
        <v>4154</v>
      </c>
      <c r="L416" s="31" t="s">
        <v>2639</v>
      </c>
      <c r="M416" s="50" t="s">
        <v>1968</v>
      </c>
      <c r="N416" s="31" t="s">
        <v>2725</v>
      </c>
      <c r="O416" s="59" t="s">
        <v>2726</v>
      </c>
      <c r="P416" s="51">
        <v>14697.21</v>
      </c>
      <c r="Q416" s="51">
        <f t="shared" si="41"/>
        <v>17342.707799999996</v>
      </c>
      <c r="R416" s="51">
        <v>14697.21</v>
      </c>
      <c r="S416" s="51">
        <v>17342.707799999996</v>
      </c>
      <c r="T416" s="51">
        <f t="shared" ref="T416:U420" si="45">P416</f>
        <v>14697.21</v>
      </c>
      <c r="U416" s="51">
        <f t="shared" si="45"/>
        <v>17342.707799999996</v>
      </c>
      <c r="V416" s="31" t="s">
        <v>61</v>
      </c>
      <c r="W416" s="31" t="s">
        <v>54</v>
      </c>
      <c r="X416" s="31" t="s">
        <v>54</v>
      </c>
      <c r="Y416" s="50" t="s">
        <v>2658</v>
      </c>
      <c r="Z416" s="60">
        <f t="shared" ref="Z416:Z421" si="46">IF(V416="Открытый конкурс",AK416-75,AK416-65)</f>
        <v>42081</v>
      </c>
      <c r="AA416" s="60">
        <v>42136</v>
      </c>
      <c r="AB416" s="50"/>
      <c r="AC416" s="50"/>
      <c r="AD416" s="59" t="str">
        <f t="shared" ref="AD416:AD421" si="47">I416</f>
        <v>Ремонт строительной части зданий и сооружений ПС № 836 "Слобода ЗЭС</v>
      </c>
      <c r="AE416" s="59" t="s">
        <v>4155</v>
      </c>
      <c r="AF416" s="50" t="s">
        <v>1970</v>
      </c>
      <c r="AG416" s="31" t="s">
        <v>1971</v>
      </c>
      <c r="AH416" s="50">
        <v>2</v>
      </c>
      <c r="AI416" s="50">
        <v>46209</v>
      </c>
      <c r="AJ416" s="31" t="s">
        <v>4156</v>
      </c>
      <c r="AK416" s="60">
        <v>42156</v>
      </c>
      <c r="AL416" s="60">
        <f t="shared" ref="AL416:AL421" si="48">AK416</f>
        <v>42156</v>
      </c>
      <c r="AM416" s="60">
        <v>42369</v>
      </c>
      <c r="AN416" s="50">
        <v>2015</v>
      </c>
      <c r="AO416" s="50"/>
      <c r="AP416" s="51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 t="s">
        <v>3874</v>
      </c>
      <c r="BB416" s="50"/>
      <c r="BC416" s="31" t="s">
        <v>4157</v>
      </c>
    </row>
    <row r="417" spans="1:55" ht="67.5">
      <c r="A417" s="58">
        <v>3</v>
      </c>
      <c r="B417" s="50" t="s">
        <v>4158</v>
      </c>
      <c r="C417" s="31" t="s">
        <v>54</v>
      </c>
      <c r="D417" s="31" t="s">
        <v>4151</v>
      </c>
      <c r="E417" s="59" t="s">
        <v>2718</v>
      </c>
      <c r="F417" s="50" t="str">
        <f t="shared" si="44"/>
        <v>45.2</v>
      </c>
      <c r="G417" s="50">
        <v>7422000</v>
      </c>
      <c r="H417" s="50">
        <v>836775</v>
      </c>
      <c r="I417" s="59" t="s">
        <v>4159</v>
      </c>
      <c r="J417" s="31" t="s">
        <v>4153</v>
      </c>
      <c r="K417" s="31" t="s">
        <v>4154</v>
      </c>
      <c r="L417" s="31" t="s">
        <v>2639</v>
      </c>
      <c r="M417" s="50" t="s">
        <v>1968</v>
      </c>
      <c r="N417" s="31" t="s">
        <v>2725</v>
      </c>
      <c r="O417" s="59" t="s">
        <v>2726</v>
      </c>
      <c r="P417" s="51">
        <v>16980</v>
      </c>
      <c r="Q417" s="51">
        <f t="shared" si="41"/>
        <v>20036.399999999998</v>
      </c>
      <c r="R417" s="51">
        <v>16980</v>
      </c>
      <c r="S417" s="51">
        <v>20036.399999999998</v>
      </c>
      <c r="T417" s="51">
        <f t="shared" si="45"/>
        <v>16980</v>
      </c>
      <c r="U417" s="51">
        <f t="shared" si="45"/>
        <v>20036.399999999998</v>
      </c>
      <c r="V417" s="31" t="s">
        <v>61</v>
      </c>
      <c r="W417" s="31" t="s">
        <v>54</v>
      </c>
      <c r="X417" s="31" t="s">
        <v>54</v>
      </c>
      <c r="Y417" s="50" t="s">
        <v>2658</v>
      </c>
      <c r="Z417" s="60">
        <f t="shared" si="46"/>
        <v>41930</v>
      </c>
      <c r="AA417" s="60">
        <v>41985</v>
      </c>
      <c r="AB417" s="50"/>
      <c r="AC417" s="50"/>
      <c r="AD417" s="59" t="str">
        <f t="shared" si="47"/>
        <v>Ремонт санитарно-бытовых помещений Западных ЭС</v>
      </c>
      <c r="AE417" s="59" t="s">
        <v>4155</v>
      </c>
      <c r="AF417" s="50" t="s">
        <v>1970</v>
      </c>
      <c r="AG417" s="31" t="s">
        <v>1971</v>
      </c>
      <c r="AH417" s="50">
        <v>127</v>
      </c>
      <c r="AI417" s="50">
        <v>46209</v>
      </c>
      <c r="AJ417" s="31" t="s">
        <v>4156</v>
      </c>
      <c r="AK417" s="60">
        <v>42005</v>
      </c>
      <c r="AL417" s="60">
        <f t="shared" si="48"/>
        <v>42005</v>
      </c>
      <c r="AM417" s="60">
        <v>42369</v>
      </c>
      <c r="AN417" s="50">
        <v>2015</v>
      </c>
      <c r="AO417" s="50"/>
      <c r="AP417" s="51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 t="s">
        <v>3874</v>
      </c>
      <c r="BB417" s="50"/>
      <c r="BC417" s="31" t="s">
        <v>4157</v>
      </c>
    </row>
    <row r="418" spans="1:55" ht="67.5">
      <c r="A418" s="58">
        <v>3</v>
      </c>
      <c r="B418" s="50" t="s">
        <v>4160</v>
      </c>
      <c r="C418" s="31" t="s">
        <v>54</v>
      </c>
      <c r="D418" s="31" t="s">
        <v>4151</v>
      </c>
      <c r="E418" s="59" t="s">
        <v>2718</v>
      </c>
      <c r="F418" s="50" t="str">
        <f t="shared" si="44"/>
        <v>74.84</v>
      </c>
      <c r="G418" s="50">
        <v>7422000</v>
      </c>
      <c r="H418" s="50">
        <v>836449</v>
      </c>
      <c r="I418" s="59" t="s">
        <v>4161</v>
      </c>
      <c r="J418" s="31" t="s">
        <v>4162</v>
      </c>
      <c r="K418" s="31" t="s">
        <v>4154</v>
      </c>
      <c r="L418" s="31" t="s">
        <v>2639</v>
      </c>
      <c r="M418" s="50" t="s">
        <v>1968</v>
      </c>
      <c r="N418" s="31" t="s">
        <v>2725</v>
      </c>
      <c r="O418" s="59" t="s">
        <v>2726</v>
      </c>
      <c r="P418" s="51">
        <v>3240.7294500000003</v>
      </c>
      <c r="Q418" s="51">
        <f t="shared" si="41"/>
        <v>3824.060751</v>
      </c>
      <c r="R418" s="51">
        <v>3240.7294500000003</v>
      </c>
      <c r="S418" s="51">
        <v>3824.060751</v>
      </c>
      <c r="T418" s="51">
        <f t="shared" si="45"/>
        <v>3240.7294500000003</v>
      </c>
      <c r="U418" s="51">
        <f t="shared" si="45"/>
        <v>3824.060751</v>
      </c>
      <c r="V418" s="31" t="s">
        <v>64</v>
      </c>
      <c r="W418" s="31" t="s">
        <v>54</v>
      </c>
      <c r="X418" s="31" t="s">
        <v>54</v>
      </c>
      <c r="Y418" s="50" t="s">
        <v>2658</v>
      </c>
      <c r="Z418" s="60">
        <f t="shared" si="46"/>
        <v>42030</v>
      </c>
      <c r="AA418" s="60">
        <v>42075</v>
      </c>
      <c r="AB418" s="50"/>
      <c r="AC418" s="50"/>
      <c r="AD418" s="59" t="str">
        <f t="shared" si="47"/>
        <v>Капитальный ремонт полукомплектов ДП ТМ и системы отображения на ПС ЗЭС</v>
      </c>
      <c r="AE418" s="59" t="s">
        <v>4155</v>
      </c>
      <c r="AF418" s="50" t="s">
        <v>1970</v>
      </c>
      <c r="AG418" s="31" t="s">
        <v>1971</v>
      </c>
      <c r="AH418" s="50">
        <v>14</v>
      </c>
      <c r="AI418" s="50">
        <v>46209</v>
      </c>
      <c r="AJ418" s="31" t="s">
        <v>4156</v>
      </c>
      <c r="AK418" s="60">
        <v>42095</v>
      </c>
      <c r="AL418" s="60">
        <f t="shared" si="48"/>
        <v>42095</v>
      </c>
      <c r="AM418" s="60">
        <v>42369</v>
      </c>
      <c r="AN418" s="50">
        <v>2015</v>
      </c>
      <c r="AO418" s="50"/>
      <c r="AP418" s="51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 t="s">
        <v>3874</v>
      </c>
      <c r="BB418" s="50"/>
      <c r="BC418" s="31" t="s">
        <v>4157</v>
      </c>
    </row>
    <row r="419" spans="1:55" ht="67.5">
      <c r="A419" s="58">
        <v>3</v>
      </c>
      <c r="B419" s="50" t="s">
        <v>4163</v>
      </c>
      <c r="C419" s="31" t="s">
        <v>54</v>
      </c>
      <c r="D419" s="31" t="s">
        <v>4151</v>
      </c>
      <c r="E419" s="59" t="s">
        <v>2718</v>
      </c>
      <c r="F419" s="50" t="str">
        <f t="shared" si="44"/>
        <v>74.84</v>
      </c>
      <c r="G419" s="50">
        <v>7422000</v>
      </c>
      <c r="H419" s="50">
        <v>836298</v>
      </c>
      <c r="I419" s="59" t="s">
        <v>4164</v>
      </c>
      <c r="J419" s="31" t="s">
        <v>4162</v>
      </c>
      <c r="K419" s="31" t="s">
        <v>4154</v>
      </c>
      <c r="L419" s="31" t="s">
        <v>2639</v>
      </c>
      <c r="M419" s="50" t="s">
        <v>1968</v>
      </c>
      <c r="N419" s="31" t="s">
        <v>2725</v>
      </c>
      <c r="O419" s="59" t="s">
        <v>2726</v>
      </c>
      <c r="P419" s="51">
        <v>2128.1180899999999</v>
      </c>
      <c r="Q419" s="51">
        <f t="shared" si="41"/>
        <v>2511.1793461999996</v>
      </c>
      <c r="R419" s="51">
        <v>2128.1180899999999</v>
      </c>
      <c r="S419" s="51">
        <v>2511.1793461999996</v>
      </c>
      <c r="T419" s="51">
        <f t="shared" si="45"/>
        <v>2128.1180899999999</v>
      </c>
      <c r="U419" s="51">
        <f t="shared" si="45"/>
        <v>2511.1793461999996</v>
      </c>
      <c r="V419" s="31" t="s">
        <v>64</v>
      </c>
      <c r="W419" s="31" t="s">
        <v>54</v>
      </c>
      <c r="X419" s="31" t="s">
        <v>54</v>
      </c>
      <c r="Y419" s="50" t="s">
        <v>2658</v>
      </c>
      <c r="Z419" s="60">
        <f t="shared" si="46"/>
        <v>42060</v>
      </c>
      <c r="AA419" s="60">
        <v>42105</v>
      </c>
      <c r="AB419" s="50"/>
      <c r="AC419" s="50"/>
      <c r="AD419" s="59" t="str">
        <f t="shared" si="47"/>
        <v>Капитальный ремонт ВЧ обработки на каналах ДФЗ, связи и ТМ</v>
      </c>
      <c r="AE419" s="59" t="s">
        <v>4155</v>
      </c>
      <c r="AF419" s="50" t="s">
        <v>1970</v>
      </c>
      <c r="AG419" s="31" t="s">
        <v>1971</v>
      </c>
      <c r="AH419" s="50">
        <v>11</v>
      </c>
      <c r="AI419" s="50">
        <v>46209</v>
      </c>
      <c r="AJ419" s="31" t="s">
        <v>4156</v>
      </c>
      <c r="AK419" s="60">
        <v>42125</v>
      </c>
      <c r="AL419" s="60">
        <f t="shared" si="48"/>
        <v>42125</v>
      </c>
      <c r="AM419" s="60">
        <v>42369</v>
      </c>
      <c r="AN419" s="50">
        <v>2015</v>
      </c>
      <c r="AO419" s="50"/>
      <c r="AP419" s="51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 t="s">
        <v>3874</v>
      </c>
      <c r="BB419" s="47"/>
      <c r="BC419" s="31" t="s">
        <v>4157</v>
      </c>
    </row>
    <row r="420" spans="1:55" ht="67.5">
      <c r="A420" s="58">
        <v>3</v>
      </c>
      <c r="B420" s="50" t="s">
        <v>4165</v>
      </c>
      <c r="C420" s="31" t="s">
        <v>54</v>
      </c>
      <c r="D420" s="31" t="s">
        <v>4151</v>
      </c>
      <c r="E420" s="59" t="s">
        <v>2718</v>
      </c>
      <c r="F420" s="50" t="str">
        <f t="shared" si="44"/>
        <v>74.84</v>
      </c>
      <c r="G420" s="50">
        <v>7422000</v>
      </c>
      <c r="H420" s="50">
        <v>836630</v>
      </c>
      <c r="I420" s="59" t="s">
        <v>4166</v>
      </c>
      <c r="J420" s="31" t="s">
        <v>4167</v>
      </c>
      <c r="K420" s="31" t="s">
        <v>4154</v>
      </c>
      <c r="L420" s="31" t="s">
        <v>2639</v>
      </c>
      <c r="M420" s="50" t="s">
        <v>1968</v>
      </c>
      <c r="N420" s="31" t="s">
        <v>2725</v>
      </c>
      <c r="O420" s="59" t="s">
        <v>4168</v>
      </c>
      <c r="P420" s="51">
        <v>3300</v>
      </c>
      <c r="Q420" s="51">
        <f t="shared" si="41"/>
        <v>3894</v>
      </c>
      <c r="R420" s="51">
        <v>3300</v>
      </c>
      <c r="S420" s="51">
        <v>3894</v>
      </c>
      <c r="T420" s="51">
        <f t="shared" si="45"/>
        <v>3300</v>
      </c>
      <c r="U420" s="51">
        <f t="shared" si="45"/>
        <v>3894</v>
      </c>
      <c r="V420" s="31" t="s">
        <v>64</v>
      </c>
      <c r="W420" s="31" t="s">
        <v>54</v>
      </c>
      <c r="X420" s="31" t="s">
        <v>54</v>
      </c>
      <c r="Y420" s="50" t="s">
        <v>2658</v>
      </c>
      <c r="Z420" s="60">
        <f t="shared" si="46"/>
        <v>41940</v>
      </c>
      <c r="AA420" s="60">
        <v>41985</v>
      </c>
      <c r="AB420" s="50"/>
      <c r="AC420" s="50"/>
      <c r="AD420" s="59" t="str">
        <f t="shared" si="47"/>
        <v>Ремонт подъемных сооружений для нужд ЗЭС</v>
      </c>
      <c r="AE420" s="59" t="s">
        <v>4155</v>
      </c>
      <c r="AF420" s="50" t="s">
        <v>1970</v>
      </c>
      <c r="AG420" s="31" t="s">
        <v>1971</v>
      </c>
      <c r="AH420" s="50">
        <v>73</v>
      </c>
      <c r="AI420" s="50">
        <v>46209</v>
      </c>
      <c r="AJ420" s="31" t="s">
        <v>4156</v>
      </c>
      <c r="AK420" s="60">
        <v>42005</v>
      </c>
      <c r="AL420" s="60">
        <f t="shared" si="48"/>
        <v>42005</v>
      </c>
      <c r="AM420" s="60">
        <v>42369</v>
      </c>
      <c r="AN420" s="50">
        <v>2015</v>
      </c>
      <c r="AO420" s="50"/>
      <c r="AP420" s="51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 t="s">
        <v>3874</v>
      </c>
      <c r="BB420" s="50"/>
      <c r="BC420" s="31" t="s">
        <v>4157</v>
      </c>
    </row>
    <row r="421" spans="1:55" ht="67.5">
      <c r="A421" s="58">
        <v>3</v>
      </c>
      <c r="B421" s="50" t="s">
        <v>4169</v>
      </c>
      <c r="C421" s="31" t="s">
        <v>54</v>
      </c>
      <c r="D421" s="31" t="s">
        <v>4151</v>
      </c>
      <c r="E421" s="59" t="s">
        <v>2718</v>
      </c>
      <c r="F421" s="50" t="str">
        <f t="shared" si="44"/>
        <v>74.84</v>
      </c>
      <c r="G421" s="50">
        <v>7422000</v>
      </c>
      <c r="H421" s="50">
        <v>836780</v>
      </c>
      <c r="I421" s="59" t="s">
        <v>4170</v>
      </c>
      <c r="J421" s="31" t="s">
        <v>4171</v>
      </c>
      <c r="K421" s="31" t="s">
        <v>4154</v>
      </c>
      <c r="L421" s="31" t="s">
        <v>2639</v>
      </c>
      <c r="M421" s="50" t="s">
        <v>1968</v>
      </c>
      <c r="N421" s="31" t="s">
        <v>2725</v>
      </c>
      <c r="O421" s="59" t="s">
        <v>4171</v>
      </c>
      <c r="P421" s="51">
        <v>52793.81</v>
      </c>
      <c r="Q421" s="51">
        <v>62296.695799999994</v>
      </c>
      <c r="R421" s="51">
        <v>17597.939999999999</v>
      </c>
      <c r="S421" s="51">
        <v>20765.569199999998</v>
      </c>
      <c r="T421" s="51">
        <v>52793.81</v>
      </c>
      <c r="U421" s="51">
        <v>62296.695799999994</v>
      </c>
      <c r="V421" s="31" t="s">
        <v>61</v>
      </c>
      <c r="W421" s="31" t="s">
        <v>54</v>
      </c>
      <c r="X421" s="31" t="s">
        <v>54</v>
      </c>
      <c r="Y421" s="50" t="s">
        <v>2658</v>
      </c>
      <c r="Z421" s="60">
        <f t="shared" si="46"/>
        <v>41930</v>
      </c>
      <c r="AA421" s="60">
        <v>41985</v>
      </c>
      <c r="AB421" s="50"/>
      <c r="AC421" s="50"/>
      <c r="AD421" s="59" t="str">
        <f t="shared" si="47"/>
        <v>Выполнение плановых работ по ремонту трансформаторов  6-10 кВ и 110 кВ в 2015-2017 гг.</v>
      </c>
      <c r="AE421" s="59" t="s">
        <v>4155</v>
      </c>
      <c r="AF421" s="50" t="s">
        <v>1970</v>
      </c>
      <c r="AG421" s="31" t="s">
        <v>1971</v>
      </c>
      <c r="AH421" s="50">
        <v>72</v>
      </c>
      <c r="AI421" s="50">
        <v>46209</v>
      </c>
      <c r="AJ421" s="31" t="s">
        <v>4156</v>
      </c>
      <c r="AK421" s="60">
        <v>42005</v>
      </c>
      <c r="AL421" s="60">
        <f t="shared" si="48"/>
        <v>42005</v>
      </c>
      <c r="AM421" s="60">
        <v>43100</v>
      </c>
      <c r="AN421" s="50" t="s">
        <v>57</v>
      </c>
      <c r="AO421" s="50"/>
      <c r="AP421" s="51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 t="s">
        <v>3874</v>
      </c>
      <c r="BB421" s="50"/>
      <c r="BC421" s="31" t="s">
        <v>4157</v>
      </c>
    </row>
    <row r="422" spans="1:55" ht="67.5">
      <c r="A422" s="58">
        <v>3</v>
      </c>
      <c r="B422" s="50" t="s">
        <v>4172</v>
      </c>
      <c r="C422" s="31" t="s">
        <v>54</v>
      </c>
      <c r="D422" s="31" t="s">
        <v>4151</v>
      </c>
      <c r="E422" s="59" t="s">
        <v>2718</v>
      </c>
      <c r="F422" s="50" t="s">
        <v>3429</v>
      </c>
      <c r="G422" s="50">
        <v>7422000</v>
      </c>
      <c r="H422" s="50">
        <v>836836</v>
      </c>
      <c r="I422" s="59" t="s">
        <v>4084</v>
      </c>
      <c r="J422" s="31" t="s">
        <v>4171</v>
      </c>
      <c r="K422" s="31" t="s">
        <v>2723</v>
      </c>
      <c r="L422" s="31" t="s">
        <v>2639</v>
      </c>
      <c r="M422" s="50" t="s">
        <v>3904</v>
      </c>
      <c r="N422" s="31" t="s">
        <v>2725</v>
      </c>
      <c r="O422" s="59" t="s">
        <v>3095</v>
      </c>
      <c r="P422" s="51">
        <v>22874.06</v>
      </c>
      <c r="Q422" s="51">
        <v>26991.390800000001</v>
      </c>
      <c r="R422" s="51">
        <v>7624.69</v>
      </c>
      <c r="S422" s="51">
        <v>8997.1341999999986</v>
      </c>
      <c r="T422" s="51">
        <v>22874.06</v>
      </c>
      <c r="U422" s="51">
        <v>26991.390800000001</v>
      </c>
      <c r="V422" s="31" t="s">
        <v>61</v>
      </c>
      <c r="W422" s="31" t="s">
        <v>54</v>
      </c>
      <c r="X422" s="31" t="s">
        <v>54</v>
      </c>
      <c r="Y422" s="50" t="s">
        <v>2658</v>
      </c>
      <c r="Z422" s="60">
        <v>41930</v>
      </c>
      <c r="AA422" s="60">
        <v>41985</v>
      </c>
      <c r="AB422" s="50"/>
      <c r="AC422" s="50"/>
      <c r="AD422" s="59" t="s">
        <v>4084</v>
      </c>
      <c r="AE422" s="59" t="s">
        <v>4155</v>
      </c>
      <c r="AF422" s="50" t="s">
        <v>1970</v>
      </c>
      <c r="AG422" s="31" t="s">
        <v>1971</v>
      </c>
      <c r="AH422" s="50">
        <v>9</v>
      </c>
      <c r="AI422" s="50">
        <v>46209</v>
      </c>
      <c r="AJ422" s="31" t="s">
        <v>4156</v>
      </c>
      <c r="AK422" s="60">
        <v>42005</v>
      </c>
      <c r="AL422" s="60">
        <v>42005</v>
      </c>
      <c r="AM422" s="60">
        <v>43100</v>
      </c>
      <c r="AN422" s="50" t="s">
        <v>57</v>
      </c>
      <c r="AO422" s="50"/>
      <c r="AP422" s="51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 t="s">
        <v>65</v>
      </c>
      <c r="BB422" s="50"/>
      <c r="BC422" s="31" t="s">
        <v>3778</v>
      </c>
    </row>
    <row r="423" spans="1:55" ht="78.75">
      <c r="A423" s="58">
        <v>3</v>
      </c>
      <c r="B423" s="50" t="s">
        <v>4173</v>
      </c>
      <c r="C423" s="31" t="s">
        <v>54</v>
      </c>
      <c r="D423" s="31" t="s">
        <v>4151</v>
      </c>
      <c r="E423" s="59" t="s">
        <v>2718</v>
      </c>
      <c r="F423" s="50" t="s">
        <v>3429</v>
      </c>
      <c r="G423" s="50">
        <v>7422000</v>
      </c>
      <c r="H423" s="50">
        <v>836837</v>
      </c>
      <c r="I423" s="59" t="s">
        <v>3155</v>
      </c>
      <c r="J423" s="31" t="s">
        <v>4171</v>
      </c>
      <c r="K423" s="31" t="s">
        <v>2723</v>
      </c>
      <c r="L423" s="31" t="s">
        <v>2639</v>
      </c>
      <c r="M423" s="50" t="s">
        <v>3904</v>
      </c>
      <c r="N423" s="31" t="s">
        <v>2725</v>
      </c>
      <c r="O423" s="59" t="s">
        <v>3095</v>
      </c>
      <c r="P423" s="51">
        <v>32700</v>
      </c>
      <c r="Q423" s="51">
        <v>38586</v>
      </c>
      <c r="R423" s="51">
        <v>5260.73</v>
      </c>
      <c r="S423" s="51">
        <f>R423*1.18</f>
        <v>6207.661399999999</v>
      </c>
      <c r="T423" s="51">
        <v>32700</v>
      </c>
      <c r="U423" s="51">
        <v>38586</v>
      </c>
      <c r="V423" s="31" t="s">
        <v>61</v>
      </c>
      <c r="W423" s="31" t="s">
        <v>54</v>
      </c>
      <c r="X423" s="31" t="s">
        <v>54</v>
      </c>
      <c r="Y423" s="50" t="s">
        <v>2658</v>
      </c>
      <c r="Z423" s="60">
        <v>41930</v>
      </c>
      <c r="AA423" s="60">
        <v>41985</v>
      </c>
      <c r="AB423" s="50"/>
      <c r="AC423" s="50"/>
      <c r="AD423" s="59" t="s">
        <v>3155</v>
      </c>
      <c r="AE423" s="59" t="s">
        <v>4155</v>
      </c>
      <c r="AF423" s="50" t="s">
        <v>1970</v>
      </c>
      <c r="AG423" s="31" t="s">
        <v>1971</v>
      </c>
      <c r="AH423" s="50">
        <v>0</v>
      </c>
      <c r="AI423" s="50">
        <v>46209</v>
      </c>
      <c r="AJ423" s="31" t="s">
        <v>4156</v>
      </c>
      <c r="AK423" s="60">
        <v>42005</v>
      </c>
      <c r="AL423" s="60">
        <v>42005</v>
      </c>
      <c r="AM423" s="60">
        <v>43100</v>
      </c>
      <c r="AN423" s="50" t="s">
        <v>57</v>
      </c>
      <c r="AO423" s="50"/>
      <c r="AP423" s="51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 t="s">
        <v>65</v>
      </c>
      <c r="BB423" s="50"/>
      <c r="BC423" s="31" t="s">
        <v>3778</v>
      </c>
    </row>
    <row r="424" spans="1:55" ht="67.5">
      <c r="A424" s="58">
        <v>3</v>
      </c>
      <c r="B424" s="50" t="s">
        <v>4174</v>
      </c>
      <c r="C424" s="31" t="s">
        <v>54</v>
      </c>
      <c r="D424" s="31" t="s">
        <v>4151</v>
      </c>
      <c r="E424" s="59" t="s">
        <v>2718</v>
      </c>
      <c r="F424" s="50" t="str">
        <f t="shared" ref="F424:F454" si="49">IF(J424="00133. Ремонт зданий и сооружений.","45.2","74.84")</f>
        <v>74.84</v>
      </c>
      <c r="G424" s="50">
        <v>7422000</v>
      </c>
      <c r="H424" s="50">
        <v>836396</v>
      </c>
      <c r="I424" s="59" t="s">
        <v>4175</v>
      </c>
      <c r="J424" s="31" t="s">
        <v>4176</v>
      </c>
      <c r="K424" s="31" t="s">
        <v>4154</v>
      </c>
      <c r="L424" s="31" t="s">
        <v>2639</v>
      </c>
      <c r="M424" s="50" t="s">
        <v>1968</v>
      </c>
      <c r="N424" s="31" t="s">
        <v>2725</v>
      </c>
      <c r="O424" s="59" t="s">
        <v>2726</v>
      </c>
      <c r="P424" s="51">
        <v>2898.7734399999999</v>
      </c>
      <c r="Q424" s="51">
        <f t="shared" ref="Q424:Q459" si="50">P424*1.18</f>
        <v>3420.5526591999997</v>
      </c>
      <c r="R424" s="51">
        <v>2898.7734399999999</v>
      </c>
      <c r="S424" s="51">
        <v>3420.5526591999997</v>
      </c>
      <c r="T424" s="51">
        <f>P424</f>
        <v>2898.7734399999999</v>
      </c>
      <c r="U424" s="51">
        <f>Q424</f>
        <v>3420.5526591999997</v>
      </c>
      <c r="V424" s="31" t="s">
        <v>64</v>
      </c>
      <c r="W424" s="31" t="s">
        <v>54</v>
      </c>
      <c r="X424" s="31" t="s">
        <v>54</v>
      </c>
      <c r="Y424" s="50" t="s">
        <v>2658</v>
      </c>
      <c r="Z424" s="60">
        <f t="shared" ref="Z424:Z454" si="51">IF(V424="Открытый конкурс",AK424-75,AK424-65)</f>
        <v>42030</v>
      </c>
      <c r="AA424" s="60">
        <v>42075</v>
      </c>
      <c r="AB424" s="50"/>
      <c r="AC424" s="50"/>
      <c r="AD424" s="59" t="str">
        <f t="shared" ref="AD424:AD454" si="52">I424</f>
        <v>Ремонт оборудования ОРУ 35-110 кВ на ПС ЗЭС</v>
      </c>
      <c r="AE424" s="59" t="s">
        <v>4155</v>
      </c>
      <c r="AF424" s="50" t="s">
        <v>1970</v>
      </c>
      <c r="AG424" s="31" t="s">
        <v>1971</v>
      </c>
      <c r="AH424" s="50">
        <v>7</v>
      </c>
      <c r="AI424" s="50">
        <v>46209</v>
      </c>
      <c r="AJ424" s="31" t="s">
        <v>4156</v>
      </c>
      <c r="AK424" s="60">
        <v>42095</v>
      </c>
      <c r="AL424" s="60">
        <f t="shared" ref="AL424:AL441" si="53">AK424</f>
        <v>42095</v>
      </c>
      <c r="AM424" s="60">
        <v>42369</v>
      </c>
      <c r="AN424" s="50">
        <v>2015</v>
      </c>
      <c r="AO424" s="50"/>
      <c r="AP424" s="51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 t="s">
        <v>3874</v>
      </c>
      <c r="BB424" s="50"/>
      <c r="BC424" s="31" t="s">
        <v>4157</v>
      </c>
    </row>
    <row r="425" spans="1:55" ht="67.5">
      <c r="A425" s="58">
        <v>3</v>
      </c>
      <c r="B425" s="50" t="s">
        <v>4177</v>
      </c>
      <c r="C425" s="31" t="s">
        <v>54</v>
      </c>
      <c r="D425" s="31" t="s">
        <v>4151</v>
      </c>
      <c r="E425" s="59" t="s">
        <v>2718</v>
      </c>
      <c r="F425" s="50" t="str">
        <f t="shared" si="49"/>
        <v>74.84</v>
      </c>
      <c r="G425" s="50">
        <v>7422000</v>
      </c>
      <c r="H425" s="50">
        <v>836785</v>
      </c>
      <c r="I425" s="59" t="s">
        <v>4178</v>
      </c>
      <c r="J425" s="31" t="s">
        <v>4179</v>
      </c>
      <c r="K425" s="31" t="s">
        <v>4154</v>
      </c>
      <c r="L425" s="31" t="s">
        <v>2639</v>
      </c>
      <c r="M425" s="50" t="s">
        <v>1968</v>
      </c>
      <c r="N425" s="31" t="s">
        <v>2725</v>
      </c>
      <c r="O425" s="59" t="s">
        <v>2726</v>
      </c>
      <c r="P425" s="85">
        <v>3000</v>
      </c>
      <c r="Q425" s="85">
        <f t="shared" si="50"/>
        <v>3540</v>
      </c>
      <c r="R425" s="51">
        <v>3000</v>
      </c>
      <c r="S425" s="51">
        <f>R425*1.18</f>
        <v>3540</v>
      </c>
      <c r="T425" s="85">
        <v>3000</v>
      </c>
      <c r="U425" s="85">
        <f>T425*1.18</f>
        <v>3540</v>
      </c>
      <c r="V425" s="31" t="s">
        <v>64</v>
      </c>
      <c r="W425" s="31" t="s">
        <v>54</v>
      </c>
      <c r="X425" s="31" t="s">
        <v>54</v>
      </c>
      <c r="Y425" s="50" t="s">
        <v>2658</v>
      </c>
      <c r="Z425" s="60">
        <f t="shared" si="51"/>
        <v>42060</v>
      </c>
      <c r="AA425" s="60">
        <v>42105</v>
      </c>
      <c r="AB425" s="50"/>
      <c r="AC425" s="50"/>
      <c r="AD425" s="59" t="str">
        <f t="shared" si="52"/>
        <v>Ремонт ОРУ-110кВ ПС № 117 "Голицыно"</v>
      </c>
      <c r="AE425" s="59" t="s">
        <v>4155</v>
      </c>
      <c r="AF425" s="50" t="s">
        <v>1970</v>
      </c>
      <c r="AG425" s="31" t="s">
        <v>1971</v>
      </c>
      <c r="AH425" s="50">
        <v>1</v>
      </c>
      <c r="AI425" s="50">
        <v>46209</v>
      </c>
      <c r="AJ425" s="31" t="s">
        <v>4156</v>
      </c>
      <c r="AK425" s="60">
        <v>42125</v>
      </c>
      <c r="AL425" s="60">
        <f t="shared" si="53"/>
        <v>42125</v>
      </c>
      <c r="AM425" s="60">
        <v>42369</v>
      </c>
      <c r="AN425" s="50">
        <v>2015</v>
      </c>
      <c r="AO425" s="50"/>
      <c r="AP425" s="51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 t="s">
        <v>3874</v>
      </c>
      <c r="BB425" s="50"/>
      <c r="BC425" s="31" t="s">
        <v>4157</v>
      </c>
    </row>
    <row r="426" spans="1:55" ht="67.5">
      <c r="A426" s="58">
        <v>3</v>
      </c>
      <c r="B426" s="50" t="s">
        <v>4180</v>
      </c>
      <c r="C426" s="31" t="s">
        <v>54</v>
      </c>
      <c r="D426" s="31" t="s">
        <v>4151</v>
      </c>
      <c r="E426" s="59" t="s">
        <v>2718</v>
      </c>
      <c r="F426" s="50" t="str">
        <f t="shared" si="49"/>
        <v>74.84</v>
      </c>
      <c r="G426" s="50">
        <v>7422000</v>
      </c>
      <c r="H426" s="50">
        <v>836787</v>
      </c>
      <c r="I426" s="59" t="s">
        <v>4181</v>
      </c>
      <c r="J426" s="31" t="s">
        <v>4182</v>
      </c>
      <c r="K426" s="31" t="s">
        <v>4154</v>
      </c>
      <c r="L426" s="31" t="s">
        <v>2639</v>
      </c>
      <c r="M426" s="50" t="s">
        <v>1968</v>
      </c>
      <c r="N426" s="31" t="s">
        <v>2725</v>
      </c>
      <c r="O426" s="59" t="s">
        <v>2726</v>
      </c>
      <c r="P426" s="51">
        <v>19972.64</v>
      </c>
      <c r="Q426" s="51">
        <f t="shared" si="50"/>
        <v>23567.715199999999</v>
      </c>
      <c r="R426" s="51">
        <v>13356.09</v>
      </c>
      <c r="S426" s="51">
        <f>R426*1.18</f>
        <v>15760.1862</v>
      </c>
      <c r="T426" s="51">
        <f>P426</f>
        <v>19972.64</v>
      </c>
      <c r="U426" s="51">
        <f>Q426</f>
        <v>23567.715199999999</v>
      </c>
      <c r="V426" s="31" t="s">
        <v>61</v>
      </c>
      <c r="W426" s="31" t="s">
        <v>54</v>
      </c>
      <c r="X426" s="31" t="s">
        <v>54</v>
      </c>
      <c r="Y426" s="50" t="s">
        <v>2658</v>
      </c>
      <c r="Z426" s="60">
        <f t="shared" si="51"/>
        <v>42050</v>
      </c>
      <c r="AA426" s="60">
        <v>42105</v>
      </c>
      <c r="AB426" s="50"/>
      <c r="AC426" s="50"/>
      <c r="AD426" s="59" t="str">
        <f t="shared" si="52"/>
        <v xml:space="preserve">Капитальный ремонт ВЛ 35-110кВ </v>
      </c>
      <c r="AE426" s="59" t="s">
        <v>4155</v>
      </c>
      <c r="AF426" s="50" t="s">
        <v>1970</v>
      </c>
      <c r="AG426" s="31" t="s">
        <v>51</v>
      </c>
      <c r="AH426" s="50">
        <v>34.93</v>
      </c>
      <c r="AI426" s="50">
        <v>46209</v>
      </c>
      <c r="AJ426" s="31" t="s">
        <v>4156</v>
      </c>
      <c r="AK426" s="60">
        <v>42125</v>
      </c>
      <c r="AL426" s="60">
        <f t="shared" si="53"/>
        <v>42125</v>
      </c>
      <c r="AM426" s="60">
        <v>42369</v>
      </c>
      <c r="AN426" s="50">
        <v>2015</v>
      </c>
      <c r="AO426" s="50"/>
      <c r="AP426" s="51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 t="s">
        <v>3874</v>
      </c>
      <c r="BB426" s="50"/>
      <c r="BC426" s="31" t="s">
        <v>4157</v>
      </c>
    </row>
    <row r="427" spans="1:55" ht="78.75">
      <c r="A427" s="58">
        <v>3</v>
      </c>
      <c r="B427" s="50" t="s">
        <v>4183</v>
      </c>
      <c r="C427" s="31" t="s">
        <v>54</v>
      </c>
      <c r="D427" s="31" t="s">
        <v>4151</v>
      </c>
      <c r="E427" s="59" t="s">
        <v>2718</v>
      </c>
      <c r="F427" s="50" t="str">
        <f t="shared" si="49"/>
        <v>74.84</v>
      </c>
      <c r="G427" s="50">
        <v>7422000</v>
      </c>
      <c r="H427" s="50">
        <v>836226</v>
      </c>
      <c r="I427" s="59" t="s">
        <v>4184</v>
      </c>
      <c r="J427" s="31" t="s">
        <v>4185</v>
      </c>
      <c r="K427" s="31" t="s">
        <v>4154</v>
      </c>
      <c r="L427" s="31" t="s">
        <v>2639</v>
      </c>
      <c r="M427" s="50" t="s">
        <v>1968</v>
      </c>
      <c r="N427" s="31" t="s">
        <v>2725</v>
      </c>
      <c r="O427" s="59" t="s">
        <v>2726</v>
      </c>
      <c r="P427" s="51">
        <v>122566.071</v>
      </c>
      <c r="Q427" s="51">
        <f t="shared" si="50"/>
        <v>144627.96377999999</v>
      </c>
      <c r="R427" s="51">
        <v>41655.953999999998</v>
      </c>
      <c r="S427" s="51">
        <f>R427*1.18</f>
        <v>49154.025719999998</v>
      </c>
      <c r="T427" s="51">
        <f>P427</f>
        <v>122566.071</v>
      </c>
      <c r="U427" s="51">
        <f>Q427</f>
        <v>144627.96377999999</v>
      </c>
      <c r="V427" s="31" t="s">
        <v>61</v>
      </c>
      <c r="W427" s="31" t="s">
        <v>54</v>
      </c>
      <c r="X427" s="31" t="s">
        <v>54</v>
      </c>
      <c r="Y427" s="50" t="s">
        <v>2658</v>
      </c>
      <c r="Z427" s="60">
        <f t="shared" si="51"/>
        <v>41989</v>
      </c>
      <c r="AA427" s="60">
        <v>42044</v>
      </c>
      <c r="AB427" s="50"/>
      <c r="AC427" s="50"/>
      <c r="AD427" s="59" t="str">
        <f t="shared" si="52"/>
        <v>Выполнение работ по расчистке просек от ДКР и уборке угрожающих деревьев на ВЛ 0,4–220 кВ для филиала ОАО «МОЭСК» Западные электрические сети в 2015-2017г</v>
      </c>
      <c r="AE427" s="59" t="s">
        <v>4155</v>
      </c>
      <c r="AF427" s="50" t="s">
        <v>2001</v>
      </c>
      <c r="AG427" s="31" t="s">
        <v>2002</v>
      </c>
      <c r="AH427" s="50">
        <f>777.53*10000</f>
        <v>7775300</v>
      </c>
      <c r="AI427" s="50">
        <v>46209</v>
      </c>
      <c r="AJ427" s="31" t="s">
        <v>4156</v>
      </c>
      <c r="AK427" s="60">
        <v>42064</v>
      </c>
      <c r="AL427" s="60">
        <f t="shared" si="53"/>
        <v>42064</v>
      </c>
      <c r="AM427" s="60">
        <v>43100</v>
      </c>
      <c r="AN427" s="50">
        <v>2015</v>
      </c>
      <c r="AO427" s="50"/>
      <c r="AP427" s="51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 t="s">
        <v>3874</v>
      </c>
      <c r="BB427" s="47"/>
      <c r="BC427" s="31" t="s">
        <v>4157</v>
      </c>
    </row>
    <row r="428" spans="1:55" ht="67.5">
      <c r="A428" s="58">
        <v>3</v>
      </c>
      <c r="B428" s="50" t="s">
        <v>4186</v>
      </c>
      <c r="C428" s="31" t="s">
        <v>54</v>
      </c>
      <c r="D428" s="31" t="s">
        <v>4151</v>
      </c>
      <c r="E428" s="59" t="s">
        <v>2718</v>
      </c>
      <c r="F428" s="50" t="str">
        <f t="shared" si="49"/>
        <v>74.84</v>
      </c>
      <c r="G428" s="50">
        <v>7422000</v>
      </c>
      <c r="H428" s="50">
        <v>836589</v>
      </c>
      <c r="I428" s="59" t="s">
        <v>4187</v>
      </c>
      <c r="J428" s="31" t="s">
        <v>4188</v>
      </c>
      <c r="K428" s="31" t="s">
        <v>2745</v>
      </c>
      <c r="L428" s="31" t="s">
        <v>2639</v>
      </c>
      <c r="M428" s="50">
        <v>201020204</v>
      </c>
      <c r="N428" s="31" t="s">
        <v>3212</v>
      </c>
      <c r="O428" s="59" t="s">
        <v>2726</v>
      </c>
      <c r="P428" s="51">
        <v>4912.6000000000004</v>
      </c>
      <c r="Q428" s="51">
        <f t="shared" si="50"/>
        <v>5796.8680000000004</v>
      </c>
      <c r="R428" s="51">
        <v>4912.6000000000004</v>
      </c>
      <c r="S428" s="51">
        <v>5796.8680000000004</v>
      </c>
      <c r="T428" s="51">
        <v>4912.6000000000004</v>
      </c>
      <c r="U428" s="51">
        <f t="shared" ref="U428:U459" si="54">T428*1.18</f>
        <v>5796.8680000000004</v>
      </c>
      <c r="V428" s="31" t="s">
        <v>64</v>
      </c>
      <c r="W428" s="31" t="s">
        <v>54</v>
      </c>
      <c r="X428" s="31" t="s">
        <v>54</v>
      </c>
      <c r="Y428" s="50" t="s">
        <v>2658</v>
      </c>
      <c r="Z428" s="60">
        <f t="shared" si="51"/>
        <v>41940</v>
      </c>
      <c r="AA428" s="60">
        <v>41985</v>
      </c>
      <c r="AB428" s="50"/>
      <c r="AC428" s="50"/>
      <c r="AD428" s="59" t="str">
        <f t="shared" si="52"/>
        <v>Обследование ВЛ с применением воздушного лазерного сканирования</v>
      </c>
      <c r="AE428" s="59" t="s">
        <v>4155</v>
      </c>
      <c r="AF428" s="50" t="s">
        <v>2357</v>
      </c>
      <c r="AG428" s="31" t="s">
        <v>51</v>
      </c>
      <c r="AH428" s="50">
        <v>204</v>
      </c>
      <c r="AI428" s="50">
        <v>46209</v>
      </c>
      <c r="AJ428" s="31" t="s">
        <v>4156</v>
      </c>
      <c r="AK428" s="60">
        <v>42005</v>
      </c>
      <c r="AL428" s="60">
        <f t="shared" si="53"/>
        <v>42005</v>
      </c>
      <c r="AM428" s="60">
        <v>42369</v>
      </c>
      <c r="AN428" s="50">
        <v>2015</v>
      </c>
      <c r="AO428" s="50"/>
      <c r="AP428" s="51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 t="s">
        <v>3874</v>
      </c>
      <c r="BB428" s="50"/>
      <c r="BC428" s="31" t="s">
        <v>4157</v>
      </c>
    </row>
    <row r="429" spans="1:55" ht="78.75">
      <c r="A429" s="58">
        <v>3</v>
      </c>
      <c r="B429" s="50" t="s">
        <v>4189</v>
      </c>
      <c r="C429" s="31" t="s">
        <v>54</v>
      </c>
      <c r="D429" s="31" t="s">
        <v>4151</v>
      </c>
      <c r="E429" s="59" t="s">
        <v>2718</v>
      </c>
      <c r="F429" s="50" t="str">
        <f t="shared" si="49"/>
        <v>74.84</v>
      </c>
      <c r="G429" s="50">
        <v>7422000</v>
      </c>
      <c r="H429" s="50">
        <v>836804</v>
      </c>
      <c r="I429" s="59" t="s">
        <v>4190</v>
      </c>
      <c r="J429" s="31" t="s">
        <v>4191</v>
      </c>
      <c r="K429" s="31" t="s">
        <v>2745</v>
      </c>
      <c r="L429" s="31" t="s">
        <v>2639</v>
      </c>
      <c r="M429" s="50">
        <v>20105140703</v>
      </c>
      <c r="N429" s="31" t="s">
        <v>3212</v>
      </c>
      <c r="O429" s="59" t="s">
        <v>2726</v>
      </c>
      <c r="P429" s="51">
        <v>5300</v>
      </c>
      <c r="Q429" s="51">
        <f t="shared" si="50"/>
        <v>6254</v>
      </c>
      <c r="R429" s="51">
        <v>5300</v>
      </c>
      <c r="S429" s="51">
        <v>6254</v>
      </c>
      <c r="T429" s="51">
        <v>5300</v>
      </c>
      <c r="U429" s="51">
        <f t="shared" si="54"/>
        <v>6254</v>
      </c>
      <c r="V429" s="31" t="s">
        <v>64</v>
      </c>
      <c r="W429" s="31" t="s">
        <v>54</v>
      </c>
      <c r="X429" s="31" t="s">
        <v>54</v>
      </c>
      <c r="Y429" s="50" t="s">
        <v>2658</v>
      </c>
      <c r="Z429" s="60">
        <f t="shared" si="51"/>
        <v>41940</v>
      </c>
      <c r="AA429" s="60">
        <v>41985</v>
      </c>
      <c r="AB429" s="50"/>
      <c r="AC429" s="50"/>
      <c r="AD429" s="59" t="str">
        <f t="shared" si="52"/>
        <v>Изготовление табличек с диспетчерскими наименованиями в ОРУ ПС 35-220 кВ и знаков нумерации, фазировки устанавливаемые на ВЛ 35-220 кВ</v>
      </c>
      <c r="AE429" s="59" t="s">
        <v>4155</v>
      </c>
      <c r="AF429" s="50" t="s">
        <v>1970</v>
      </c>
      <c r="AG429" s="31" t="s">
        <v>1971</v>
      </c>
      <c r="AH429" s="50">
        <v>1000</v>
      </c>
      <c r="AI429" s="50">
        <v>46209</v>
      </c>
      <c r="AJ429" s="31" t="s">
        <v>4156</v>
      </c>
      <c r="AK429" s="60">
        <v>42005</v>
      </c>
      <c r="AL429" s="60">
        <f t="shared" si="53"/>
        <v>42005</v>
      </c>
      <c r="AM429" s="60">
        <v>42369</v>
      </c>
      <c r="AN429" s="50">
        <v>2015</v>
      </c>
      <c r="AO429" s="50"/>
      <c r="AP429" s="51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 t="s">
        <v>3874</v>
      </c>
      <c r="BB429" s="50"/>
      <c r="BC429" s="31" t="s">
        <v>4157</v>
      </c>
    </row>
    <row r="430" spans="1:55" ht="67.5">
      <c r="A430" s="58">
        <v>3</v>
      </c>
      <c r="B430" s="50" t="s">
        <v>4192</v>
      </c>
      <c r="C430" s="31" t="s">
        <v>54</v>
      </c>
      <c r="D430" s="31" t="s">
        <v>4151</v>
      </c>
      <c r="E430" s="59" t="s">
        <v>2718</v>
      </c>
      <c r="F430" s="50" t="str">
        <f t="shared" si="49"/>
        <v>74.84</v>
      </c>
      <c r="G430" s="50">
        <v>7422000</v>
      </c>
      <c r="H430" s="50">
        <v>836588</v>
      </c>
      <c r="I430" s="59" t="s">
        <v>4193</v>
      </c>
      <c r="J430" s="31" t="s">
        <v>4194</v>
      </c>
      <c r="K430" s="31" t="s">
        <v>2745</v>
      </c>
      <c r="L430" s="31" t="s">
        <v>2639</v>
      </c>
      <c r="M430" s="50">
        <v>201020204</v>
      </c>
      <c r="N430" s="31" t="s">
        <v>3212</v>
      </c>
      <c r="O430" s="59" t="s">
        <v>2726</v>
      </c>
      <c r="P430" s="51">
        <v>13895.415999999999</v>
      </c>
      <c r="Q430" s="51">
        <f t="shared" si="50"/>
        <v>16396.59088</v>
      </c>
      <c r="R430" s="51">
        <v>4631.8050000000003</v>
      </c>
      <c r="S430" s="51">
        <f>R430*1.18</f>
        <v>5465.5299000000005</v>
      </c>
      <c r="T430" s="51">
        <v>13895.415999999999</v>
      </c>
      <c r="U430" s="51">
        <f t="shared" si="54"/>
        <v>16396.59088</v>
      </c>
      <c r="V430" s="31" t="s">
        <v>61</v>
      </c>
      <c r="W430" s="31" t="s">
        <v>54</v>
      </c>
      <c r="X430" s="31" t="s">
        <v>54</v>
      </c>
      <c r="Y430" s="50" t="s">
        <v>2658</v>
      </c>
      <c r="Z430" s="60">
        <f t="shared" si="51"/>
        <v>41930</v>
      </c>
      <c r="AA430" s="60">
        <v>41985</v>
      </c>
      <c r="AB430" s="50"/>
      <c r="AC430" s="50"/>
      <c r="AD430" s="59" t="str">
        <f t="shared" si="52"/>
        <v>Техническое обслуживание парка аккумуляторных батарей, зарядных устройств аккумуляторных батарей в 2015-2017г.</v>
      </c>
      <c r="AE430" s="59" t="s">
        <v>4155</v>
      </c>
      <c r="AF430" s="50" t="s">
        <v>1970</v>
      </c>
      <c r="AG430" s="31" t="s">
        <v>1971</v>
      </c>
      <c r="AH430" s="50">
        <v>59</v>
      </c>
      <c r="AI430" s="50">
        <v>46209</v>
      </c>
      <c r="AJ430" s="31" t="s">
        <v>4156</v>
      </c>
      <c r="AK430" s="60">
        <v>42005</v>
      </c>
      <c r="AL430" s="60">
        <f t="shared" si="53"/>
        <v>42005</v>
      </c>
      <c r="AM430" s="60">
        <v>42369</v>
      </c>
      <c r="AN430" s="50">
        <v>2015</v>
      </c>
      <c r="AO430" s="50"/>
      <c r="AP430" s="51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 t="s">
        <v>3874</v>
      </c>
      <c r="BB430" s="50"/>
      <c r="BC430" s="31" t="s">
        <v>4157</v>
      </c>
    </row>
    <row r="431" spans="1:55" ht="67.5">
      <c r="A431" s="58">
        <v>3</v>
      </c>
      <c r="B431" s="50" t="s">
        <v>4195</v>
      </c>
      <c r="C431" s="31" t="s">
        <v>54</v>
      </c>
      <c r="D431" s="31" t="s">
        <v>4151</v>
      </c>
      <c r="E431" s="59" t="s">
        <v>2718</v>
      </c>
      <c r="F431" s="50" t="str">
        <f t="shared" si="49"/>
        <v>74.84</v>
      </c>
      <c r="G431" s="50">
        <v>7422000</v>
      </c>
      <c r="H431" s="50">
        <v>836631</v>
      </c>
      <c r="I431" s="59" t="s">
        <v>4196</v>
      </c>
      <c r="J431" s="31" t="s">
        <v>4197</v>
      </c>
      <c r="K431" s="31" t="s">
        <v>2745</v>
      </c>
      <c r="L431" s="31" t="s">
        <v>2639</v>
      </c>
      <c r="M431" s="50">
        <v>201020204</v>
      </c>
      <c r="N431" s="31" t="s">
        <v>3212</v>
      </c>
      <c r="O431" s="59" t="s">
        <v>2726</v>
      </c>
      <c r="P431" s="51">
        <v>4262.4449999999997</v>
      </c>
      <c r="Q431" s="51">
        <f t="shared" si="50"/>
        <v>5029.6850999999997</v>
      </c>
      <c r="R431" s="51">
        <v>4262.4449999999997</v>
      </c>
      <c r="S431" s="51">
        <f>R431*1.18</f>
        <v>5029.6850999999997</v>
      </c>
      <c r="T431" s="51">
        <v>4262.4449999999997</v>
      </c>
      <c r="U431" s="51">
        <f t="shared" si="54"/>
        <v>5029.6850999999997</v>
      </c>
      <c r="V431" s="31" t="s">
        <v>64</v>
      </c>
      <c r="W431" s="31" t="s">
        <v>54</v>
      </c>
      <c r="X431" s="31" t="s">
        <v>54</v>
      </c>
      <c r="Y431" s="50" t="s">
        <v>2658</v>
      </c>
      <c r="Z431" s="60">
        <f t="shared" si="51"/>
        <v>41940</v>
      </c>
      <c r="AA431" s="60">
        <v>41985</v>
      </c>
      <c r="AB431" s="50"/>
      <c r="AC431" s="50"/>
      <c r="AD431" s="59" t="str">
        <f t="shared" si="52"/>
        <v>Сервисное обслуживание элегазовых аппаратов</v>
      </c>
      <c r="AE431" s="59" t="s">
        <v>4155</v>
      </c>
      <c r="AF431" s="50" t="s">
        <v>1970</v>
      </c>
      <c r="AG431" s="31" t="s">
        <v>1971</v>
      </c>
      <c r="AH431" s="50">
        <v>231</v>
      </c>
      <c r="AI431" s="50">
        <v>46209</v>
      </c>
      <c r="AJ431" s="31" t="s">
        <v>4156</v>
      </c>
      <c r="AK431" s="60">
        <v>42005</v>
      </c>
      <c r="AL431" s="60">
        <f t="shared" si="53"/>
        <v>42005</v>
      </c>
      <c r="AM431" s="60">
        <v>42369</v>
      </c>
      <c r="AN431" s="50">
        <v>2015</v>
      </c>
      <c r="AO431" s="50"/>
      <c r="AP431" s="51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 t="s">
        <v>3874</v>
      </c>
      <c r="BB431" s="50"/>
      <c r="BC431" s="31" t="s">
        <v>4157</v>
      </c>
    </row>
    <row r="432" spans="1:55" ht="67.5">
      <c r="A432" s="58">
        <v>3</v>
      </c>
      <c r="B432" s="50" t="s">
        <v>4198</v>
      </c>
      <c r="C432" s="31" t="s">
        <v>54</v>
      </c>
      <c r="D432" s="31" t="s">
        <v>4151</v>
      </c>
      <c r="E432" s="59" t="s">
        <v>2718</v>
      </c>
      <c r="F432" s="50" t="str">
        <f t="shared" si="49"/>
        <v>74.84</v>
      </c>
      <c r="G432" s="50">
        <v>7422000</v>
      </c>
      <c r="H432" s="50">
        <v>836708</v>
      </c>
      <c r="I432" s="59" t="s">
        <v>4199</v>
      </c>
      <c r="J432" s="31" t="s">
        <v>4200</v>
      </c>
      <c r="K432" s="31" t="s">
        <v>2745</v>
      </c>
      <c r="L432" s="31" t="s">
        <v>2639</v>
      </c>
      <c r="M432" s="50">
        <v>201020204</v>
      </c>
      <c r="N432" s="31" t="s">
        <v>3212</v>
      </c>
      <c r="O432" s="59" t="s">
        <v>2726</v>
      </c>
      <c r="P432" s="51">
        <f>(1387097.2+597718.87)/1000</f>
        <v>1984.8160699999999</v>
      </c>
      <c r="Q432" s="51">
        <f t="shared" si="50"/>
        <v>2342.0829625999995</v>
      </c>
      <c r="R432" s="51">
        <f>1387097.2/1000</f>
        <v>1387.0971999999999</v>
      </c>
      <c r="S432" s="51">
        <f>R432*1.18</f>
        <v>1636.7746959999997</v>
      </c>
      <c r="T432" s="51">
        <f>(1387097.2+597718.87)/1000</f>
        <v>1984.8160699999999</v>
      </c>
      <c r="U432" s="51">
        <f t="shared" si="54"/>
        <v>2342.0829625999995</v>
      </c>
      <c r="V432" s="31" t="s">
        <v>64</v>
      </c>
      <c r="W432" s="31" t="s">
        <v>54</v>
      </c>
      <c r="X432" s="31" t="s">
        <v>54</v>
      </c>
      <c r="Y432" s="50" t="s">
        <v>2658</v>
      </c>
      <c r="Z432" s="60">
        <f t="shared" si="51"/>
        <v>41940</v>
      </c>
      <c r="AA432" s="60">
        <v>41985</v>
      </c>
      <c r="AB432" s="50"/>
      <c r="AC432" s="50"/>
      <c r="AD432" s="59" t="str">
        <f t="shared" si="52"/>
        <v>Техническое освидетельствование оборудования подстанций в 2015, 2016г.</v>
      </c>
      <c r="AE432" s="59" t="s">
        <v>4155</v>
      </c>
      <c r="AF432" s="50" t="s">
        <v>1970</v>
      </c>
      <c r="AG432" s="31" t="s">
        <v>1971</v>
      </c>
      <c r="AH432" s="50">
        <v>19</v>
      </c>
      <c r="AI432" s="50">
        <v>46209</v>
      </c>
      <c r="AJ432" s="31" t="s">
        <v>4156</v>
      </c>
      <c r="AK432" s="60">
        <v>42005</v>
      </c>
      <c r="AL432" s="60">
        <f t="shared" si="53"/>
        <v>42005</v>
      </c>
      <c r="AM432" s="60">
        <v>42369</v>
      </c>
      <c r="AN432" s="50">
        <v>2015</v>
      </c>
      <c r="AO432" s="50"/>
      <c r="AP432" s="51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 t="s">
        <v>3874</v>
      </c>
      <c r="BB432" s="50"/>
      <c r="BC432" s="31" t="s">
        <v>4157</v>
      </c>
    </row>
    <row r="433" spans="1:55" ht="67.5">
      <c r="A433" s="58">
        <v>3</v>
      </c>
      <c r="B433" s="50" t="s">
        <v>4201</v>
      </c>
      <c r="C433" s="31" t="s">
        <v>54</v>
      </c>
      <c r="D433" s="31" t="s">
        <v>4151</v>
      </c>
      <c r="E433" s="59" t="s">
        <v>2718</v>
      </c>
      <c r="F433" s="50" t="str">
        <f t="shared" si="49"/>
        <v>74.84</v>
      </c>
      <c r="G433" s="50">
        <v>7422000</v>
      </c>
      <c r="H433" s="50">
        <v>836608</v>
      </c>
      <c r="I433" s="59" t="s">
        <v>4202</v>
      </c>
      <c r="J433" s="31" t="s">
        <v>4203</v>
      </c>
      <c r="K433" s="31" t="s">
        <v>2745</v>
      </c>
      <c r="L433" s="31" t="s">
        <v>2639</v>
      </c>
      <c r="M433" s="50">
        <v>201020204</v>
      </c>
      <c r="N433" s="31" t="s">
        <v>3212</v>
      </c>
      <c r="O433" s="59" t="s">
        <v>2726</v>
      </c>
      <c r="P433" s="51">
        <v>1200</v>
      </c>
      <c r="Q433" s="51">
        <f t="shared" si="50"/>
        <v>1416</v>
      </c>
      <c r="R433" s="51">
        <v>1200</v>
      </c>
      <c r="S433" s="51">
        <v>1416</v>
      </c>
      <c r="T433" s="51">
        <v>1200</v>
      </c>
      <c r="U433" s="51">
        <f t="shared" si="54"/>
        <v>1416</v>
      </c>
      <c r="V433" s="31" t="s">
        <v>64</v>
      </c>
      <c r="W433" s="31" t="s">
        <v>54</v>
      </c>
      <c r="X433" s="31" t="s">
        <v>54</v>
      </c>
      <c r="Y433" s="50" t="s">
        <v>2658</v>
      </c>
      <c r="Z433" s="60">
        <f t="shared" si="51"/>
        <v>41940</v>
      </c>
      <c r="AA433" s="60">
        <v>41985</v>
      </c>
      <c r="AB433" s="50"/>
      <c r="AC433" s="50"/>
      <c r="AD433" s="59" t="str">
        <f t="shared" si="52"/>
        <v>Обследование щитов постояного тока и собственых нужд с прогрузкой автоматов ПТ и СН на подстанциях</v>
      </c>
      <c r="AE433" s="59" t="s">
        <v>4155</v>
      </c>
      <c r="AF433" s="50" t="s">
        <v>1970</v>
      </c>
      <c r="AG433" s="31" t="s">
        <v>1971</v>
      </c>
      <c r="AH433" s="50">
        <v>5</v>
      </c>
      <c r="AI433" s="50">
        <v>46209</v>
      </c>
      <c r="AJ433" s="31" t="s">
        <v>4156</v>
      </c>
      <c r="AK433" s="60">
        <v>42005</v>
      </c>
      <c r="AL433" s="60">
        <f t="shared" si="53"/>
        <v>42005</v>
      </c>
      <c r="AM433" s="60">
        <v>42369</v>
      </c>
      <c r="AN433" s="50">
        <v>2015</v>
      </c>
      <c r="AO433" s="50"/>
      <c r="AP433" s="51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 t="s">
        <v>3874</v>
      </c>
      <c r="BB433" s="50"/>
      <c r="BC433" s="31" t="s">
        <v>4157</v>
      </c>
    </row>
    <row r="434" spans="1:55" ht="67.5">
      <c r="A434" s="58">
        <v>3</v>
      </c>
      <c r="B434" s="50" t="s">
        <v>4204</v>
      </c>
      <c r="C434" s="31" t="s">
        <v>54</v>
      </c>
      <c r="D434" s="31" t="s">
        <v>4151</v>
      </c>
      <c r="E434" s="59" t="s">
        <v>2718</v>
      </c>
      <c r="F434" s="50" t="str">
        <f t="shared" si="49"/>
        <v>74.84</v>
      </c>
      <c r="G434" s="50">
        <v>7422000</v>
      </c>
      <c r="H434" s="50">
        <v>836783</v>
      </c>
      <c r="I434" s="59" t="s">
        <v>4205</v>
      </c>
      <c r="J434" s="31" t="s">
        <v>4206</v>
      </c>
      <c r="K434" s="31" t="s">
        <v>2745</v>
      </c>
      <c r="L434" s="31" t="s">
        <v>2639</v>
      </c>
      <c r="M434" s="50">
        <v>201020204</v>
      </c>
      <c r="N434" s="31" t="s">
        <v>3073</v>
      </c>
      <c r="O434" s="59" t="s">
        <v>2726</v>
      </c>
      <c r="P434" s="51">
        <v>4300</v>
      </c>
      <c r="Q434" s="51">
        <f t="shared" si="50"/>
        <v>5074</v>
      </c>
      <c r="R434" s="51">
        <v>4300</v>
      </c>
      <c r="S434" s="51">
        <v>5074</v>
      </c>
      <c r="T434" s="51">
        <v>4300</v>
      </c>
      <c r="U434" s="51">
        <f t="shared" si="54"/>
        <v>5074</v>
      </c>
      <c r="V434" s="31" t="s">
        <v>64</v>
      </c>
      <c r="W434" s="31" t="s">
        <v>54</v>
      </c>
      <c r="X434" s="31" t="s">
        <v>54</v>
      </c>
      <c r="Y434" s="50" t="s">
        <v>2658</v>
      </c>
      <c r="Z434" s="60">
        <f t="shared" si="51"/>
        <v>41940</v>
      </c>
      <c r="AA434" s="60">
        <v>41985</v>
      </c>
      <c r="AB434" s="50"/>
      <c r="AC434" s="50"/>
      <c r="AD434" s="59" t="str">
        <f t="shared" si="52"/>
        <v>Поверка измерительных ТТ и ТН, эталонных и переносных средств измерений (СМ)</v>
      </c>
      <c r="AE434" s="59" t="s">
        <v>4155</v>
      </c>
      <c r="AF434" s="50" t="s">
        <v>1970</v>
      </c>
      <c r="AG434" s="31" t="s">
        <v>1971</v>
      </c>
      <c r="AH434" s="50">
        <v>2163</v>
      </c>
      <c r="AI434" s="50">
        <v>46209</v>
      </c>
      <c r="AJ434" s="31" t="s">
        <v>4156</v>
      </c>
      <c r="AK434" s="60">
        <v>42005</v>
      </c>
      <c r="AL434" s="60">
        <f t="shared" si="53"/>
        <v>42005</v>
      </c>
      <c r="AM434" s="60">
        <v>42369</v>
      </c>
      <c r="AN434" s="50">
        <v>2015</v>
      </c>
      <c r="AO434" s="50"/>
      <c r="AP434" s="51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 t="s">
        <v>3874</v>
      </c>
      <c r="BB434" s="50"/>
      <c r="BC434" s="31" t="s">
        <v>4157</v>
      </c>
    </row>
    <row r="435" spans="1:55" ht="67.5">
      <c r="A435" s="58">
        <v>3</v>
      </c>
      <c r="B435" s="50" t="s">
        <v>4207</v>
      </c>
      <c r="C435" s="31" t="s">
        <v>54</v>
      </c>
      <c r="D435" s="31" t="s">
        <v>4151</v>
      </c>
      <c r="E435" s="59" t="s">
        <v>2718</v>
      </c>
      <c r="F435" s="50" t="str">
        <f t="shared" si="49"/>
        <v>74.84</v>
      </c>
      <c r="G435" s="50">
        <v>7422000</v>
      </c>
      <c r="H435" s="50">
        <v>836784</v>
      </c>
      <c r="I435" s="59" t="s">
        <v>4208</v>
      </c>
      <c r="J435" s="31" t="s">
        <v>4209</v>
      </c>
      <c r="K435" s="31" t="s">
        <v>2745</v>
      </c>
      <c r="L435" s="31" t="s">
        <v>2639</v>
      </c>
      <c r="M435" s="50">
        <v>201020202</v>
      </c>
      <c r="N435" s="31" t="s">
        <v>3073</v>
      </c>
      <c r="O435" s="59" t="s">
        <v>2726</v>
      </c>
      <c r="P435" s="51">
        <v>6200</v>
      </c>
      <c r="Q435" s="51">
        <f t="shared" si="50"/>
        <v>7316</v>
      </c>
      <c r="R435" s="51">
        <v>6200</v>
      </c>
      <c r="S435" s="51">
        <v>7316</v>
      </c>
      <c r="T435" s="51">
        <v>6200</v>
      </c>
      <c r="U435" s="51">
        <f t="shared" si="54"/>
        <v>7316</v>
      </c>
      <c r="V435" s="31" t="s">
        <v>64</v>
      </c>
      <c r="W435" s="31" t="s">
        <v>54</v>
      </c>
      <c r="X435" s="31" t="s">
        <v>54</v>
      </c>
      <c r="Y435" s="50" t="s">
        <v>2658</v>
      </c>
      <c r="Z435" s="60">
        <f t="shared" si="51"/>
        <v>41940</v>
      </c>
      <c r="AA435" s="60">
        <v>41985</v>
      </c>
      <c r="AB435" s="50"/>
      <c r="AC435" s="50"/>
      <c r="AD435" s="59" t="str">
        <f t="shared" si="52"/>
        <v>Замена щитовых приборов (СМ)</v>
      </c>
      <c r="AE435" s="59" t="s">
        <v>4155</v>
      </c>
      <c r="AF435" s="50" t="s">
        <v>1970</v>
      </c>
      <c r="AG435" s="31" t="s">
        <v>1971</v>
      </c>
      <c r="AH435" s="50">
        <v>571</v>
      </c>
      <c r="AI435" s="50">
        <v>46209</v>
      </c>
      <c r="AJ435" s="31" t="s">
        <v>4156</v>
      </c>
      <c r="AK435" s="60">
        <v>42005</v>
      </c>
      <c r="AL435" s="60">
        <f t="shared" si="53"/>
        <v>42005</v>
      </c>
      <c r="AM435" s="60">
        <v>42369</v>
      </c>
      <c r="AN435" s="50">
        <v>2015</v>
      </c>
      <c r="AO435" s="50"/>
      <c r="AP435" s="51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 t="s">
        <v>3874</v>
      </c>
      <c r="BB435" s="50"/>
      <c r="BC435" s="31" t="s">
        <v>4157</v>
      </c>
    </row>
    <row r="436" spans="1:55" ht="80.25" customHeight="1">
      <c r="A436" s="58">
        <v>3</v>
      </c>
      <c r="B436" s="50" t="s">
        <v>4210</v>
      </c>
      <c r="C436" s="31" t="s">
        <v>54</v>
      </c>
      <c r="D436" s="31" t="s">
        <v>4151</v>
      </c>
      <c r="E436" s="59" t="s">
        <v>2718</v>
      </c>
      <c r="F436" s="50" t="str">
        <f t="shared" si="49"/>
        <v>74.84</v>
      </c>
      <c r="G436" s="50">
        <v>7422000</v>
      </c>
      <c r="H436" s="50">
        <v>836789</v>
      </c>
      <c r="I436" s="59" t="s">
        <v>4211</v>
      </c>
      <c r="J436" s="31" t="s">
        <v>4212</v>
      </c>
      <c r="K436" s="31" t="s">
        <v>2745</v>
      </c>
      <c r="L436" s="31" t="s">
        <v>2639</v>
      </c>
      <c r="M436" s="50">
        <v>201020204</v>
      </c>
      <c r="N436" s="31" t="s">
        <v>3256</v>
      </c>
      <c r="O436" s="59" t="s">
        <v>2726</v>
      </c>
      <c r="P436" s="51">
        <v>3920.1</v>
      </c>
      <c r="Q436" s="51">
        <f t="shared" si="50"/>
        <v>4625.7179999999998</v>
      </c>
      <c r="R436" s="51">
        <v>1306.7</v>
      </c>
      <c r="S436" s="51">
        <f>R436*1.18</f>
        <v>1541.9059999999999</v>
      </c>
      <c r="T436" s="51">
        <v>3920.1</v>
      </c>
      <c r="U436" s="51">
        <f t="shared" si="54"/>
        <v>4625.7179999999998</v>
      </c>
      <c r="V436" s="31" t="s">
        <v>64</v>
      </c>
      <c r="W436" s="31" t="s">
        <v>54</v>
      </c>
      <c r="X436" s="31" t="s">
        <v>54</v>
      </c>
      <c r="Y436" s="50" t="s">
        <v>2658</v>
      </c>
      <c r="Z436" s="60">
        <f t="shared" si="51"/>
        <v>41940</v>
      </c>
      <c r="AA436" s="60">
        <v>41985</v>
      </c>
      <c r="AB436" s="50"/>
      <c r="AC436" s="50"/>
      <c r="AD436" s="59" t="str">
        <f t="shared" si="52"/>
        <v>Проведение хромотографический анализов газов растворенных в трансформаторном масле, физико-химического анализа трансформаторного масла, определение фурановых производных в трансформаторном масле в 2015-2017г.</v>
      </c>
      <c r="AE436" s="59" t="s">
        <v>4155</v>
      </c>
      <c r="AF436" s="50" t="s">
        <v>1970</v>
      </c>
      <c r="AG436" s="31" t="s">
        <v>1971</v>
      </c>
      <c r="AH436" s="50">
        <v>280</v>
      </c>
      <c r="AI436" s="50">
        <v>46209</v>
      </c>
      <c r="AJ436" s="31" t="s">
        <v>4156</v>
      </c>
      <c r="AK436" s="60">
        <v>42005</v>
      </c>
      <c r="AL436" s="60">
        <f t="shared" si="53"/>
        <v>42005</v>
      </c>
      <c r="AM436" s="60">
        <v>43100</v>
      </c>
      <c r="AN436" s="50" t="s">
        <v>57</v>
      </c>
      <c r="AO436" s="50"/>
      <c r="AP436" s="51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 t="s">
        <v>3874</v>
      </c>
      <c r="BB436" s="50"/>
      <c r="BC436" s="31" t="s">
        <v>4157</v>
      </c>
    </row>
    <row r="437" spans="1:55" ht="67.5">
      <c r="A437" s="58">
        <v>3</v>
      </c>
      <c r="B437" s="50" t="s">
        <v>4213</v>
      </c>
      <c r="C437" s="31" t="s">
        <v>54</v>
      </c>
      <c r="D437" s="31" t="s">
        <v>4151</v>
      </c>
      <c r="E437" s="59" t="s">
        <v>2718</v>
      </c>
      <c r="F437" s="50" t="str">
        <f t="shared" si="49"/>
        <v>74.84</v>
      </c>
      <c r="G437" s="50">
        <v>7422000</v>
      </c>
      <c r="H437" s="50">
        <v>836646</v>
      </c>
      <c r="I437" s="59" t="s">
        <v>4214</v>
      </c>
      <c r="J437" s="31" t="s">
        <v>4215</v>
      </c>
      <c r="K437" s="31" t="s">
        <v>2745</v>
      </c>
      <c r="L437" s="31" t="s">
        <v>2639</v>
      </c>
      <c r="M437" s="50">
        <v>201020204</v>
      </c>
      <c r="N437" s="31" t="s">
        <v>3212</v>
      </c>
      <c r="O437" s="59" t="s">
        <v>2726</v>
      </c>
      <c r="P437" s="51">
        <v>1393.742</v>
      </c>
      <c r="Q437" s="51">
        <f t="shared" si="50"/>
        <v>1644.61556</v>
      </c>
      <c r="R437" s="51">
        <v>1393.742</v>
      </c>
      <c r="S437" s="51">
        <f>R437*1.18</f>
        <v>1644.61556</v>
      </c>
      <c r="T437" s="51">
        <v>1393.742</v>
      </c>
      <c r="U437" s="51">
        <f t="shared" si="54"/>
        <v>1644.61556</v>
      </c>
      <c r="V437" s="31" t="s">
        <v>64</v>
      </c>
      <c r="W437" s="31" t="s">
        <v>54</v>
      </c>
      <c r="X437" s="31" t="s">
        <v>54</v>
      </c>
      <c r="Y437" s="50" t="s">
        <v>2658</v>
      </c>
      <c r="Z437" s="60">
        <f t="shared" si="51"/>
        <v>41940</v>
      </c>
      <c r="AA437" s="60">
        <v>41985</v>
      </c>
      <c r="AB437" s="50"/>
      <c r="AC437" s="50"/>
      <c r="AD437" s="59" t="str">
        <f t="shared" si="52"/>
        <v>Техническое освидетельствование силовых трансформаторов в 2015г</v>
      </c>
      <c r="AE437" s="59" t="s">
        <v>4155</v>
      </c>
      <c r="AF437" s="50" t="s">
        <v>1970</v>
      </c>
      <c r="AG437" s="31" t="s">
        <v>1971</v>
      </c>
      <c r="AH437" s="50">
        <v>11</v>
      </c>
      <c r="AI437" s="50">
        <v>46209</v>
      </c>
      <c r="AJ437" s="31" t="s">
        <v>4156</v>
      </c>
      <c r="AK437" s="60">
        <v>42005</v>
      </c>
      <c r="AL437" s="60">
        <f t="shared" si="53"/>
        <v>42005</v>
      </c>
      <c r="AM437" s="60">
        <v>42369</v>
      </c>
      <c r="AN437" s="50">
        <v>2015</v>
      </c>
      <c r="AO437" s="50"/>
      <c r="AP437" s="51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 t="s">
        <v>3874</v>
      </c>
      <c r="BB437" s="50"/>
      <c r="BC437" s="31" t="s">
        <v>4157</v>
      </c>
    </row>
    <row r="438" spans="1:55" ht="67.5">
      <c r="A438" s="58">
        <v>3</v>
      </c>
      <c r="B438" s="50" t="s">
        <v>4216</v>
      </c>
      <c r="C438" s="31" t="s">
        <v>54</v>
      </c>
      <c r="D438" s="31" t="s">
        <v>4151</v>
      </c>
      <c r="E438" s="59" t="s">
        <v>2718</v>
      </c>
      <c r="F438" s="50" t="str">
        <f t="shared" si="49"/>
        <v>74.84</v>
      </c>
      <c r="G438" s="50">
        <v>7422000</v>
      </c>
      <c r="H438" s="50">
        <v>836791</v>
      </c>
      <c r="I438" s="59" t="s">
        <v>4217</v>
      </c>
      <c r="J438" s="31" t="s">
        <v>4218</v>
      </c>
      <c r="K438" s="31" t="s">
        <v>2745</v>
      </c>
      <c r="L438" s="31" t="s">
        <v>2639</v>
      </c>
      <c r="M438" s="50">
        <v>201020204</v>
      </c>
      <c r="N438" s="31" t="s">
        <v>3212</v>
      </c>
      <c r="O438" s="59" t="s">
        <v>2726</v>
      </c>
      <c r="P438" s="51">
        <v>2662.2394800000002</v>
      </c>
      <c r="Q438" s="51">
        <f t="shared" si="50"/>
        <v>3141.4425864</v>
      </c>
      <c r="R438" s="51">
        <v>2662.2394800000002</v>
      </c>
      <c r="S438" s="51">
        <v>3141.4425864</v>
      </c>
      <c r="T438" s="51">
        <v>2662.2394800000002</v>
      </c>
      <c r="U438" s="51">
        <f t="shared" si="54"/>
        <v>3141.4425864</v>
      </c>
      <c r="V438" s="31" t="s">
        <v>64</v>
      </c>
      <c r="W438" s="31" t="s">
        <v>54</v>
      </c>
      <c r="X438" s="31" t="s">
        <v>54</v>
      </c>
      <c r="Y438" s="50" t="s">
        <v>2658</v>
      </c>
      <c r="Z438" s="60">
        <f t="shared" si="51"/>
        <v>41940</v>
      </c>
      <c r="AA438" s="60">
        <v>41985</v>
      </c>
      <c r="AB438" s="50"/>
      <c r="AC438" s="50"/>
      <c r="AD438" s="59" t="str">
        <f t="shared" si="52"/>
        <v>Техническое обслуживание оборудования УКВ диспетчерской радиосвязи</v>
      </c>
      <c r="AE438" s="59" t="s">
        <v>4155</v>
      </c>
      <c r="AF438" s="50" t="s">
        <v>1970</v>
      </c>
      <c r="AG438" s="31" t="s">
        <v>1971</v>
      </c>
      <c r="AH438" s="50">
        <v>404</v>
      </c>
      <c r="AI438" s="50">
        <v>46209</v>
      </c>
      <c r="AJ438" s="31" t="s">
        <v>4156</v>
      </c>
      <c r="AK438" s="60">
        <v>42005</v>
      </c>
      <c r="AL438" s="60">
        <f t="shared" si="53"/>
        <v>42005</v>
      </c>
      <c r="AM438" s="60">
        <v>42369</v>
      </c>
      <c r="AN438" s="50">
        <v>2015</v>
      </c>
      <c r="AO438" s="50"/>
      <c r="AP438" s="51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 t="s">
        <v>3874</v>
      </c>
      <c r="BB438" s="50"/>
      <c r="BC438" s="31" t="s">
        <v>4157</v>
      </c>
    </row>
    <row r="439" spans="1:55" ht="67.5">
      <c r="A439" s="58">
        <v>3</v>
      </c>
      <c r="B439" s="50" t="s">
        <v>4219</v>
      </c>
      <c r="C439" s="31" t="s">
        <v>54</v>
      </c>
      <c r="D439" s="31" t="s">
        <v>4151</v>
      </c>
      <c r="E439" s="59" t="s">
        <v>2718</v>
      </c>
      <c r="F439" s="50" t="str">
        <f t="shared" si="49"/>
        <v>74.84</v>
      </c>
      <c r="G439" s="50">
        <v>7422000</v>
      </c>
      <c r="H439" s="50">
        <v>836805</v>
      </c>
      <c r="I439" s="59" t="s">
        <v>4220</v>
      </c>
      <c r="J439" s="31" t="s">
        <v>4221</v>
      </c>
      <c r="K439" s="31" t="s">
        <v>2745</v>
      </c>
      <c r="L439" s="31" t="s">
        <v>2639</v>
      </c>
      <c r="M439" s="50">
        <v>201050103</v>
      </c>
      <c r="N439" s="31" t="s">
        <v>3000</v>
      </c>
      <c r="O439" s="59" t="s">
        <v>2726</v>
      </c>
      <c r="P439" s="51">
        <v>3234.4870000000001</v>
      </c>
      <c r="Q439" s="51">
        <f t="shared" si="50"/>
        <v>3816.6946600000001</v>
      </c>
      <c r="R439" s="51">
        <v>3234.4870000000001</v>
      </c>
      <c r="S439" s="51">
        <v>3816.6946600000001</v>
      </c>
      <c r="T439" s="51">
        <v>3234.4870000000001</v>
      </c>
      <c r="U439" s="51">
        <f t="shared" si="54"/>
        <v>3816.6946600000001</v>
      </c>
      <c r="V439" s="31" t="s">
        <v>64</v>
      </c>
      <c r="W439" s="31" t="s">
        <v>54</v>
      </c>
      <c r="X439" s="31" t="s">
        <v>54</v>
      </c>
      <c r="Y439" s="50" t="s">
        <v>2658</v>
      </c>
      <c r="Z439" s="60">
        <f t="shared" si="51"/>
        <v>41940</v>
      </c>
      <c r="AA439" s="60">
        <v>41985</v>
      </c>
      <c r="AB439" s="50"/>
      <c r="AC439" s="50"/>
      <c r="AD439" s="59" t="str">
        <f t="shared" si="52"/>
        <v>Техническое обслуживание РП и реклоузеров</v>
      </c>
      <c r="AE439" s="59" t="s">
        <v>4155</v>
      </c>
      <c r="AF439" s="50" t="s">
        <v>1970</v>
      </c>
      <c r="AG439" s="31" t="s">
        <v>1971</v>
      </c>
      <c r="AH439" s="50">
        <v>30</v>
      </c>
      <c r="AI439" s="50">
        <v>46209</v>
      </c>
      <c r="AJ439" s="31" t="s">
        <v>4156</v>
      </c>
      <c r="AK439" s="60">
        <v>42005</v>
      </c>
      <c r="AL439" s="60">
        <f t="shared" si="53"/>
        <v>42005</v>
      </c>
      <c r="AM439" s="60">
        <v>42369</v>
      </c>
      <c r="AN439" s="50">
        <v>2015</v>
      </c>
      <c r="AO439" s="50"/>
      <c r="AP439" s="51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 t="s">
        <v>3874</v>
      </c>
      <c r="BB439" s="50"/>
      <c r="BC439" s="31" t="s">
        <v>4157</v>
      </c>
    </row>
    <row r="440" spans="1:55" ht="67.5">
      <c r="A440" s="58">
        <v>3</v>
      </c>
      <c r="B440" s="50" t="s">
        <v>4222</v>
      </c>
      <c r="C440" s="31" t="s">
        <v>54</v>
      </c>
      <c r="D440" s="31" t="s">
        <v>4151</v>
      </c>
      <c r="E440" s="59" t="s">
        <v>2718</v>
      </c>
      <c r="F440" s="50" t="str">
        <f t="shared" si="49"/>
        <v>74.84</v>
      </c>
      <c r="G440" s="50">
        <v>7422000</v>
      </c>
      <c r="H440" s="50">
        <v>836794</v>
      </c>
      <c r="I440" s="59" t="s">
        <v>4223</v>
      </c>
      <c r="J440" s="31" t="s">
        <v>4224</v>
      </c>
      <c r="K440" s="31" t="s">
        <v>2745</v>
      </c>
      <c r="L440" s="31" t="s">
        <v>2639</v>
      </c>
      <c r="M440" s="50">
        <v>201020204</v>
      </c>
      <c r="N440" s="31" t="s">
        <v>3212</v>
      </c>
      <c r="O440" s="59" t="s">
        <v>2726</v>
      </c>
      <c r="P440" s="51">
        <v>12947.78</v>
      </c>
      <c r="Q440" s="51">
        <f t="shared" si="50"/>
        <v>15278.3804</v>
      </c>
      <c r="R440" s="51">
        <v>4102</v>
      </c>
      <c r="S440" s="51">
        <f>R440*1.18</f>
        <v>4840.3599999999997</v>
      </c>
      <c r="T440" s="51">
        <v>12947.78</v>
      </c>
      <c r="U440" s="51">
        <f t="shared" si="54"/>
        <v>15278.3804</v>
      </c>
      <c r="V440" s="31" t="s">
        <v>61</v>
      </c>
      <c r="W440" s="31" t="s">
        <v>54</v>
      </c>
      <c r="X440" s="31" t="s">
        <v>54</v>
      </c>
      <c r="Y440" s="50" t="s">
        <v>2658</v>
      </c>
      <c r="Z440" s="60">
        <f t="shared" si="51"/>
        <v>41930</v>
      </c>
      <c r="AA440" s="60">
        <v>41985</v>
      </c>
      <c r="AB440" s="50"/>
      <c r="AC440" s="50"/>
      <c r="AD440" s="59" t="str">
        <f t="shared" si="52"/>
        <v>Техническое освидетельствование ВЛ 6-10 кВ и ТП на 2015-2017г</v>
      </c>
      <c r="AE440" s="59" t="s">
        <v>4155</v>
      </c>
      <c r="AF440" s="50" t="s">
        <v>1970</v>
      </c>
      <c r="AG440" s="31" t="s">
        <v>1971</v>
      </c>
      <c r="AH440" s="50">
        <v>443</v>
      </c>
      <c r="AI440" s="50">
        <v>46209</v>
      </c>
      <c r="AJ440" s="31" t="s">
        <v>4156</v>
      </c>
      <c r="AK440" s="60">
        <v>42005</v>
      </c>
      <c r="AL440" s="60">
        <f t="shared" si="53"/>
        <v>42005</v>
      </c>
      <c r="AM440" s="60">
        <v>43100</v>
      </c>
      <c r="AN440" s="50" t="s">
        <v>57</v>
      </c>
      <c r="AO440" s="50"/>
      <c r="AP440" s="51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 t="s">
        <v>3874</v>
      </c>
      <c r="BB440" s="50"/>
      <c r="BC440" s="31" t="s">
        <v>4157</v>
      </c>
    </row>
    <row r="441" spans="1:55" ht="67.5">
      <c r="A441" s="58">
        <v>3</v>
      </c>
      <c r="B441" s="50" t="s">
        <v>4225</v>
      </c>
      <c r="C441" s="31" t="s">
        <v>54</v>
      </c>
      <c r="D441" s="31" t="s">
        <v>4151</v>
      </c>
      <c r="E441" s="59" t="s">
        <v>2718</v>
      </c>
      <c r="F441" s="50" t="str">
        <f t="shared" si="49"/>
        <v>74.84</v>
      </c>
      <c r="G441" s="50">
        <v>7422000</v>
      </c>
      <c r="H441" s="50">
        <v>836796</v>
      </c>
      <c r="I441" s="59" t="s">
        <v>4226</v>
      </c>
      <c r="J441" s="31" t="s">
        <v>4227</v>
      </c>
      <c r="K441" s="31" t="s">
        <v>2745</v>
      </c>
      <c r="L441" s="31" t="s">
        <v>2639</v>
      </c>
      <c r="M441" s="50">
        <v>20105140301</v>
      </c>
      <c r="N441" s="31" t="s">
        <v>2891</v>
      </c>
      <c r="O441" s="59" t="s">
        <v>2726</v>
      </c>
      <c r="P441" s="51">
        <v>14037</v>
      </c>
      <c r="Q441" s="51">
        <f t="shared" si="50"/>
        <v>16563.66</v>
      </c>
      <c r="R441" s="51">
        <v>4679</v>
      </c>
      <c r="S441" s="51">
        <f>R441*1.18</f>
        <v>5521.2199999999993</v>
      </c>
      <c r="T441" s="51">
        <v>14037</v>
      </c>
      <c r="U441" s="51">
        <f t="shared" si="54"/>
        <v>16563.66</v>
      </c>
      <c r="V441" s="31" t="s">
        <v>61</v>
      </c>
      <c r="W441" s="31" t="s">
        <v>54</v>
      </c>
      <c r="X441" s="31" t="s">
        <v>54</v>
      </c>
      <c r="Y441" s="50" t="s">
        <v>2658</v>
      </c>
      <c r="Z441" s="60">
        <f t="shared" si="51"/>
        <v>41930</v>
      </c>
      <c r="AA441" s="60">
        <v>41985</v>
      </c>
      <c r="AB441" s="50"/>
      <c r="AC441" s="50"/>
      <c r="AD441" s="59" t="str">
        <f t="shared" si="52"/>
        <v>Сервисное обслуживание кондиционеров и вентиляционных систем в 2015-2017г.</v>
      </c>
      <c r="AE441" s="59" t="s">
        <v>4155</v>
      </c>
      <c r="AF441" s="50" t="s">
        <v>1970</v>
      </c>
      <c r="AG441" s="31" t="s">
        <v>1971</v>
      </c>
      <c r="AH441" s="50">
        <v>445</v>
      </c>
      <c r="AI441" s="50">
        <v>46209</v>
      </c>
      <c r="AJ441" s="31" t="s">
        <v>4156</v>
      </c>
      <c r="AK441" s="60">
        <v>42005</v>
      </c>
      <c r="AL441" s="60">
        <f t="shared" si="53"/>
        <v>42005</v>
      </c>
      <c r="AM441" s="60">
        <v>43100</v>
      </c>
      <c r="AN441" s="50" t="s">
        <v>57</v>
      </c>
      <c r="AO441" s="50"/>
      <c r="AP441" s="51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 t="s">
        <v>3874</v>
      </c>
      <c r="BB441" s="50"/>
      <c r="BC441" s="31" t="s">
        <v>4157</v>
      </c>
    </row>
    <row r="442" spans="1:55" ht="67.5">
      <c r="A442" s="58">
        <v>3</v>
      </c>
      <c r="B442" s="50" t="s">
        <v>4228</v>
      </c>
      <c r="C442" s="31" t="s">
        <v>54</v>
      </c>
      <c r="D442" s="31" t="s">
        <v>4151</v>
      </c>
      <c r="E442" s="59" t="s">
        <v>2718</v>
      </c>
      <c r="F442" s="50" t="str">
        <f t="shared" si="49"/>
        <v>74.84</v>
      </c>
      <c r="G442" s="50">
        <v>7422000</v>
      </c>
      <c r="H442" s="50">
        <v>836800</v>
      </c>
      <c r="I442" s="59" t="s">
        <v>4229</v>
      </c>
      <c r="J442" s="31" t="s">
        <v>4230</v>
      </c>
      <c r="K442" s="31" t="s">
        <v>2745</v>
      </c>
      <c r="L442" s="31" t="s">
        <v>2639</v>
      </c>
      <c r="M442" s="50">
        <v>201020204</v>
      </c>
      <c r="N442" s="31" t="s">
        <v>3249</v>
      </c>
      <c r="O442" s="59" t="s">
        <v>2726</v>
      </c>
      <c r="P442" s="51">
        <v>99846</v>
      </c>
      <c r="Q442" s="51">
        <f t="shared" si="50"/>
        <v>117818.28</v>
      </c>
      <c r="R442" s="51">
        <v>33282</v>
      </c>
      <c r="S442" s="51">
        <f>R442*1.18</f>
        <v>39272.759999999995</v>
      </c>
      <c r="T442" s="51">
        <v>99846</v>
      </c>
      <c r="U442" s="51">
        <f t="shared" si="54"/>
        <v>117818.28</v>
      </c>
      <c r="V442" s="31" t="s">
        <v>61</v>
      </c>
      <c r="W442" s="31" t="s">
        <v>54</v>
      </c>
      <c r="X442" s="31" t="s">
        <v>54</v>
      </c>
      <c r="Y442" s="50" t="s">
        <v>2658</v>
      </c>
      <c r="Z442" s="60">
        <f t="shared" si="51"/>
        <v>41930</v>
      </c>
      <c r="AA442" s="60">
        <v>41985</v>
      </c>
      <c r="AB442" s="50"/>
      <c r="AC442" s="50"/>
      <c r="AD442" s="59" t="str">
        <f t="shared" si="52"/>
        <v>Работы по регламентному содержанию территорий ПС и участков в 2015-2017г.</v>
      </c>
      <c r="AE442" s="59" t="s">
        <v>4155</v>
      </c>
      <c r="AF442" s="50" t="s">
        <v>2001</v>
      </c>
      <c r="AG442" s="31" t="s">
        <v>2002</v>
      </c>
      <c r="AH442" s="50">
        <v>48000</v>
      </c>
      <c r="AI442" s="50">
        <v>46209</v>
      </c>
      <c r="AJ442" s="31" t="s">
        <v>4156</v>
      </c>
      <c r="AK442" s="60">
        <v>42005</v>
      </c>
      <c r="AL442" s="60">
        <v>42144</v>
      </c>
      <c r="AM442" s="60">
        <v>43239</v>
      </c>
      <c r="AN442" s="50" t="s">
        <v>58</v>
      </c>
      <c r="AO442" s="50"/>
      <c r="AP442" s="51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 t="s">
        <v>3874</v>
      </c>
      <c r="BB442" s="50"/>
      <c r="BC442" s="31" t="s">
        <v>4157</v>
      </c>
    </row>
    <row r="443" spans="1:55" ht="67.5">
      <c r="A443" s="58">
        <v>3</v>
      </c>
      <c r="B443" s="50" t="s">
        <v>4231</v>
      </c>
      <c r="C443" s="31" t="s">
        <v>54</v>
      </c>
      <c r="D443" s="31" t="s">
        <v>4151</v>
      </c>
      <c r="E443" s="59" t="s">
        <v>2718</v>
      </c>
      <c r="F443" s="50" t="str">
        <f t="shared" si="49"/>
        <v>74.84</v>
      </c>
      <c r="G443" s="50">
        <v>7422000</v>
      </c>
      <c r="H443" s="50">
        <v>836801</v>
      </c>
      <c r="I443" s="59" t="s">
        <v>4232</v>
      </c>
      <c r="J443" s="31" t="s">
        <v>4233</v>
      </c>
      <c r="K443" s="31" t="s">
        <v>2745</v>
      </c>
      <c r="L443" s="31" t="s">
        <v>2639</v>
      </c>
      <c r="M443" s="50">
        <v>201020204</v>
      </c>
      <c r="N443" s="31" t="s">
        <v>2797</v>
      </c>
      <c r="O443" s="59" t="s">
        <v>2726</v>
      </c>
      <c r="P443" s="51">
        <v>55800</v>
      </c>
      <c r="Q443" s="51">
        <f t="shared" si="50"/>
        <v>65844</v>
      </c>
      <c r="R443" s="51">
        <v>18600</v>
      </c>
      <c r="S443" s="51">
        <f>R443*1.18</f>
        <v>21948</v>
      </c>
      <c r="T443" s="51">
        <v>55800</v>
      </c>
      <c r="U443" s="51">
        <f t="shared" si="54"/>
        <v>65844</v>
      </c>
      <c r="V443" s="31" t="s">
        <v>61</v>
      </c>
      <c r="W443" s="31" t="s">
        <v>54</v>
      </c>
      <c r="X443" s="31" t="s">
        <v>54</v>
      </c>
      <c r="Y443" s="50" t="s">
        <v>2658</v>
      </c>
      <c r="Z443" s="60">
        <f t="shared" si="51"/>
        <v>41930</v>
      </c>
      <c r="AA443" s="60">
        <v>41985</v>
      </c>
      <c r="AB443" s="50"/>
      <c r="AC443" s="50"/>
      <c r="AD443" s="59" t="str">
        <f t="shared" si="52"/>
        <v>Содержание и уборка помещений в 2015-2017г.</v>
      </c>
      <c r="AE443" s="59" t="s">
        <v>4155</v>
      </c>
      <c r="AF443" s="50" t="s">
        <v>2001</v>
      </c>
      <c r="AG443" s="31" t="s">
        <v>2002</v>
      </c>
      <c r="AH443" s="50">
        <v>60295</v>
      </c>
      <c r="AI443" s="50">
        <v>46209</v>
      </c>
      <c r="AJ443" s="31" t="s">
        <v>4156</v>
      </c>
      <c r="AK443" s="60">
        <v>42005</v>
      </c>
      <c r="AL443" s="60">
        <v>42248</v>
      </c>
      <c r="AM443" s="60">
        <v>43343</v>
      </c>
      <c r="AN443" s="50" t="s">
        <v>58</v>
      </c>
      <c r="AO443" s="50"/>
      <c r="AP443" s="51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 t="s">
        <v>3874</v>
      </c>
      <c r="BB443" s="50"/>
      <c r="BC443" s="31" t="s">
        <v>4157</v>
      </c>
    </row>
    <row r="444" spans="1:55" ht="90">
      <c r="A444" s="58">
        <v>3</v>
      </c>
      <c r="B444" s="50" t="s">
        <v>4234</v>
      </c>
      <c r="C444" s="31" t="s">
        <v>54</v>
      </c>
      <c r="D444" s="31" t="s">
        <v>4151</v>
      </c>
      <c r="E444" s="59" t="s">
        <v>2718</v>
      </c>
      <c r="F444" s="50" t="str">
        <f t="shared" si="49"/>
        <v>74.84</v>
      </c>
      <c r="G444" s="50">
        <v>7422000</v>
      </c>
      <c r="H444" s="50">
        <v>836660</v>
      </c>
      <c r="I444" s="59" t="s">
        <v>4235</v>
      </c>
      <c r="J444" s="31" t="s">
        <v>4236</v>
      </c>
      <c r="K444" s="31" t="s">
        <v>2745</v>
      </c>
      <c r="L444" s="31" t="s">
        <v>2639</v>
      </c>
      <c r="M444" s="50">
        <v>201020204</v>
      </c>
      <c r="N444" s="31" t="s">
        <v>3249</v>
      </c>
      <c r="O444" s="59" t="s">
        <v>2726</v>
      </c>
      <c r="P444" s="51">
        <v>4707.0590000000002</v>
      </c>
      <c r="Q444" s="51">
        <f t="shared" si="50"/>
        <v>5554.3296199999995</v>
      </c>
      <c r="R444" s="51">
        <v>4707.0590000000002</v>
      </c>
      <c r="S444" s="51">
        <f t="shared" ref="S444:S446" si="55">R444*1.18</f>
        <v>5554.3296199999995</v>
      </c>
      <c r="T444" s="51">
        <v>4707.0590000000002</v>
      </c>
      <c r="U444" s="51">
        <f t="shared" si="54"/>
        <v>5554.3296199999995</v>
      </c>
      <c r="V444" s="31" t="s">
        <v>64</v>
      </c>
      <c r="W444" s="31" t="s">
        <v>54</v>
      </c>
      <c r="X444" s="31" t="s">
        <v>54</v>
      </c>
      <c r="Y444" s="50" t="s">
        <v>2658</v>
      </c>
      <c r="Z444" s="60">
        <f t="shared" si="51"/>
        <v>41940</v>
      </c>
      <c r="AA444" s="60">
        <v>41985</v>
      </c>
      <c r="AB444" s="50"/>
      <c r="AC444" s="50"/>
      <c r="AD444" s="59" t="str">
        <f t="shared" si="52"/>
        <v>Определение технического состояния строительных конструкций зданий и сооружений и паспортизация зданий и сооружений Западных электрических сетей - филиала ОАО "МОЭСК" в 2015г.</v>
      </c>
      <c r="AE444" s="59" t="s">
        <v>4155</v>
      </c>
      <c r="AF444" s="50" t="s">
        <v>1970</v>
      </c>
      <c r="AG444" s="31" t="s">
        <v>1971</v>
      </c>
      <c r="AH444" s="50">
        <v>120</v>
      </c>
      <c r="AI444" s="50">
        <v>46209</v>
      </c>
      <c r="AJ444" s="31" t="s">
        <v>4156</v>
      </c>
      <c r="AK444" s="60">
        <v>42005</v>
      </c>
      <c r="AL444" s="60">
        <f>AK444</f>
        <v>42005</v>
      </c>
      <c r="AM444" s="60">
        <v>42369</v>
      </c>
      <c r="AN444" s="50">
        <v>2015</v>
      </c>
      <c r="AO444" s="50"/>
      <c r="AP444" s="51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 t="s">
        <v>3874</v>
      </c>
      <c r="BB444" s="50"/>
      <c r="BC444" s="31" t="s">
        <v>4157</v>
      </c>
    </row>
    <row r="445" spans="1:55" ht="67.5">
      <c r="A445" s="58">
        <v>3</v>
      </c>
      <c r="B445" s="50" t="s">
        <v>4237</v>
      </c>
      <c r="C445" s="31" t="s">
        <v>54</v>
      </c>
      <c r="D445" s="31" t="s">
        <v>4151</v>
      </c>
      <c r="E445" s="59" t="s">
        <v>2718</v>
      </c>
      <c r="F445" s="50" t="str">
        <f t="shared" si="49"/>
        <v>74.84</v>
      </c>
      <c r="G445" s="50">
        <v>7422000</v>
      </c>
      <c r="H445" s="50">
        <v>836802</v>
      </c>
      <c r="I445" s="59" t="s">
        <v>4238</v>
      </c>
      <c r="J445" s="31" t="s">
        <v>4191</v>
      </c>
      <c r="K445" s="31" t="s">
        <v>2745</v>
      </c>
      <c r="L445" s="31" t="s">
        <v>2639</v>
      </c>
      <c r="M445" s="50">
        <v>20105140703</v>
      </c>
      <c r="N445" s="31" t="s">
        <v>3107</v>
      </c>
      <c r="O445" s="59" t="s">
        <v>2726</v>
      </c>
      <c r="P445" s="51">
        <v>11036.913</v>
      </c>
      <c r="Q445" s="51">
        <f t="shared" si="50"/>
        <v>13023.557339999999</v>
      </c>
      <c r="R445" s="51">
        <v>3678.9710599999999</v>
      </c>
      <c r="S445" s="51">
        <f t="shared" si="55"/>
        <v>4341.1858507999996</v>
      </c>
      <c r="T445" s="51">
        <v>11036.913</v>
      </c>
      <c r="U445" s="51">
        <f t="shared" si="54"/>
        <v>13023.557339999999</v>
      </c>
      <c r="V445" s="31" t="s">
        <v>61</v>
      </c>
      <c r="W445" s="31" t="s">
        <v>54</v>
      </c>
      <c r="X445" s="31" t="s">
        <v>54</v>
      </c>
      <c r="Y445" s="50" t="s">
        <v>2658</v>
      </c>
      <c r="Z445" s="60">
        <f t="shared" si="51"/>
        <v>41930</v>
      </c>
      <c r="AA445" s="60">
        <v>41985</v>
      </c>
      <c r="AB445" s="50"/>
      <c r="AC445" s="50"/>
      <c r="AD445" s="59" t="str">
        <f t="shared" si="52"/>
        <v>Техническое обслуживание тепловых пунктов электрокотельных. Подготовка к ОЗП инженерных трасс (отопление)</v>
      </c>
      <c r="AE445" s="59" t="s">
        <v>4155</v>
      </c>
      <c r="AF445" s="50" t="s">
        <v>1970</v>
      </c>
      <c r="AG445" s="31" t="s">
        <v>1971</v>
      </c>
      <c r="AH445" s="50">
        <v>70</v>
      </c>
      <c r="AI445" s="50">
        <v>46209</v>
      </c>
      <c r="AJ445" s="31" t="s">
        <v>4156</v>
      </c>
      <c r="AK445" s="60">
        <v>42005</v>
      </c>
      <c r="AL445" s="60">
        <f>AK445</f>
        <v>42005</v>
      </c>
      <c r="AM445" s="60">
        <v>42369</v>
      </c>
      <c r="AN445" s="50">
        <v>2015</v>
      </c>
      <c r="AO445" s="50"/>
      <c r="AP445" s="51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 t="s">
        <v>3874</v>
      </c>
      <c r="BB445" s="50"/>
      <c r="BC445" s="31" t="s">
        <v>4157</v>
      </c>
    </row>
    <row r="446" spans="1:55" ht="67.5">
      <c r="A446" s="58">
        <v>3</v>
      </c>
      <c r="B446" s="50" t="s">
        <v>4239</v>
      </c>
      <c r="C446" s="31" t="s">
        <v>54</v>
      </c>
      <c r="D446" s="31" t="s">
        <v>4151</v>
      </c>
      <c r="E446" s="59" t="s">
        <v>2718</v>
      </c>
      <c r="F446" s="50" t="str">
        <f t="shared" si="49"/>
        <v>74.84</v>
      </c>
      <c r="G446" s="50">
        <v>7422000</v>
      </c>
      <c r="H446" s="50">
        <v>836799</v>
      </c>
      <c r="I446" s="59" t="s">
        <v>4240</v>
      </c>
      <c r="J446" s="31" t="s">
        <v>4227</v>
      </c>
      <c r="K446" s="31" t="s">
        <v>2745</v>
      </c>
      <c r="L446" s="31" t="s">
        <v>2639</v>
      </c>
      <c r="M446" s="50">
        <v>20105140703</v>
      </c>
      <c r="N446" s="31" t="s">
        <v>2798</v>
      </c>
      <c r="O446" s="59" t="s">
        <v>2726</v>
      </c>
      <c r="P446" s="51">
        <v>1147.4090000000001</v>
      </c>
      <c r="Q446" s="51">
        <f t="shared" si="50"/>
        <v>1353.94262</v>
      </c>
      <c r="R446" s="51">
        <v>1147.4090000000001</v>
      </c>
      <c r="S446" s="51">
        <f t="shared" si="55"/>
        <v>1353.94262</v>
      </c>
      <c r="T446" s="51">
        <v>1147.4090000000001</v>
      </c>
      <c r="U446" s="51">
        <f t="shared" si="54"/>
        <v>1353.94262</v>
      </c>
      <c r="V446" s="31" t="s">
        <v>64</v>
      </c>
      <c r="W446" s="31" t="s">
        <v>54</v>
      </c>
      <c r="X446" s="31" t="s">
        <v>54</v>
      </c>
      <c r="Y446" s="50" t="s">
        <v>2658</v>
      </c>
      <c r="Z446" s="60">
        <f t="shared" si="51"/>
        <v>41940</v>
      </c>
      <c r="AA446" s="60">
        <v>41985</v>
      </c>
      <c r="AB446" s="50"/>
      <c r="AC446" s="50"/>
      <c r="AD446" s="59" t="str">
        <f t="shared" si="52"/>
        <v>Сервисное обслуживание промышленных кондиционеров</v>
      </c>
      <c r="AE446" s="59" t="s">
        <v>4155</v>
      </c>
      <c r="AF446" s="50" t="s">
        <v>1970</v>
      </c>
      <c r="AG446" s="31" t="s">
        <v>1971</v>
      </c>
      <c r="AH446" s="50">
        <v>10</v>
      </c>
      <c r="AI446" s="50">
        <v>46209</v>
      </c>
      <c r="AJ446" s="31" t="s">
        <v>4156</v>
      </c>
      <c r="AK446" s="60">
        <v>42005</v>
      </c>
      <c r="AL446" s="60">
        <f>AK446</f>
        <v>42005</v>
      </c>
      <c r="AM446" s="60">
        <v>42369</v>
      </c>
      <c r="AN446" s="50">
        <v>2015</v>
      </c>
      <c r="AO446" s="50"/>
      <c r="AP446" s="51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 t="s">
        <v>3874</v>
      </c>
      <c r="BB446" s="50"/>
      <c r="BC446" s="31" t="s">
        <v>4157</v>
      </c>
    </row>
    <row r="447" spans="1:55" ht="87" customHeight="1">
      <c r="A447" s="58">
        <v>3</v>
      </c>
      <c r="B447" s="50" t="s">
        <v>4241</v>
      </c>
      <c r="C447" s="31" t="s">
        <v>54</v>
      </c>
      <c r="D447" s="31" t="s">
        <v>4151</v>
      </c>
      <c r="E447" s="59" t="s">
        <v>2718</v>
      </c>
      <c r="F447" s="50" t="str">
        <f t="shared" si="49"/>
        <v>74.84</v>
      </c>
      <c r="G447" s="50">
        <v>7422000</v>
      </c>
      <c r="H447" s="50">
        <v>836798</v>
      </c>
      <c r="I447" s="59" t="s">
        <v>4242</v>
      </c>
      <c r="J447" s="31" t="s">
        <v>4243</v>
      </c>
      <c r="K447" s="31" t="s">
        <v>2745</v>
      </c>
      <c r="L447" s="31" t="s">
        <v>2639</v>
      </c>
      <c r="M447" s="50"/>
      <c r="N447" s="31" t="s">
        <v>2675</v>
      </c>
      <c r="O447" s="59" t="s">
        <v>2726</v>
      </c>
      <c r="P447" s="51">
        <v>10125.23129</v>
      </c>
      <c r="Q447" s="51">
        <f t="shared" si="50"/>
        <v>11947.7729222</v>
      </c>
      <c r="R447" s="51">
        <v>2664.0349300000003</v>
      </c>
      <c r="S447" s="51">
        <f>R447*1.18</f>
        <v>3143.5612174000003</v>
      </c>
      <c r="T447" s="51">
        <v>10125.23129</v>
      </c>
      <c r="U447" s="51">
        <f t="shared" si="54"/>
        <v>11947.7729222</v>
      </c>
      <c r="V447" s="31" t="s">
        <v>61</v>
      </c>
      <c r="W447" s="31" t="s">
        <v>54</v>
      </c>
      <c r="X447" s="31" t="s">
        <v>54</v>
      </c>
      <c r="Y447" s="50" t="s">
        <v>2658</v>
      </c>
      <c r="Z447" s="60">
        <f t="shared" si="51"/>
        <v>41930</v>
      </c>
      <c r="AA447" s="60">
        <v>41985</v>
      </c>
      <c r="AB447" s="50"/>
      <c r="AC447" s="50"/>
      <c r="AD447" s="59" t="str">
        <f t="shared" si="52"/>
        <v>Техническое обслуживание системы охранной сигнализации по периметру территорий объектов и во внутренних помещениях объектов.
Техническое обслуживание системы охранной телевизионной объектов и домофонов.
Техническое обслуживание системы контроля и управлением доступом объектов с использованием турникетов, дверей и шлюзовых кабин. на 2015-2017гг</v>
      </c>
      <c r="AE447" s="59" t="s">
        <v>4155</v>
      </c>
      <c r="AF447" s="50" t="s">
        <v>1970</v>
      </c>
      <c r="AG447" s="31" t="s">
        <v>1971</v>
      </c>
      <c r="AH447" s="50">
        <v>28</v>
      </c>
      <c r="AI447" s="50">
        <v>46209</v>
      </c>
      <c r="AJ447" s="31" t="s">
        <v>4156</v>
      </c>
      <c r="AK447" s="60">
        <v>42005</v>
      </c>
      <c r="AL447" s="60">
        <v>42186</v>
      </c>
      <c r="AM447" s="60">
        <v>43343</v>
      </c>
      <c r="AN447" s="50" t="s">
        <v>58</v>
      </c>
      <c r="AO447" s="50"/>
      <c r="AP447" s="51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 t="s">
        <v>3874</v>
      </c>
      <c r="BB447" s="50"/>
      <c r="BC447" s="31" t="s">
        <v>4157</v>
      </c>
    </row>
    <row r="448" spans="1:55" ht="55.5" customHeight="1">
      <c r="A448" s="58">
        <v>3</v>
      </c>
      <c r="B448" s="50" t="s">
        <v>4244</v>
      </c>
      <c r="C448" s="31" t="s">
        <v>54</v>
      </c>
      <c r="D448" s="31" t="s">
        <v>4151</v>
      </c>
      <c r="E448" s="59" t="s">
        <v>2718</v>
      </c>
      <c r="F448" s="50" t="str">
        <f t="shared" si="49"/>
        <v>74.84</v>
      </c>
      <c r="G448" s="50">
        <v>7422000</v>
      </c>
      <c r="H448" s="50">
        <v>836710</v>
      </c>
      <c r="I448" s="59" t="s">
        <v>4245</v>
      </c>
      <c r="J448" s="31" t="s">
        <v>4246</v>
      </c>
      <c r="K448" s="31" t="s">
        <v>2745</v>
      </c>
      <c r="L448" s="31" t="s">
        <v>2639</v>
      </c>
      <c r="M448" s="50">
        <v>201050702</v>
      </c>
      <c r="N448" s="31" t="s">
        <v>2675</v>
      </c>
      <c r="O448" s="59" t="s">
        <v>2726</v>
      </c>
      <c r="P448" s="51">
        <v>12316.370339999999</v>
      </c>
      <c r="Q448" s="51">
        <f t="shared" si="50"/>
        <v>14533.317001199999</v>
      </c>
      <c r="R448" s="51">
        <v>4105.4567799999995</v>
      </c>
      <c r="S448" s="51">
        <f>R448*1.18</f>
        <v>4844.4390003999988</v>
      </c>
      <c r="T448" s="51">
        <v>12316.370339999999</v>
      </c>
      <c r="U448" s="51">
        <f t="shared" si="54"/>
        <v>14533.317001199999</v>
      </c>
      <c r="V448" s="31" t="s">
        <v>61</v>
      </c>
      <c r="W448" s="31" t="s">
        <v>54</v>
      </c>
      <c r="X448" s="31" t="s">
        <v>54</v>
      </c>
      <c r="Y448" s="50" t="s">
        <v>2658</v>
      </c>
      <c r="Z448" s="60">
        <f t="shared" si="51"/>
        <v>41930</v>
      </c>
      <c r="AA448" s="60">
        <v>41985</v>
      </c>
      <c r="AB448" s="50"/>
      <c r="AC448" s="50"/>
      <c r="AD448" s="59" t="str">
        <f t="shared" si="52"/>
        <v>Техническое обслуживание тревожной сигнализации объектов: стационарной кнопки для подачи извещения о тревоге с выводом на пульт дежурного органов внутренних дел.</v>
      </c>
      <c r="AE448" s="59" t="s">
        <v>4155</v>
      </c>
      <c r="AF448" s="50" t="s">
        <v>1970</v>
      </c>
      <c r="AG448" s="31" t="s">
        <v>1971</v>
      </c>
      <c r="AH448" s="50">
        <v>67</v>
      </c>
      <c r="AI448" s="50">
        <v>46209</v>
      </c>
      <c r="AJ448" s="31" t="s">
        <v>4156</v>
      </c>
      <c r="AK448" s="60">
        <v>42005</v>
      </c>
      <c r="AL448" s="60">
        <v>42221</v>
      </c>
      <c r="AM448" s="60">
        <v>43316</v>
      </c>
      <c r="AN448" s="50" t="s">
        <v>58</v>
      </c>
      <c r="AO448" s="50"/>
      <c r="AP448" s="51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 t="s">
        <v>3874</v>
      </c>
      <c r="BB448" s="50"/>
      <c r="BC448" s="31" t="s">
        <v>4157</v>
      </c>
    </row>
    <row r="449" spans="1:56" ht="67.5">
      <c r="A449" s="58">
        <v>3</v>
      </c>
      <c r="B449" s="50" t="s">
        <v>4247</v>
      </c>
      <c r="C449" s="31" t="s">
        <v>54</v>
      </c>
      <c r="D449" s="31" t="s">
        <v>4151</v>
      </c>
      <c r="E449" s="59" t="s">
        <v>2718</v>
      </c>
      <c r="F449" s="50" t="str">
        <f t="shared" si="49"/>
        <v>74.84</v>
      </c>
      <c r="G449" s="50">
        <v>7422000</v>
      </c>
      <c r="H449" s="50">
        <v>836792</v>
      </c>
      <c r="I449" s="59" t="s">
        <v>4248</v>
      </c>
      <c r="J449" s="31" t="s">
        <v>4249</v>
      </c>
      <c r="K449" s="31" t="s">
        <v>2745</v>
      </c>
      <c r="L449" s="31" t="s">
        <v>2639</v>
      </c>
      <c r="M449" s="50">
        <v>201020204</v>
      </c>
      <c r="N449" s="31" t="s">
        <v>2762</v>
      </c>
      <c r="O449" s="59" t="s">
        <v>2726</v>
      </c>
      <c r="P449" s="51">
        <v>7000</v>
      </c>
      <c r="Q449" s="51">
        <f t="shared" si="50"/>
        <v>8260</v>
      </c>
      <c r="R449" s="51">
        <v>7000</v>
      </c>
      <c r="S449" s="51">
        <v>8260</v>
      </c>
      <c r="T449" s="51">
        <v>7000</v>
      </c>
      <c r="U449" s="51">
        <f t="shared" si="54"/>
        <v>8260</v>
      </c>
      <c r="V449" s="31" t="s">
        <v>64</v>
      </c>
      <c r="W449" s="31" t="s">
        <v>54</v>
      </c>
      <c r="X449" s="31" t="s">
        <v>54</v>
      </c>
      <c r="Y449" s="50" t="s">
        <v>2658</v>
      </c>
      <c r="Z449" s="60">
        <f t="shared" si="51"/>
        <v>41940</v>
      </c>
      <c r="AA449" s="60">
        <v>41985</v>
      </c>
      <c r="AB449" s="50"/>
      <c r="AC449" s="50"/>
      <c r="AD449" s="59" t="str">
        <f t="shared" si="52"/>
        <v>Установка тахографов</v>
      </c>
      <c r="AE449" s="59" t="s">
        <v>4155</v>
      </c>
      <c r="AF449" s="50" t="s">
        <v>1970</v>
      </c>
      <c r="AG449" s="31" t="s">
        <v>1971</v>
      </c>
      <c r="AH449" s="50">
        <v>138</v>
      </c>
      <c r="AI449" s="50">
        <v>46209</v>
      </c>
      <c r="AJ449" s="31" t="s">
        <v>4156</v>
      </c>
      <c r="AK449" s="60">
        <v>42005</v>
      </c>
      <c r="AL449" s="60">
        <f>AK449</f>
        <v>42005</v>
      </c>
      <c r="AM449" s="60">
        <v>42369</v>
      </c>
      <c r="AN449" s="50">
        <v>2015</v>
      </c>
      <c r="AO449" s="50"/>
      <c r="AP449" s="51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 t="s">
        <v>3874</v>
      </c>
      <c r="BB449" s="50"/>
      <c r="BC449" s="31" t="s">
        <v>4157</v>
      </c>
    </row>
    <row r="450" spans="1:56" ht="67.5">
      <c r="A450" s="58">
        <v>3</v>
      </c>
      <c r="B450" s="50" t="s">
        <v>4250</v>
      </c>
      <c r="C450" s="31" t="s">
        <v>54</v>
      </c>
      <c r="D450" s="31" t="s">
        <v>4151</v>
      </c>
      <c r="E450" s="59" t="s">
        <v>2718</v>
      </c>
      <c r="F450" s="50" t="str">
        <f t="shared" si="49"/>
        <v>74.84</v>
      </c>
      <c r="G450" s="50">
        <v>7422000</v>
      </c>
      <c r="H450" s="50">
        <v>836786</v>
      </c>
      <c r="I450" s="59" t="s">
        <v>4251</v>
      </c>
      <c r="J450" s="31" t="s">
        <v>4252</v>
      </c>
      <c r="K450" s="31" t="s">
        <v>2745</v>
      </c>
      <c r="L450" s="31" t="s">
        <v>2639</v>
      </c>
      <c r="M450" s="50">
        <v>201020204</v>
      </c>
      <c r="N450" s="31" t="s">
        <v>3212</v>
      </c>
      <c r="O450" s="59" t="s">
        <v>2726</v>
      </c>
      <c r="P450" s="51">
        <v>5234.8900000000003</v>
      </c>
      <c r="Q450" s="51">
        <f t="shared" si="50"/>
        <v>6177.1702000000005</v>
      </c>
      <c r="R450" s="51">
        <f>5234.89/3</f>
        <v>1744.9633333333334</v>
      </c>
      <c r="S450" s="51">
        <f>R450*1.18</f>
        <v>2059.0567333333333</v>
      </c>
      <c r="T450" s="51">
        <v>5234.8900000000003</v>
      </c>
      <c r="U450" s="51">
        <f t="shared" si="54"/>
        <v>6177.1702000000005</v>
      </c>
      <c r="V450" s="31" t="s">
        <v>64</v>
      </c>
      <c r="W450" s="31" t="s">
        <v>54</v>
      </c>
      <c r="X450" s="31" t="s">
        <v>54</v>
      </c>
      <c r="Y450" s="50" t="s">
        <v>2658</v>
      </c>
      <c r="Z450" s="60">
        <f t="shared" si="51"/>
        <v>41940</v>
      </c>
      <c r="AA450" s="60">
        <v>41985</v>
      </c>
      <c r="AB450" s="50"/>
      <c r="AC450" s="50"/>
      <c r="AD450" s="59" t="str">
        <f t="shared" si="52"/>
        <v>Техническое обслуживание устройств РЗА на подстанциях ЗЭС в 2015-2017г.</v>
      </c>
      <c r="AE450" s="59" t="s">
        <v>4155</v>
      </c>
      <c r="AF450" s="50" t="s">
        <v>1970</v>
      </c>
      <c r="AG450" s="31" t="s">
        <v>1971</v>
      </c>
      <c r="AH450" s="50">
        <v>5</v>
      </c>
      <c r="AI450" s="50">
        <v>46209</v>
      </c>
      <c r="AJ450" s="31" t="s">
        <v>4156</v>
      </c>
      <c r="AK450" s="60">
        <v>42005</v>
      </c>
      <c r="AL450" s="60">
        <v>42005</v>
      </c>
      <c r="AM450" s="60">
        <v>43100</v>
      </c>
      <c r="AN450" s="50" t="s">
        <v>57</v>
      </c>
      <c r="AO450" s="50"/>
      <c r="AP450" s="51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 t="s">
        <v>3874</v>
      </c>
      <c r="BB450" s="50"/>
      <c r="BC450" s="31" t="s">
        <v>4157</v>
      </c>
    </row>
    <row r="451" spans="1:56" ht="67.5">
      <c r="A451" s="58">
        <v>3</v>
      </c>
      <c r="B451" s="50" t="s">
        <v>4253</v>
      </c>
      <c r="C451" s="31" t="s">
        <v>54</v>
      </c>
      <c r="D451" s="31" t="s">
        <v>4151</v>
      </c>
      <c r="E451" s="59" t="s">
        <v>2718</v>
      </c>
      <c r="F451" s="50" t="str">
        <f t="shared" si="49"/>
        <v>74.84</v>
      </c>
      <c r="G451" s="50">
        <v>7422000</v>
      </c>
      <c r="H451" s="50">
        <v>836825</v>
      </c>
      <c r="I451" s="59" t="s">
        <v>4254</v>
      </c>
      <c r="J451" s="31" t="s">
        <v>4249</v>
      </c>
      <c r="K451" s="31" t="s">
        <v>2745</v>
      </c>
      <c r="L451" s="31" t="s">
        <v>2639</v>
      </c>
      <c r="M451" s="50">
        <v>201020204</v>
      </c>
      <c r="N451" s="31" t="s">
        <v>2762</v>
      </c>
      <c r="O451" s="59" t="s">
        <v>2726</v>
      </c>
      <c r="P451" s="51">
        <v>5678</v>
      </c>
      <c r="Q451" s="51">
        <f t="shared" si="50"/>
        <v>6700.04</v>
      </c>
      <c r="R451" s="51">
        <v>5678</v>
      </c>
      <c r="S451" s="51">
        <v>6700.04</v>
      </c>
      <c r="T451" s="51">
        <v>5678</v>
      </c>
      <c r="U451" s="51">
        <f t="shared" si="54"/>
        <v>6700.04</v>
      </c>
      <c r="V451" s="31" t="s">
        <v>64</v>
      </c>
      <c r="W451" s="31" t="s">
        <v>54</v>
      </c>
      <c r="X451" s="31" t="s">
        <v>54</v>
      </c>
      <c r="Y451" s="50" t="s">
        <v>2658</v>
      </c>
      <c r="Z451" s="60">
        <f t="shared" si="51"/>
        <v>41940</v>
      </c>
      <c r="AA451" s="60">
        <v>41985</v>
      </c>
      <c r="AB451" s="50"/>
      <c r="AC451" s="50"/>
      <c r="AD451" s="59" t="str">
        <f t="shared" si="52"/>
        <v xml:space="preserve">Проведение ТО и ТР отечественного автотранспорта </v>
      </c>
      <c r="AE451" s="59" t="s">
        <v>4155</v>
      </c>
      <c r="AF451" s="50" t="s">
        <v>1970</v>
      </c>
      <c r="AG451" s="31" t="s">
        <v>1971</v>
      </c>
      <c r="AH451" s="50"/>
      <c r="AI451" s="50">
        <v>46209</v>
      </c>
      <c r="AJ451" s="31" t="s">
        <v>4156</v>
      </c>
      <c r="AK451" s="60">
        <v>42005</v>
      </c>
      <c r="AL451" s="60">
        <f>AK451</f>
        <v>42005</v>
      </c>
      <c r="AM451" s="60">
        <v>42369</v>
      </c>
      <c r="AN451" s="50">
        <v>2015</v>
      </c>
      <c r="AO451" s="50"/>
      <c r="AP451" s="51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31" t="s">
        <v>4157</v>
      </c>
    </row>
    <row r="452" spans="1:56" ht="67.5">
      <c r="A452" s="58">
        <v>3</v>
      </c>
      <c r="B452" s="50" t="s">
        <v>4255</v>
      </c>
      <c r="C452" s="31" t="s">
        <v>54</v>
      </c>
      <c r="D452" s="31" t="s">
        <v>4151</v>
      </c>
      <c r="E452" s="59" t="s">
        <v>2718</v>
      </c>
      <c r="F452" s="50" t="str">
        <f t="shared" si="49"/>
        <v>74.84</v>
      </c>
      <c r="G452" s="50">
        <v>7422000</v>
      </c>
      <c r="H452" s="50">
        <v>836826</v>
      </c>
      <c r="I452" s="59" t="s">
        <v>4256</v>
      </c>
      <c r="J452" s="31" t="s">
        <v>4249</v>
      </c>
      <c r="K452" s="31" t="s">
        <v>2745</v>
      </c>
      <c r="L452" s="31" t="s">
        <v>2639</v>
      </c>
      <c r="M452" s="50">
        <v>201020204</v>
      </c>
      <c r="N452" s="31" t="s">
        <v>2762</v>
      </c>
      <c r="O452" s="59" t="s">
        <v>2726</v>
      </c>
      <c r="P452" s="51">
        <v>3203</v>
      </c>
      <c r="Q452" s="51">
        <f t="shared" si="50"/>
        <v>3779.54</v>
      </c>
      <c r="R452" s="51">
        <v>3203</v>
      </c>
      <c r="S452" s="51">
        <v>3779.54</v>
      </c>
      <c r="T452" s="51">
        <v>3203</v>
      </c>
      <c r="U452" s="51">
        <f t="shared" si="54"/>
        <v>3779.54</v>
      </c>
      <c r="V452" s="31" t="s">
        <v>64</v>
      </c>
      <c r="W452" s="31" t="s">
        <v>54</v>
      </c>
      <c r="X452" s="31" t="s">
        <v>54</v>
      </c>
      <c r="Y452" s="50" t="s">
        <v>2658</v>
      </c>
      <c r="Z452" s="60">
        <f t="shared" si="51"/>
        <v>41940</v>
      </c>
      <c r="AA452" s="60">
        <v>41985</v>
      </c>
      <c r="AB452" s="50"/>
      <c r="AC452" s="50"/>
      <c r="AD452" s="59" t="str">
        <f t="shared" si="52"/>
        <v xml:space="preserve">Проведение ТО и ТР импортного автотранспорта </v>
      </c>
      <c r="AE452" s="59" t="s">
        <v>4155</v>
      </c>
      <c r="AF452" s="50" t="s">
        <v>1970</v>
      </c>
      <c r="AG452" s="31" t="s">
        <v>1971</v>
      </c>
      <c r="AH452" s="50"/>
      <c r="AI452" s="50">
        <v>46209</v>
      </c>
      <c r="AJ452" s="31" t="s">
        <v>4156</v>
      </c>
      <c r="AK452" s="60">
        <v>42005</v>
      </c>
      <c r="AL452" s="60">
        <f>AK452</f>
        <v>42005</v>
      </c>
      <c r="AM452" s="60">
        <v>42369</v>
      </c>
      <c r="AN452" s="50">
        <v>2015</v>
      </c>
      <c r="AO452" s="50"/>
      <c r="AP452" s="51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31" t="s">
        <v>4157</v>
      </c>
    </row>
    <row r="453" spans="1:56" ht="67.5">
      <c r="A453" s="58">
        <v>3</v>
      </c>
      <c r="B453" s="50" t="s">
        <v>4257</v>
      </c>
      <c r="C453" s="31" t="s">
        <v>54</v>
      </c>
      <c r="D453" s="31" t="s">
        <v>4151</v>
      </c>
      <c r="E453" s="59" t="s">
        <v>2718</v>
      </c>
      <c r="F453" s="50" t="str">
        <f t="shared" si="49"/>
        <v>74.84</v>
      </c>
      <c r="G453" s="50">
        <v>7422000</v>
      </c>
      <c r="H453" s="50">
        <v>836827</v>
      </c>
      <c r="I453" s="59" t="s">
        <v>4258</v>
      </c>
      <c r="J453" s="31" t="s">
        <v>4259</v>
      </c>
      <c r="K453" s="31" t="s">
        <v>2745</v>
      </c>
      <c r="L453" s="31" t="s">
        <v>2639</v>
      </c>
      <c r="M453" s="50">
        <v>201020204</v>
      </c>
      <c r="N453" s="31" t="s">
        <v>2762</v>
      </c>
      <c r="O453" s="59" t="s">
        <v>2726</v>
      </c>
      <c r="P453" s="51">
        <v>1200</v>
      </c>
      <c r="Q453" s="51">
        <f t="shared" si="50"/>
        <v>1416</v>
      </c>
      <c r="R453" s="51">
        <v>1200</v>
      </c>
      <c r="S453" s="51">
        <v>1416</v>
      </c>
      <c r="T453" s="51">
        <v>1200</v>
      </c>
      <c r="U453" s="51">
        <f t="shared" si="54"/>
        <v>1416</v>
      </c>
      <c r="V453" s="31" t="s">
        <v>64</v>
      </c>
      <c r="W453" s="31" t="s">
        <v>54</v>
      </c>
      <c r="X453" s="31" t="s">
        <v>54</v>
      </c>
      <c r="Y453" s="50" t="s">
        <v>2658</v>
      </c>
      <c r="Z453" s="60">
        <f t="shared" si="51"/>
        <v>41940</v>
      </c>
      <c r="AA453" s="60">
        <v>41985</v>
      </c>
      <c r="AB453" s="50"/>
      <c r="AC453" s="50"/>
      <c r="AD453" s="59" t="str">
        <f t="shared" si="52"/>
        <v>Проведение ТО и ТР механизмов и тракторов JCB</v>
      </c>
      <c r="AE453" s="59" t="s">
        <v>4155</v>
      </c>
      <c r="AF453" s="50" t="s">
        <v>1970</v>
      </c>
      <c r="AG453" s="31" t="s">
        <v>1971</v>
      </c>
      <c r="AH453" s="50"/>
      <c r="AI453" s="50">
        <v>46209</v>
      </c>
      <c r="AJ453" s="31" t="s">
        <v>4156</v>
      </c>
      <c r="AK453" s="60">
        <v>42005</v>
      </c>
      <c r="AL453" s="60">
        <f>AK453</f>
        <v>42005</v>
      </c>
      <c r="AM453" s="60">
        <v>42369</v>
      </c>
      <c r="AN453" s="50">
        <v>2015</v>
      </c>
      <c r="AO453" s="50"/>
      <c r="AP453" s="51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31" t="s">
        <v>4157</v>
      </c>
    </row>
    <row r="454" spans="1:56" ht="67.5">
      <c r="A454" s="58">
        <v>3</v>
      </c>
      <c r="B454" s="50" t="s">
        <v>4260</v>
      </c>
      <c r="C454" s="31" t="s">
        <v>54</v>
      </c>
      <c r="D454" s="31" t="s">
        <v>4151</v>
      </c>
      <c r="E454" s="59" t="s">
        <v>2718</v>
      </c>
      <c r="F454" s="50" t="str">
        <f t="shared" si="49"/>
        <v>74.84</v>
      </c>
      <c r="G454" s="50">
        <v>7422000</v>
      </c>
      <c r="H454" s="50">
        <v>836828</v>
      </c>
      <c r="I454" s="59" t="s">
        <v>4261</v>
      </c>
      <c r="J454" s="31" t="s">
        <v>4249</v>
      </c>
      <c r="K454" s="31" t="s">
        <v>2745</v>
      </c>
      <c r="L454" s="31" t="s">
        <v>2639</v>
      </c>
      <c r="M454" s="50">
        <v>201020204</v>
      </c>
      <c r="N454" s="31" t="s">
        <v>2762</v>
      </c>
      <c r="O454" s="59" t="s">
        <v>2726</v>
      </c>
      <c r="P454" s="51">
        <v>1500</v>
      </c>
      <c r="Q454" s="51">
        <f t="shared" si="50"/>
        <v>1770</v>
      </c>
      <c r="R454" s="51">
        <v>1500</v>
      </c>
      <c r="S454" s="51">
        <v>1770</v>
      </c>
      <c r="T454" s="51">
        <v>1500</v>
      </c>
      <c r="U454" s="51">
        <f t="shared" si="54"/>
        <v>1770</v>
      </c>
      <c r="V454" s="31" t="s">
        <v>64</v>
      </c>
      <c r="W454" s="31" t="s">
        <v>54</v>
      </c>
      <c r="X454" s="31" t="s">
        <v>54</v>
      </c>
      <c r="Y454" s="50" t="s">
        <v>2658</v>
      </c>
      <c r="Z454" s="60">
        <f t="shared" si="51"/>
        <v>41940</v>
      </c>
      <c r="AA454" s="60">
        <v>41985</v>
      </c>
      <c r="AB454" s="50"/>
      <c r="AC454" s="50"/>
      <c r="AD454" s="59" t="str">
        <f t="shared" si="52"/>
        <v>Проведение ТО и ТР передвижных электростанций (ДГУ)</v>
      </c>
      <c r="AE454" s="59" t="s">
        <v>4155</v>
      </c>
      <c r="AF454" s="50" t="s">
        <v>1970</v>
      </c>
      <c r="AG454" s="31" t="s">
        <v>1971</v>
      </c>
      <c r="AH454" s="50"/>
      <c r="AI454" s="50">
        <v>46209</v>
      </c>
      <c r="AJ454" s="31" t="s">
        <v>4156</v>
      </c>
      <c r="AK454" s="60">
        <v>42005</v>
      </c>
      <c r="AL454" s="60">
        <f>AK454</f>
        <v>42005</v>
      </c>
      <c r="AM454" s="60">
        <v>42369</v>
      </c>
      <c r="AN454" s="50">
        <v>2015</v>
      </c>
      <c r="AO454" s="50"/>
      <c r="AP454" s="51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31" t="s">
        <v>4157</v>
      </c>
    </row>
    <row r="455" spans="1:56" ht="67.5">
      <c r="A455" s="58">
        <v>8</v>
      </c>
      <c r="B455" s="50" t="s">
        <v>4262</v>
      </c>
      <c r="C455" s="31" t="s">
        <v>54</v>
      </c>
      <c r="D455" s="31" t="s">
        <v>4263</v>
      </c>
      <c r="E455" s="59" t="s">
        <v>4028</v>
      </c>
      <c r="F455" s="50">
        <v>90.03</v>
      </c>
      <c r="G455" s="50">
        <v>7493</v>
      </c>
      <c r="H455" s="50">
        <v>627427</v>
      </c>
      <c r="I455" s="59" t="s">
        <v>4264</v>
      </c>
      <c r="J455" s="31" t="s">
        <v>2907</v>
      </c>
      <c r="K455" s="31" t="s">
        <v>2907</v>
      </c>
      <c r="L455" s="31" t="s">
        <v>2639</v>
      </c>
      <c r="M455" s="50">
        <v>20105140703</v>
      </c>
      <c r="N455" s="31" t="s">
        <v>2797</v>
      </c>
      <c r="O455" s="59" t="s">
        <v>4265</v>
      </c>
      <c r="P455" s="51">
        <v>36648</v>
      </c>
      <c r="Q455" s="51">
        <f t="shared" si="50"/>
        <v>43244.639999999999</v>
      </c>
      <c r="R455" s="51">
        <v>18800</v>
      </c>
      <c r="S455" s="51">
        <f>R455*1.18</f>
        <v>22184</v>
      </c>
      <c r="T455" s="51">
        <v>36648</v>
      </c>
      <c r="U455" s="51">
        <f t="shared" si="54"/>
        <v>43244.639999999999</v>
      </c>
      <c r="V455" s="31" t="s">
        <v>61</v>
      </c>
      <c r="W455" s="31" t="s">
        <v>54</v>
      </c>
      <c r="X455" s="31" t="s">
        <v>54</v>
      </c>
      <c r="Y455" s="50" t="s">
        <v>2658</v>
      </c>
      <c r="Z455" s="60">
        <v>42082</v>
      </c>
      <c r="AA455" s="60">
        <v>42142</v>
      </c>
      <c r="AB455" s="50" t="s">
        <v>1659</v>
      </c>
      <c r="AC455" s="50" t="s">
        <v>1659</v>
      </c>
      <c r="AD455" s="59" t="s">
        <v>4264</v>
      </c>
      <c r="AE455" s="59" t="s">
        <v>1952</v>
      </c>
      <c r="AF455" s="50">
        <v>796</v>
      </c>
      <c r="AG455" s="31" t="s">
        <v>1926</v>
      </c>
      <c r="AH455" s="50">
        <v>1</v>
      </c>
      <c r="AI455" s="50" t="s">
        <v>2644</v>
      </c>
      <c r="AJ455" s="31" t="s">
        <v>2645</v>
      </c>
      <c r="AK455" s="60">
        <v>42156</v>
      </c>
      <c r="AL455" s="60">
        <v>42162</v>
      </c>
      <c r="AM455" s="60">
        <v>42527</v>
      </c>
      <c r="AN455" s="50" t="s">
        <v>56</v>
      </c>
      <c r="AO455" s="50"/>
      <c r="AP455" s="51"/>
      <c r="AQ455" s="50" t="s">
        <v>1659</v>
      </c>
      <c r="AR455" s="50" t="s">
        <v>1659</v>
      </c>
      <c r="AS455" s="50" t="s">
        <v>1659</v>
      </c>
      <c r="AT455" s="50" t="s">
        <v>1659</v>
      </c>
      <c r="AU455" s="50" t="s">
        <v>1659</v>
      </c>
      <c r="AV455" s="50" t="s">
        <v>1659</v>
      </c>
      <c r="AW455" s="50" t="s">
        <v>1659</v>
      </c>
      <c r="AX455" s="50" t="s">
        <v>1659</v>
      </c>
      <c r="AY455" s="50" t="s">
        <v>1659</v>
      </c>
      <c r="AZ455" s="50" t="s">
        <v>1659</v>
      </c>
      <c r="BA455" s="50" t="s">
        <v>1659</v>
      </c>
      <c r="BB455" s="50"/>
      <c r="BC455" s="31" t="s">
        <v>4266</v>
      </c>
      <c r="BD455" s="49" t="s">
        <v>4508</v>
      </c>
    </row>
    <row r="456" spans="1:56" ht="67.5">
      <c r="A456" s="58">
        <v>8</v>
      </c>
      <c r="B456" s="50" t="s">
        <v>4267</v>
      </c>
      <c r="C456" s="31" t="s">
        <v>54</v>
      </c>
      <c r="D456" s="31" t="s">
        <v>4263</v>
      </c>
      <c r="E456" s="59" t="s">
        <v>4028</v>
      </c>
      <c r="F456" s="50" t="s">
        <v>4268</v>
      </c>
      <c r="G456" s="50">
        <v>749</v>
      </c>
      <c r="H456" s="50">
        <v>627429</v>
      </c>
      <c r="I456" s="59" t="s">
        <v>4269</v>
      </c>
      <c r="J456" s="31" t="s">
        <v>2977</v>
      </c>
      <c r="K456" s="31" t="s">
        <v>2907</v>
      </c>
      <c r="L456" s="31" t="s">
        <v>3016</v>
      </c>
      <c r="M456" s="50">
        <v>20105140703</v>
      </c>
      <c r="N456" s="31" t="s">
        <v>4270</v>
      </c>
      <c r="O456" s="59" t="s">
        <v>4265</v>
      </c>
      <c r="P456" s="51">
        <v>6355.8</v>
      </c>
      <c r="Q456" s="51">
        <f t="shared" si="50"/>
        <v>7499.8440000000001</v>
      </c>
      <c r="R456" s="51">
        <v>2648</v>
      </c>
      <c r="S456" s="51">
        <v>3124.94</v>
      </c>
      <c r="T456" s="51">
        <v>6355.8</v>
      </c>
      <c r="U456" s="51">
        <f t="shared" si="54"/>
        <v>7499.8440000000001</v>
      </c>
      <c r="V456" s="31" t="s">
        <v>64</v>
      </c>
      <c r="W456" s="31" t="s">
        <v>54</v>
      </c>
      <c r="X456" s="31" t="s">
        <v>54</v>
      </c>
      <c r="Y456" s="50" t="s">
        <v>2658</v>
      </c>
      <c r="Z456" s="60">
        <v>42085</v>
      </c>
      <c r="AA456" s="60">
        <v>42130</v>
      </c>
      <c r="AB456" s="50" t="s">
        <v>1659</v>
      </c>
      <c r="AC456" s="50" t="s">
        <v>1659</v>
      </c>
      <c r="AD456" s="59" t="s">
        <v>4269</v>
      </c>
      <c r="AE456" s="59" t="s">
        <v>1952</v>
      </c>
      <c r="AF456" s="50">
        <v>796</v>
      </c>
      <c r="AG456" s="31" t="s">
        <v>1926</v>
      </c>
      <c r="AH456" s="50">
        <v>1</v>
      </c>
      <c r="AI456" s="50" t="s">
        <v>2644</v>
      </c>
      <c r="AJ456" s="31" t="s">
        <v>2645</v>
      </c>
      <c r="AK456" s="60">
        <v>42210</v>
      </c>
      <c r="AL456" s="60">
        <v>42217</v>
      </c>
      <c r="AM456" s="60">
        <v>42582</v>
      </c>
      <c r="AN456" s="50" t="s">
        <v>56</v>
      </c>
      <c r="AO456" s="50"/>
      <c r="AP456" s="51"/>
      <c r="AQ456" s="50" t="s">
        <v>1659</v>
      </c>
      <c r="AR456" s="50" t="s">
        <v>1659</v>
      </c>
      <c r="AS456" s="50" t="s">
        <v>1659</v>
      </c>
      <c r="AT456" s="50" t="s">
        <v>1659</v>
      </c>
      <c r="AU456" s="50" t="s">
        <v>1659</v>
      </c>
      <c r="AV456" s="50" t="s">
        <v>1659</v>
      </c>
      <c r="AW456" s="50" t="s">
        <v>1659</v>
      </c>
      <c r="AX456" s="50" t="s">
        <v>1659</v>
      </c>
      <c r="AY456" s="50" t="s">
        <v>1659</v>
      </c>
      <c r="AZ456" s="50" t="s">
        <v>1659</v>
      </c>
      <c r="BA456" s="50" t="s">
        <v>1659</v>
      </c>
      <c r="BB456" s="50"/>
      <c r="BC456" s="31" t="s">
        <v>4266</v>
      </c>
    </row>
    <row r="457" spans="1:56" ht="67.5">
      <c r="A457" s="58">
        <v>8</v>
      </c>
      <c r="B457" s="50" t="s">
        <v>4271</v>
      </c>
      <c r="C457" s="31" t="s">
        <v>54</v>
      </c>
      <c r="D457" s="31" t="s">
        <v>4263</v>
      </c>
      <c r="E457" s="59" t="s">
        <v>4028</v>
      </c>
      <c r="F457" s="50" t="s">
        <v>4268</v>
      </c>
      <c r="G457" s="50">
        <v>5121012</v>
      </c>
      <c r="H457" s="50">
        <v>627432</v>
      </c>
      <c r="I457" s="59" t="s">
        <v>4272</v>
      </c>
      <c r="J457" s="31" t="s">
        <v>2977</v>
      </c>
      <c r="K457" s="31" t="s">
        <v>2907</v>
      </c>
      <c r="L457" s="31" t="s">
        <v>3016</v>
      </c>
      <c r="M457" s="50">
        <v>20105140703</v>
      </c>
      <c r="N457" s="31" t="s">
        <v>4273</v>
      </c>
      <c r="O457" s="59" t="s">
        <v>4265</v>
      </c>
      <c r="P457" s="51">
        <v>11000</v>
      </c>
      <c r="Q457" s="51">
        <f t="shared" si="50"/>
        <v>12980</v>
      </c>
      <c r="R457" s="51">
        <v>11000</v>
      </c>
      <c r="S457" s="51">
        <v>12980</v>
      </c>
      <c r="T457" s="51">
        <v>11000</v>
      </c>
      <c r="U457" s="51">
        <f t="shared" si="54"/>
        <v>12980</v>
      </c>
      <c r="V457" s="31" t="s">
        <v>61</v>
      </c>
      <c r="W457" s="31" t="s">
        <v>54</v>
      </c>
      <c r="X457" s="31" t="s">
        <v>54</v>
      </c>
      <c r="Y457" s="50" t="s">
        <v>2658</v>
      </c>
      <c r="Z457" s="60">
        <v>42070</v>
      </c>
      <c r="AA457" s="60">
        <v>42130</v>
      </c>
      <c r="AB457" s="50" t="s">
        <v>1659</v>
      </c>
      <c r="AC457" s="50" t="s">
        <v>1659</v>
      </c>
      <c r="AD457" s="59" t="s">
        <v>4272</v>
      </c>
      <c r="AE457" s="59" t="s">
        <v>1952</v>
      </c>
      <c r="AF457" s="50">
        <v>796</v>
      </c>
      <c r="AG457" s="31" t="s">
        <v>1926</v>
      </c>
      <c r="AH457" s="50">
        <v>1</v>
      </c>
      <c r="AI457" s="50" t="s">
        <v>2644</v>
      </c>
      <c r="AJ457" s="31" t="s">
        <v>2645</v>
      </c>
      <c r="AK457" s="60">
        <v>42352</v>
      </c>
      <c r="AL457" s="60">
        <v>42357</v>
      </c>
      <c r="AM457" s="60">
        <v>42357</v>
      </c>
      <c r="AN457" s="50" t="s">
        <v>56</v>
      </c>
      <c r="AO457" s="50"/>
      <c r="AP457" s="51"/>
      <c r="AQ457" s="50" t="s">
        <v>1659</v>
      </c>
      <c r="AR457" s="50" t="s">
        <v>1659</v>
      </c>
      <c r="AS457" s="50" t="s">
        <v>1659</v>
      </c>
      <c r="AT457" s="50" t="s">
        <v>1659</v>
      </c>
      <c r="AU457" s="50" t="s">
        <v>1659</v>
      </c>
      <c r="AV457" s="50" t="s">
        <v>1659</v>
      </c>
      <c r="AW457" s="50" t="s">
        <v>1659</v>
      </c>
      <c r="AX457" s="50" t="s">
        <v>1659</v>
      </c>
      <c r="AY457" s="50" t="s">
        <v>1659</v>
      </c>
      <c r="AZ457" s="50" t="s">
        <v>1659</v>
      </c>
      <c r="BA457" s="50" t="s">
        <v>1659</v>
      </c>
      <c r="BB457" s="50"/>
      <c r="BC457" s="31" t="s">
        <v>4266</v>
      </c>
    </row>
    <row r="458" spans="1:56" ht="67.5">
      <c r="A458" s="58">
        <v>8</v>
      </c>
      <c r="B458" s="50" t="s">
        <v>4274</v>
      </c>
      <c r="C458" s="31" t="s">
        <v>54</v>
      </c>
      <c r="D458" s="31" t="s">
        <v>4263</v>
      </c>
      <c r="E458" s="59" t="s">
        <v>4028</v>
      </c>
      <c r="F458" s="50">
        <v>41</v>
      </c>
      <c r="G458" s="50">
        <v>411</v>
      </c>
      <c r="H458" s="50">
        <v>627431</v>
      </c>
      <c r="I458" s="59" t="s">
        <v>4275</v>
      </c>
      <c r="J458" s="31" t="s">
        <v>2977</v>
      </c>
      <c r="K458" s="31" t="s">
        <v>2907</v>
      </c>
      <c r="L458" s="31" t="s">
        <v>3016</v>
      </c>
      <c r="M458" s="50">
        <v>20105140703</v>
      </c>
      <c r="N458" s="31" t="s">
        <v>4276</v>
      </c>
      <c r="O458" s="59" t="s">
        <v>4265</v>
      </c>
      <c r="P458" s="51">
        <v>4342.5</v>
      </c>
      <c r="Q458" s="51">
        <f t="shared" si="50"/>
        <v>5124.1499999999996</v>
      </c>
      <c r="R458" s="51">
        <v>2895</v>
      </c>
      <c r="S458" s="51">
        <v>3416</v>
      </c>
      <c r="T458" s="51">
        <v>4342.5</v>
      </c>
      <c r="U458" s="51">
        <f t="shared" si="54"/>
        <v>5124.1499999999996</v>
      </c>
      <c r="V458" s="31" t="s">
        <v>64</v>
      </c>
      <c r="W458" s="31" t="s">
        <v>54</v>
      </c>
      <c r="X458" s="31" t="s">
        <v>54</v>
      </c>
      <c r="Y458" s="50" t="s">
        <v>2658</v>
      </c>
      <c r="Z458" s="60">
        <v>42060</v>
      </c>
      <c r="AA458" s="60">
        <v>42105</v>
      </c>
      <c r="AB458" s="50" t="s">
        <v>1659</v>
      </c>
      <c r="AC458" s="50" t="s">
        <v>1659</v>
      </c>
      <c r="AD458" s="59" t="s">
        <v>4275</v>
      </c>
      <c r="AE458" s="59" t="s">
        <v>1952</v>
      </c>
      <c r="AF458" s="50">
        <v>796</v>
      </c>
      <c r="AG458" s="31" t="s">
        <v>1926</v>
      </c>
      <c r="AH458" s="50">
        <v>1</v>
      </c>
      <c r="AI458" s="50" t="s">
        <v>2644</v>
      </c>
      <c r="AJ458" s="31" t="s">
        <v>2645</v>
      </c>
      <c r="AK458" s="60">
        <v>42119</v>
      </c>
      <c r="AL458" s="60">
        <v>42125</v>
      </c>
      <c r="AM458" s="60">
        <v>42490</v>
      </c>
      <c r="AN458" s="50" t="s">
        <v>56</v>
      </c>
      <c r="AO458" s="50"/>
      <c r="AP458" s="51"/>
      <c r="AQ458" s="50" t="s">
        <v>1659</v>
      </c>
      <c r="AR458" s="50" t="s">
        <v>1659</v>
      </c>
      <c r="AS458" s="50" t="s">
        <v>1659</v>
      </c>
      <c r="AT458" s="50" t="s">
        <v>1659</v>
      </c>
      <c r="AU458" s="50" t="s">
        <v>1659</v>
      </c>
      <c r="AV458" s="50" t="s">
        <v>1659</v>
      </c>
      <c r="AW458" s="50" t="s">
        <v>1659</v>
      </c>
      <c r="AX458" s="50" t="s">
        <v>1659</v>
      </c>
      <c r="AY458" s="50" t="s">
        <v>1659</v>
      </c>
      <c r="AZ458" s="50" t="s">
        <v>1659</v>
      </c>
      <c r="BA458" s="50" t="s">
        <v>1659</v>
      </c>
      <c r="BB458" s="50"/>
      <c r="BC458" s="31" t="s">
        <v>4266</v>
      </c>
    </row>
    <row r="459" spans="1:56" ht="67.5">
      <c r="A459" s="58">
        <v>8</v>
      </c>
      <c r="B459" s="50" t="s">
        <v>4277</v>
      </c>
      <c r="C459" s="31" t="s">
        <v>54</v>
      </c>
      <c r="D459" s="31" t="s">
        <v>4263</v>
      </c>
      <c r="E459" s="59" t="s">
        <v>4028</v>
      </c>
      <c r="F459" s="50">
        <v>64.099999999999994</v>
      </c>
      <c r="G459" s="50">
        <v>6412</v>
      </c>
      <c r="H459" s="50">
        <v>627434</v>
      </c>
      <c r="I459" s="59" t="s">
        <v>4278</v>
      </c>
      <c r="J459" s="31" t="s">
        <v>2907</v>
      </c>
      <c r="K459" s="31" t="s">
        <v>2907</v>
      </c>
      <c r="L459" s="31" t="s">
        <v>2639</v>
      </c>
      <c r="M459" s="50">
        <v>20105140703</v>
      </c>
      <c r="N459" s="31" t="s">
        <v>4279</v>
      </c>
      <c r="O459" s="59" t="s">
        <v>4265</v>
      </c>
      <c r="P459" s="51">
        <v>20000</v>
      </c>
      <c r="Q459" s="51">
        <f t="shared" si="50"/>
        <v>23600</v>
      </c>
      <c r="R459" s="51">
        <v>14900</v>
      </c>
      <c r="S459" s="51">
        <v>17582</v>
      </c>
      <c r="T459" s="51">
        <v>20000</v>
      </c>
      <c r="U459" s="51">
        <f t="shared" si="54"/>
        <v>23600</v>
      </c>
      <c r="V459" s="31" t="s">
        <v>61</v>
      </c>
      <c r="W459" s="31" t="s">
        <v>54</v>
      </c>
      <c r="X459" s="31" t="s">
        <v>54</v>
      </c>
      <c r="Y459" s="50" t="s">
        <v>2658</v>
      </c>
      <c r="Z459" s="60">
        <v>41925</v>
      </c>
      <c r="AA459" s="60">
        <v>41985</v>
      </c>
      <c r="AB459" s="50" t="s">
        <v>1659</v>
      </c>
      <c r="AC459" s="50" t="s">
        <v>1659</v>
      </c>
      <c r="AD459" s="59" t="s">
        <v>4278</v>
      </c>
      <c r="AE459" s="59" t="s">
        <v>1952</v>
      </c>
      <c r="AF459" s="50">
        <v>796</v>
      </c>
      <c r="AG459" s="31" t="s">
        <v>1926</v>
      </c>
      <c r="AH459" s="50">
        <v>1</v>
      </c>
      <c r="AI459" s="50" t="s">
        <v>2644</v>
      </c>
      <c r="AJ459" s="31" t="s">
        <v>2645</v>
      </c>
      <c r="AK459" s="60">
        <v>42088</v>
      </c>
      <c r="AL459" s="60">
        <v>42095</v>
      </c>
      <c r="AM459" s="60">
        <v>42460</v>
      </c>
      <c r="AN459" s="50" t="s">
        <v>56</v>
      </c>
      <c r="AO459" s="50"/>
      <c r="AP459" s="51"/>
      <c r="AQ459" s="50" t="s">
        <v>1659</v>
      </c>
      <c r="AR459" s="50" t="s">
        <v>1659</v>
      </c>
      <c r="AS459" s="50" t="s">
        <v>1659</v>
      </c>
      <c r="AT459" s="50" t="s">
        <v>1659</v>
      </c>
      <c r="AU459" s="50" t="s">
        <v>1659</v>
      </c>
      <c r="AV459" s="50" t="s">
        <v>1659</v>
      </c>
      <c r="AW459" s="50" t="s">
        <v>1659</v>
      </c>
      <c r="AX459" s="50" t="s">
        <v>1659</v>
      </c>
      <c r="AY459" s="50" t="s">
        <v>1659</v>
      </c>
      <c r="AZ459" s="50" t="s">
        <v>1659</v>
      </c>
      <c r="BA459" s="50" t="s">
        <v>1659</v>
      </c>
      <c r="BB459" s="50"/>
      <c r="BC459" s="31" t="s">
        <v>4266</v>
      </c>
    </row>
    <row r="460" spans="1:56" ht="67.5">
      <c r="A460" s="58">
        <v>8</v>
      </c>
      <c r="B460" s="50" t="s">
        <v>4280</v>
      </c>
      <c r="C460" s="31" t="s">
        <v>54</v>
      </c>
      <c r="D460" s="31" t="s">
        <v>4263</v>
      </c>
      <c r="E460" s="59" t="s">
        <v>4028</v>
      </c>
      <c r="F460" s="50">
        <v>64.11</v>
      </c>
      <c r="G460" s="50">
        <v>6411</v>
      </c>
      <c r="H460" s="50">
        <v>627430</v>
      </c>
      <c r="I460" s="59" t="s">
        <v>4281</v>
      </c>
      <c r="J460" s="31" t="s">
        <v>2977</v>
      </c>
      <c r="K460" s="31" t="s">
        <v>2907</v>
      </c>
      <c r="L460" s="31" t="s">
        <v>2639</v>
      </c>
      <c r="M460" s="50">
        <v>20105140704</v>
      </c>
      <c r="N460" s="31" t="s">
        <v>4038</v>
      </c>
      <c r="O460" s="59" t="s">
        <v>4265</v>
      </c>
      <c r="P460" s="51">
        <v>4008</v>
      </c>
      <c r="Q460" s="51">
        <v>4008</v>
      </c>
      <c r="R460" s="51">
        <v>4008</v>
      </c>
      <c r="S460" s="51">
        <v>4008</v>
      </c>
      <c r="T460" s="51">
        <v>4008</v>
      </c>
      <c r="U460" s="51">
        <v>4008</v>
      </c>
      <c r="V460" s="31" t="s">
        <v>64</v>
      </c>
      <c r="W460" s="31" t="s">
        <v>54</v>
      </c>
      <c r="X460" s="31" t="s">
        <v>54</v>
      </c>
      <c r="Y460" s="50" t="s">
        <v>2658</v>
      </c>
      <c r="Z460" s="60">
        <v>41934</v>
      </c>
      <c r="AA460" s="60">
        <v>41979</v>
      </c>
      <c r="AB460" s="50" t="s">
        <v>1659</v>
      </c>
      <c r="AC460" s="50" t="s">
        <v>1659</v>
      </c>
      <c r="AD460" s="59" t="s">
        <v>4281</v>
      </c>
      <c r="AE460" s="59" t="s">
        <v>1952</v>
      </c>
      <c r="AF460" s="50">
        <v>796</v>
      </c>
      <c r="AG460" s="31" t="s">
        <v>1926</v>
      </c>
      <c r="AH460" s="50">
        <v>1</v>
      </c>
      <c r="AI460" s="50" t="s">
        <v>2644</v>
      </c>
      <c r="AJ460" s="31" t="s">
        <v>2645</v>
      </c>
      <c r="AK460" s="60">
        <v>42005</v>
      </c>
      <c r="AL460" s="60">
        <v>42005</v>
      </c>
      <c r="AM460" s="60">
        <v>42368</v>
      </c>
      <c r="AN460" s="50" t="s">
        <v>56</v>
      </c>
      <c r="AO460" s="50"/>
      <c r="AP460" s="51"/>
      <c r="AQ460" s="50" t="s">
        <v>1659</v>
      </c>
      <c r="AR460" s="50" t="s">
        <v>1659</v>
      </c>
      <c r="AS460" s="50" t="s">
        <v>1659</v>
      </c>
      <c r="AT460" s="50" t="s">
        <v>1659</v>
      </c>
      <c r="AU460" s="50" t="s">
        <v>1659</v>
      </c>
      <c r="AV460" s="50" t="s">
        <v>1659</v>
      </c>
      <c r="AW460" s="50" t="s">
        <v>1659</v>
      </c>
      <c r="AX460" s="50" t="s">
        <v>1659</v>
      </c>
      <c r="AY460" s="50" t="s">
        <v>1659</v>
      </c>
      <c r="AZ460" s="50" t="s">
        <v>1659</v>
      </c>
      <c r="BA460" s="50" t="s">
        <v>1659</v>
      </c>
      <c r="BB460" s="50"/>
      <c r="BC460" s="31" t="s">
        <v>4266</v>
      </c>
    </row>
    <row r="461" spans="1:56" ht="67.5">
      <c r="A461" s="58">
        <v>3</v>
      </c>
      <c r="B461" s="50" t="s">
        <v>4282</v>
      </c>
      <c r="C461" s="31" t="s">
        <v>54</v>
      </c>
      <c r="D461" s="31" t="s">
        <v>4263</v>
      </c>
      <c r="E461" s="59" t="s">
        <v>4028</v>
      </c>
      <c r="F461" s="50" t="s">
        <v>2733</v>
      </c>
      <c r="G461" s="50">
        <v>9430000</v>
      </c>
      <c r="H461" s="50">
        <v>627602</v>
      </c>
      <c r="I461" s="59" t="s">
        <v>4283</v>
      </c>
      <c r="J461" s="31" t="s">
        <v>4284</v>
      </c>
      <c r="K461" s="31" t="s">
        <v>2723</v>
      </c>
      <c r="L461" s="31" t="s">
        <v>2639</v>
      </c>
      <c r="M461" s="50" t="s">
        <v>2724</v>
      </c>
      <c r="N461" s="31" t="s">
        <v>2725</v>
      </c>
      <c r="O461" s="59" t="s">
        <v>4265</v>
      </c>
      <c r="P461" s="51">
        <v>4169</v>
      </c>
      <c r="Q461" s="51">
        <f t="shared" ref="Q461:Q507" si="56">P461*1.18</f>
        <v>4919.42</v>
      </c>
      <c r="R461" s="51">
        <v>4169</v>
      </c>
      <c r="S461" s="51">
        <v>4919.42</v>
      </c>
      <c r="T461" s="51">
        <v>4169</v>
      </c>
      <c r="U461" s="51">
        <f t="shared" ref="U461:U507" si="57">T461*1.18</f>
        <v>4919.42</v>
      </c>
      <c r="V461" s="31" t="s">
        <v>64</v>
      </c>
      <c r="W461" s="31" t="s">
        <v>54</v>
      </c>
      <c r="X461" s="31" t="s">
        <v>54</v>
      </c>
      <c r="Y461" s="50" t="s">
        <v>2658</v>
      </c>
      <c r="Z461" s="60">
        <v>42024</v>
      </c>
      <c r="AA461" s="60">
        <v>42071</v>
      </c>
      <c r="AB461" s="50"/>
      <c r="AC461" s="50"/>
      <c r="AD461" s="59" t="s">
        <v>4283</v>
      </c>
      <c r="AE461" s="59" t="s">
        <v>1952</v>
      </c>
      <c r="AF461" s="50">
        <v>796</v>
      </c>
      <c r="AG461" s="31" t="s">
        <v>1971</v>
      </c>
      <c r="AH461" s="50">
        <v>9</v>
      </c>
      <c r="AI461" s="50" t="s">
        <v>2577</v>
      </c>
      <c r="AJ461" s="31" t="s">
        <v>2645</v>
      </c>
      <c r="AK461" s="60">
        <v>42091</v>
      </c>
      <c r="AL461" s="60">
        <v>42093</v>
      </c>
      <c r="AM461" s="60">
        <v>42353</v>
      </c>
      <c r="AN461" s="50">
        <v>2015</v>
      </c>
      <c r="AO461" s="50"/>
      <c r="AP461" s="51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31" t="s">
        <v>4266</v>
      </c>
    </row>
    <row r="462" spans="1:56" ht="78.75">
      <c r="A462" s="58">
        <v>3</v>
      </c>
      <c r="B462" s="50" t="s">
        <v>4285</v>
      </c>
      <c r="C462" s="31" t="s">
        <v>54</v>
      </c>
      <c r="D462" s="31" t="s">
        <v>4263</v>
      </c>
      <c r="E462" s="59" t="s">
        <v>4028</v>
      </c>
      <c r="F462" s="50" t="s">
        <v>2733</v>
      </c>
      <c r="G462" s="50">
        <v>9430000</v>
      </c>
      <c r="H462" s="50">
        <v>627608</v>
      </c>
      <c r="I462" s="59" t="s">
        <v>4286</v>
      </c>
      <c r="J462" s="31" t="s">
        <v>4287</v>
      </c>
      <c r="K462" s="31" t="s">
        <v>2723</v>
      </c>
      <c r="L462" s="31" t="s">
        <v>2639</v>
      </c>
      <c r="M462" s="50" t="s">
        <v>2724</v>
      </c>
      <c r="N462" s="31" t="s">
        <v>2725</v>
      </c>
      <c r="O462" s="59" t="s">
        <v>4265</v>
      </c>
      <c r="P462" s="51">
        <v>4661</v>
      </c>
      <c r="Q462" s="51">
        <f t="shared" si="56"/>
        <v>5499.98</v>
      </c>
      <c r="R462" s="51">
        <v>4661</v>
      </c>
      <c r="S462" s="51">
        <v>5499.98</v>
      </c>
      <c r="T462" s="51">
        <v>4661</v>
      </c>
      <c r="U462" s="51">
        <f t="shared" si="57"/>
        <v>5499.98</v>
      </c>
      <c r="V462" s="31" t="s">
        <v>64</v>
      </c>
      <c r="W462" s="31" t="s">
        <v>54</v>
      </c>
      <c r="X462" s="31" t="s">
        <v>54</v>
      </c>
      <c r="Y462" s="50" t="s">
        <v>2658</v>
      </c>
      <c r="Z462" s="60">
        <v>42114</v>
      </c>
      <c r="AA462" s="60">
        <v>42163</v>
      </c>
      <c r="AB462" s="50"/>
      <c r="AC462" s="50"/>
      <c r="AD462" s="59" t="s">
        <v>4286</v>
      </c>
      <c r="AE462" s="59" t="s">
        <v>1952</v>
      </c>
      <c r="AF462" s="50">
        <v>796</v>
      </c>
      <c r="AG462" s="31" t="s">
        <v>1971</v>
      </c>
      <c r="AH462" s="50">
        <v>10</v>
      </c>
      <c r="AI462" s="50" t="s">
        <v>2577</v>
      </c>
      <c r="AJ462" s="31" t="s">
        <v>2645</v>
      </c>
      <c r="AK462" s="60">
        <v>42183</v>
      </c>
      <c r="AL462" s="60">
        <v>42185</v>
      </c>
      <c r="AM462" s="60">
        <v>42353</v>
      </c>
      <c r="AN462" s="50">
        <v>2015</v>
      </c>
      <c r="AO462" s="50"/>
      <c r="AP462" s="51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31" t="s">
        <v>4266</v>
      </c>
    </row>
    <row r="463" spans="1:56" ht="67.5">
      <c r="A463" s="58">
        <v>3</v>
      </c>
      <c r="B463" s="50" t="s">
        <v>4288</v>
      </c>
      <c r="C463" s="31" t="s">
        <v>54</v>
      </c>
      <c r="D463" s="31" t="s">
        <v>4263</v>
      </c>
      <c r="E463" s="59" t="s">
        <v>4028</v>
      </c>
      <c r="F463" s="50" t="s">
        <v>2733</v>
      </c>
      <c r="G463" s="50">
        <v>9430000</v>
      </c>
      <c r="H463" s="50">
        <v>627617</v>
      </c>
      <c r="I463" s="59" t="s">
        <v>4289</v>
      </c>
      <c r="J463" s="31" t="s">
        <v>4290</v>
      </c>
      <c r="K463" s="31" t="s">
        <v>2723</v>
      </c>
      <c r="L463" s="31" t="s">
        <v>2639</v>
      </c>
      <c r="M463" s="50" t="s">
        <v>2724</v>
      </c>
      <c r="N463" s="31" t="s">
        <v>2725</v>
      </c>
      <c r="O463" s="59" t="s">
        <v>4265</v>
      </c>
      <c r="P463" s="51">
        <v>2050.8000000000002</v>
      </c>
      <c r="Q463" s="51">
        <f t="shared" si="56"/>
        <v>2419.944</v>
      </c>
      <c r="R463" s="51">
        <v>2050.8000000000002</v>
      </c>
      <c r="S463" s="51">
        <v>2419.944</v>
      </c>
      <c r="T463" s="51">
        <v>2050.8000000000002</v>
      </c>
      <c r="U463" s="51">
        <f t="shared" si="57"/>
        <v>2419.944</v>
      </c>
      <c r="V463" s="31" t="s">
        <v>64</v>
      </c>
      <c r="W463" s="31" t="s">
        <v>54</v>
      </c>
      <c r="X463" s="31" t="s">
        <v>54</v>
      </c>
      <c r="Y463" s="50" t="s">
        <v>2658</v>
      </c>
      <c r="Z463" s="60">
        <v>42104</v>
      </c>
      <c r="AA463" s="60">
        <v>42156</v>
      </c>
      <c r="AB463" s="50"/>
      <c r="AC463" s="50"/>
      <c r="AD463" s="59" t="s">
        <v>4289</v>
      </c>
      <c r="AE463" s="59" t="s">
        <v>1952</v>
      </c>
      <c r="AF463" s="50">
        <v>796</v>
      </c>
      <c r="AG463" s="31" t="s">
        <v>1971</v>
      </c>
      <c r="AH463" s="50">
        <v>10</v>
      </c>
      <c r="AI463" s="50" t="s">
        <v>2577</v>
      </c>
      <c r="AJ463" s="31" t="s">
        <v>2645</v>
      </c>
      <c r="AK463" s="60">
        <v>42175</v>
      </c>
      <c r="AL463" s="60">
        <v>42177</v>
      </c>
      <c r="AM463" s="60">
        <v>42278</v>
      </c>
      <c r="AN463" s="50">
        <v>2015</v>
      </c>
      <c r="AO463" s="50"/>
      <c r="AP463" s="51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31" t="s">
        <v>4266</v>
      </c>
    </row>
    <row r="464" spans="1:56" ht="67.5">
      <c r="A464" s="58">
        <v>3</v>
      </c>
      <c r="B464" s="50" t="s">
        <v>4291</v>
      </c>
      <c r="C464" s="31" t="s">
        <v>54</v>
      </c>
      <c r="D464" s="31" t="s">
        <v>4263</v>
      </c>
      <c r="E464" s="59" t="s">
        <v>4028</v>
      </c>
      <c r="F464" s="50" t="s">
        <v>2733</v>
      </c>
      <c r="G464" s="50">
        <v>9430000</v>
      </c>
      <c r="H464" s="50">
        <v>627620</v>
      </c>
      <c r="I464" s="59" t="s">
        <v>4292</v>
      </c>
      <c r="J464" s="31" t="s">
        <v>4293</v>
      </c>
      <c r="K464" s="31" t="s">
        <v>2723</v>
      </c>
      <c r="L464" s="31" t="s">
        <v>2639</v>
      </c>
      <c r="M464" s="50" t="s">
        <v>2724</v>
      </c>
      <c r="N464" s="31" t="s">
        <v>2725</v>
      </c>
      <c r="O464" s="59" t="s">
        <v>4265</v>
      </c>
      <c r="P464" s="51">
        <v>18600</v>
      </c>
      <c r="Q464" s="51">
        <f t="shared" si="56"/>
        <v>21948</v>
      </c>
      <c r="R464" s="51">
        <v>8600</v>
      </c>
      <c r="S464" s="51">
        <v>10148</v>
      </c>
      <c r="T464" s="51">
        <v>18600</v>
      </c>
      <c r="U464" s="51">
        <f t="shared" si="57"/>
        <v>21948</v>
      </c>
      <c r="V464" s="31" t="s">
        <v>61</v>
      </c>
      <c r="W464" s="31" t="s">
        <v>54</v>
      </c>
      <c r="X464" s="31" t="s">
        <v>54</v>
      </c>
      <c r="Y464" s="50" t="s">
        <v>2658</v>
      </c>
      <c r="Z464" s="60">
        <v>42205</v>
      </c>
      <c r="AA464" s="60">
        <v>42250</v>
      </c>
      <c r="AB464" s="50"/>
      <c r="AC464" s="50"/>
      <c r="AD464" s="59" t="s">
        <v>4292</v>
      </c>
      <c r="AE464" s="59" t="s">
        <v>1952</v>
      </c>
      <c r="AF464" s="50">
        <v>796</v>
      </c>
      <c r="AG464" s="31" t="s">
        <v>1971</v>
      </c>
      <c r="AH464" s="50">
        <v>10</v>
      </c>
      <c r="AI464" s="50" t="s">
        <v>2577</v>
      </c>
      <c r="AJ464" s="31" t="s">
        <v>2645</v>
      </c>
      <c r="AK464" s="60">
        <v>42270</v>
      </c>
      <c r="AL464" s="60">
        <v>42272</v>
      </c>
      <c r="AM464" s="60">
        <v>42489</v>
      </c>
      <c r="AN464" s="50" t="s">
        <v>56</v>
      </c>
      <c r="AO464" s="50"/>
      <c r="AP464" s="51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31" t="s">
        <v>4266</v>
      </c>
    </row>
    <row r="465" spans="1:55" ht="78.75">
      <c r="A465" s="58">
        <v>7</v>
      </c>
      <c r="B465" s="50" t="s">
        <v>4294</v>
      </c>
      <c r="C465" s="31" t="s">
        <v>54</v>
      </c>
      <c r="D465" s="31" t="s">
        <v>1913</v>
      </c>
      <c r="E465" s="59" t="s">
        <v>1914</v>
      </c>
      <c r="F465" s="50" t="s">
        <v>4295</v>
      </c>
      <c r="G465" s="59">
        <v>7499000</v>
      </c>
      <c r="H465" s="50">
        <v>627642</v>
      </c>
      <c r="I465" s="59" t="s">
        <v>4296</v>
      </c>
      <c r="J465" s="31" t="s">
        <v>4297</v>
      </c>
      <c r="K465" s="31" t="s">
        <v>4297</v>
      </c>
      <c r="L465" s="31" t="s">
        <v>3016</v>
      </c>
      <c r="M465" s="50">
        <v>20105061402</v>
      </c>
      <c r="N465" s="31" t="s">
        <v>3032</v>
      </c>
      <c r="O465" s="31" t="s">
        <v>4298</v>
      </c>
      <c r="P465" s="51">
        <v>42.37</v>
      </c>
      <c r="Q465" s="51">
        <f t="shared" si="56"/>
        <v>49.996599999999994</v>
      </c>
      <c r="R465" s="51">
        <v>42.37</v>
      </c>
      <c r="S465" s="51">
        <v>49.996599999999994</v>
      </c>
      <c r="T465" s="51">
        <v>42.37</v>
      </c>
      <c r="U465" s="51">
        <f t="shared" si="57"/>
        <v>49.996599999999994</v>
      </c>
      <c r="V465" s="31" t="s">
        <v>69</v>
      </c>
      <c r="W465" s="31" t="s">
        <v>54</v>
      </c>
      <c r="X465" s="31" t="s">
        <v>54</v>
      </c>
      <c r="Y465" s="50" t="s">
        <v>2658</v>
      </c>
      <c r="Z465" s="60">
        <v>42029</v>
      </c>
      <c r="AA465" s="60">
        <v>42059</v>
      </c>
      <c r="AB465" s="59"/>
      <c r="AC465" s="31"/>
      <c r="AD465" s="59" t="s">
        <v>4297</v>
      </c>
      <c r="AE465" s="59" t="s">
        <v>4299</v>
      </c>
      <c r="AF465" s="50">
        <v>796</v>
      </c>
      <c r="AG465" s="31" t="s">
        <v>1926</v>
      </c>
      <c r="AH465" s="50">
        <v>1</v>
      </c>
      <c r="AI465" s="50" t="s">
        <v>2644</v>
      </c>
      <c r="AJ465" s="31" t="s">
        <v>2645</v>
      </c>
      <c r="AK465" s="60">
        <v>42073</v>
      </c>
      <c r="AL465" s="60">
        <v>42073</v>
      </c>
      <c r="AM465" s="60">
        <v>42088</v>
      </c>
      <c r="AN465" s="50">
        <v>2015</v>
      </c>
      <c r="AO465" s="31"/>
      <c r="AP465" s="5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 t="s">
        <v>4300</v>
      </c>
    </row>
    <row r="466" spans="1:55" ht="78.75">
      <c r="A466" s="58">
        <v>7</v>
      </c>
      <c r="B466" s="50" t="s">
        <v>4301</v>
      </c>
      <c r="C466" s="31" t="s">
        <v>54</v>
      </c>
      <c r="D466" s="31" t="s">
        <v>1913</v>
      </c>
      <c r="E466" s="59" t="s">
        <v>1914</v>
      </c>
      <c r="F466" s="50" t="s">
        <v>4295</v>
      </c>
      <c r="G466" s="59">
        <v>7499000</v>
      </c>
      <c r="H466" s="50">
        <v>627649</v>
      </c>
      <c r="I466" s="59" t="s">
        <v>4296</v>
      </c>
      <c r="J466" s="31" t="s">
        <v>4297</v>
      </c>
      <c r="K466" s="31" t="s">
        <v>4297</v>
      </c>
      <c r="L466" s="31" t="s">
        <v>3016</v>
      </c>
      <c r="M466" s="50">
        <v>20105061402</v>
      </c>
      <c r="N466" s="31" t="s">
        <v>3032</v>
      </c>
      <c r="O466" s="31" t="s">
        <v>4298</v>
      </c>
      <c r="P466" s="51">
        <v>59.32</v>
      </c>
      <c r="Q466" s="51">
        <f t="shared" si="56"/>
        <v>69.997599999999991</v>
      </c>
      <c r="R466" s="51">
        <v>59.32</v>
      </c>
      <c r="S466" s="51">
        <v>69.997599999999991</v>
      </c>
      <c r="T466" s="51">
        <v>59.32</v>
      </c>
      <c r="U466" s="51">
        <f t="shared" si="57"/>
        <v>69.997599999999991</v>
      </c>
      <c r="V466" s="31" t="s">
        <v>69</v>
      </c>
      <c r="W466" s="31" t="s">
        <v>54</v>
      </c>
      <c r="X466" s="31" t="s">
        <v>54</v>
      </c>
      <c r="Y466" s="50" t="s">
        <v>2658</v>
      </c>
      <c r="Z466" s="60">
        <v>42029</v>
      </c>
      <c r="AA466" s="60">
        <v>42059</v>
      </c>
      <c r="AB466" s="59"/>
      <c r="AC466" s="31"/>
      <c r="AD466" s="59" t="s">
        <v>4297</v>
      </c>
      <c r="AE466" s="59" t="s">
        <v>4299</v>
      </c>
      <c r="AF466" s="50">
        <v>796</v>
      </c>
      <c r="AG466" s="31" t="s">
        <v>1926</v>
      </c>
      <c r="AH466" s="50">
        <v>1</v>
      </c>
      <c r="AI466" s="50" t="s">
        <v>2644</v>
      </c>
      <c r="AJ466" s="31" t="s">
        <v>2645</v>
      </c>
      <c r="AK466" s="60">
        <v>42073</v>
      </c>
      <c r="AL466" s="60">
        <v>42073</v>
      </c>
      <c r="AM466" s="60">
        <v>42088</v>
      </c>
      <c r="AN466" s="50">
        <v>2015</v>
      </c>
      <c r="AO466" s="31"/>
      <c r="AP466" s="5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 t="s">
        <v>4300</v>
      </c>
    </row>
    <row r="467" spans="1:55" ht="78.75">
      <c r="A467" s="58">
        <v>7</v>
      </c>
      <c r="B467" s="50" t="s">
        <v>4302</v>
      </c>
      <c r="C467" s="31" t="s">
        <v>54</v>
      </c>
      <c r="D467" s="31" t="s">
        <v>1913</v>
      </c>
      <c r="E467" s="59" t="s">
        <v>1914</v>
      </c>
      <c r="F467" s="50" t="s">
        <v>4295</v>
      </c>
      <c r="G467" s="59">
        <v>7499000</v>
      </c>
      <c r="H467" s="50">
        <v>627650</v>
      </c>
      <c r="I467" s="59" t="s">
        <v>4296</v>
      </c>
      <c r="J467" s="31" t="s">
        <v>4297</v>
      </c>
      <c r="K467" s="31" t="s">
        <v>4297</v>
      </c>
      <c r="L467" s="31" t="s">
        <v>3016</v>
      </c>
      <c r="M467" s="50">
        <v>20105061402</v>
      </c>
      <c r="N467" s="31" t="s">
        <v>3032</v>
      </c>
      <c r="O467" s="31" t="s">
        <v>4298</v>
      </c>
      <c r="P467" s="51">
        <v>76.27</v>
      </c>
      <c r="Q467" s="51">
        <f t="shared" si="56"/>
        <v>89.998599999999996</v>
      </c>
      <c r="R467" s="51">
        <v>76.27</v>
      </c>
      <c r="S467" s="51">
        <v>89.998599999999996</v>
      </c>
      <c r="T467" s="51">
        <v>76.27</v>
      </c>
      <c r="U467" s="51">
        <f t="shared" si="57"/>
        <v>89.998599999999996</v>
      </c>
      <c r="V467" s="31" t="s">
        <v>69</v>
      </c>
      <c r="W467" s="31" t="s">
        <v>54</v>
      </c>
      <c r="X467" s="31" t="s">
        <v>54</v>
      </c>
      <c r="Y467" s="50" t="s">
        <v>2658</v>
      </c>
      <c r="Z467" s="60">
        <v>42029</v>
      </c>
      <c r="AA467" s="60">
        <v>42059</v>
      </c>
      <c r="AB467" s="59"/>
      <c r="AC467" s="31"/>
      <c r="AD467" s="59" t="s">
        <v>4297</v>
      </c>
      <c r="AE467" s="59" t="s">
        <v>4299</v>
      </c>
      <c r="AF467" s="50">
        <v>796</v>
      </c>
      <c r="AG467" s="31" t="s">
        <v>1926</v>
      </c>
      <c r="AH467" s="50">
        <v>1</v>
      </c>
      <c r="AI467" s="50" t="s">
        <v>2644</v>
      </c>
      <c r="AJ467" s="31" t="s">
        <v>2645</v>
      </c>
      <c r="AK467" s="60">
        <v>42073</v>
      </c>
      <c r="AL467" s="60">
        <v>42073</v>
      </c>
      <c r="AM467" s="60">
        <v>42088</v>
      </c>
      <c r="AN467" s="50">
        <v>2015</v>
      </c>
      <c r="AO467" s="31"/>
      <c r="AP467" s="5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 t="s">
        <v>4300</v>
      </c>
    </row>
    <row r="468" spans="1:55" ht="78.75">
      <c r="A468" s="58">
        <v>7</v>
      </c>
      <c r="B468" s="50" t="s">
        <v>4303</v>
      </c>
      <c r="C468" s="31" t="s">
        <v>54</v>
      </c>
      <c r="D468" s="31" t="s">
        <v>1913</v>
      </c>
      <c r="E468" s="59" t="s">
        <v>1914</v>
      </c>
      <c r="F468" s="50" t="s">
        <v>4295</v>
      </c>
      <c r="G468" s="59">
        <v>7499000</v>
      </c>
      <c r="H468" s="50">
        <v>627651</v>
      </c>
      <c r="I468" s="59" t="s">
        <v>4296</v>
      </c>
      <c r="J468" s="31" t="s">
        <v>4297</v>
      </c>
      <c r="K468" s="31" t="s">
        <v>4297</v>
      </c>
      <c r="L468" s="31" t="s">
        <v>3016</v>
      </c>
      <c r="M468" s="50">
        <v>20105061402</v>
      </c>
      <c r="N468" s="31" t="s">
        <v>3032</v>
      </c>
      <c r="O468" s="31" t="s">
        <v>4298</v>
      </c>
      <c r="P468" s="51">
        <v>84.745000000000005</v>
      </c>
      <c r="Q468" s="51">
        <f t="shared" si="56"/>
        <v>99.999099999999999</v>
      </c>
      <c r="R468" s="51">
        <v>84.745000000000005</v>
      </c>
      <c r="S468" s="51">
        <v>99.999099999999999</v>
      </c>
      <c r="T468" s="51">
        <v>84.745000000000005</v>
      </c>
      <c r="U468" s="51">
        <f t="shared" si="57"/>
        <v>99.999099999999999</v>
      </c>
      <c r="V468" s="31" t="s">
        <v>69</v>
      </c>
      <c r="W468" s="31" t="s">
        <v>54</v>
      </c>
      <c r="X468" s="31" t="s">
        <v>54</v>
      </c>
      <c r="Y468" s="50" t="s">
        <v>2658</v>
      </c>
      <c r="Z468" s="60">
        <v>42029</v>
      </c>
      <c r="AA468" s="60">
        <v>42059</v>
      </c>
      <c r="AB468" s="59"/>
      <c r="AC468" s="31"/>
      <c r="AD468" s="59" t="s">
        <v>4297</v>
      </c>
      <c r="AE468" s="59" t="s">
        <v>4299</v>
      </c>
      <c r="AF468" s="50">
        <v>796</v>
      </c>
      <c r="AG468" s="31" t="s">
        <v>1926</v>
      </c>
      <c r="AH468" s="50">
        <v>1</v>
      </c>
      <c r="AI468" s="50" t="s">
        <v>2644</v>
      </c>
      <c r="AJ468" s="31" t="s">
        <v>2645</v>
      </c>
      <c r="AK468" s="60">
        <v>42073</v>
      </c>
      <c r="AL468" s="60">
        <v>42073</v>
      </c>
      <c r="AM468" s="60">
        <v>42088</v>
      </c>
      <c r="AN468" s="50">
        <v>2015</v>
      </c>
      <c r="AO468" s="31"/>
      <c r="AP468" s="5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 t="s">
        <v>4300</v>
      </c>
    </row>
    <row r="469" spans="1:55" ht="78.75">
      <c r="A469" s="58">
        <v>7</v>
      </c>
      <c r="B469" s="50" t="s">
        <v>4304</v>
      </c>
      <c r="C469" s="31" t="s">
        <v>54</v>
      </c>
      <c r="D469" s="31" t="s">
        <v>1913</v>
      </c>
      <c r="E469" s="59" t="s">
        <v>1914</v>
      </c>
      <c r="F469" s="50" t="s">
        <v>4295</v>
      </c>
      <c r="G469" s="59">
        <v>7499000</v>
      </c>
      <c r="H469" s="50">
        <v>627652</v>
      </c>
      <c r="I469" s="59" t="s">
        <v>4296</v>
      </c>
      <c r="J469" s="31" t="s">
        <v>4297</v>
      </c>
      <c r="K469" s="31" t="s">
        <v>4297</v>
      </c>
      <c r="L469" s="31" t="s">
        <v>3016</v>
      </c>
      <c r="M469" s="50">
        <v>20105061402</v>
      </c>
      <c r="N469" s="31" t="s">
        <v>3032</v>
      </c>
      <c r="O469" s="31" t="s">
        <v>4298</v>
      </c>
      <c r="P469" s="51">
        <v>118.64</v>
      </c>
      <c r="Q469" s="51">
        <f t="shared" si="56"/>
        <v>139.99519999999998</v>
      </c>
      <c r="R469" s="51">
        <v>118.64</v>
      </c>
      <c r="S469" s="51">
        <v>139.99519999999998</v>
      </c>
      <c r="T469" s="51">
        <v>118.64</v>
      </c>
      <c r="U469" s="51">
        <f t="shared" si="57"/>
        <v>139.99519999999998</v>
      </c>
      <c r="V469" s="31" t="s">
        <v>69</v>
      </c>
      <c r="W469" s="31" t="s">
        <v>54</v>
      </c>
      <c r="X469" s="31" t="s">
        <v>54</v>
      </c>
      <c r="Y469" s="50" t="s">
        <v>2658</v>
      </c>
      <c r="Z469" s="60">
        <v>42029</v>
      </c>
      <c r="AA469" s="60">
        <v>42059</v>
      </c>
      <c r="AB469" s="59"/>
      <c r="AC469" s="31"/>
      <c r="AD469" s="59" t="s">
        <v>4297</v>
      </c>
      <c r="AE469" s="59" t="s">
        <v>4299</v>
      </c>
      <c r="AF469" s="50">
        <v>796</v>
      </c>
      <c r="AG469" s="31" t="s">
        <v>1926</v>
      </c>
      <c r="AH469" s="50">
        <v>1</v>
      </c>
      <c r="AI469" s="50" t="s">
        <v>2644</v>
      </c>
      <c r="AJ469" s="31" t="s">
        <v>2645</v>
      </c>
      <c r="AK469" s="60">
        <v>42073</v>
      </c>
      <c r="AL469" s="60">
        <v>42073</v>
      </c>
      <c r="AM469" s="60">
        <v>42088</v>
      </c>
      <c r="AN469" s="50">
        <v>2015</v>
      </c>
      <c r="AO469" s="31"/>
      <c r="AP469" s="5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 t="s">
        <v>4300</v>
      </c>
    </row>
    <row r="470" spans="1:55" ht="78.75">
      <c r="A470" s="58">
        <v>7</v>
      </c>
      <c r="B470" s="50" t="s">
        <v>4305</v>
      </c>
      <c r="C470" s="31" t="s">
        <v>54</v>
      </c>
      <c r="D470" s="31" t="s">
        <v>1913</v>
      </c>
      <c r="E470" s="59" t="s">
        <v>1914</v>
      </c>
      <c r="F470" s="50" t="s">
        <v>4295</v>
      </c>
      <c r="G470" s="59">
        <v>7499000</v>
      </c>
      <c r="H470" s="50">
        <v>627653</v>
      </c>
      <c r="I470" s="59" t="s">
        <v>4296</v>
      </c>
      <c r="J470" s="31" t="s">
        <v>4297</v>
      </c>
      <c r="K470" s="31" t="s">
        <v>4297</v>
      </c>
      <c r="L470" s="31" t="s">
        <v>3016</v>
      </c>
      <c r="M470" s="50">
        <v>20105061402</v>
      </c>
      <c r="N470" s="31" t="s">
        <v>3032</v>
      </c>
      <c r="O470" s="31" t="s">
        <v>4298</v>
      </c>
      <c r="P470" s="51">
        <v>169.49</v>
      </c>
      <c r="Q470" s="51">
        <f t="shared" si="56"/>
        <v>199.9982</v>
      </c>
      <c r="R470" s="51">
        <v>169.49</v>
      </c>
      <c r="S470" s="51">
        <v>199.9982</v>
      </c>
      <c r="T470" s="51">
        <v>169.49</v>
      </c>
      <c r="U470" s="51">
        <f t="shared" si="57"/>
        <v>199.9982</v>
      </c>
      <c r="V470" s="31" t="s">
        <v>69</v>
      </c>
      <c r="W470" s="31" t="s">
        <v>54</v>
      </c>
      <c r="X470" s="31" t="s">
        <v>54</v>
      </c>
      <c r="Y470" s="50" t="s">
        <v>2658</v>
      </c>
      <c r="Z470" s="60">
        <v>42029</v>
      </c>
      <c r="AA470" s="60">
        <v>42059</v>
      </c>
      <c r="AB470" s="59"/>
      <c r="AC470" s="31"/>
      <c r="AD470" s="59" t="s">
        <v>4297</v>
      </c>
      <c r="AE470" s="59" t="s">
        <v>4299</v>
      </c>
      <c r="AF470" s="50">
        <v>796</v>
      </c>
      <c r="AG470" s="31" t="s">
        <v>1926</v>
      </c>
      <c r="AH470" s="50">
        <v>1</v>
      </c>
      <c r="AI470" s="50" t="s">
        <v>2644</v>
      </c>
      <c r="AJ470" s="31" t="s">
        <v>2645</v>
      </c>
      <c r="AK470" s="60">
        <v>42073</v>
      </c>
      <c r="AL470" s="60">
        <v>42073</v>
      </c>
      <c r="AM470" s="60">
        <v>42088</v>
      </c>
      <c r="AN470" s="50">
        <v>2015</v>
      </c>
      <c r="AO470" s="31"/>
      <c r="AP470" s="5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 t="s">
        <v>4300</v>
      </c>
    </row>
    <row r="471" spans="1:55" ht="78.75">
      <c r="A471" s="58">
        <v>7</v>
      </c>
      <c r="B471" s="50" t="s">
        <v>4306</v>
      </c>
      <c r="C471" s="31" t="s">
        <v>54</v>
      </c>
      <c r="D471" s="31" t="s">
        <v>1913</v>
      </c>
      <c r="E471" s="59" t="s">
        <v>1914</v>
      </c>
      <c r="F471" s="50" t="s">
        <v>4295</v>
      </c>
      <c r="G471" s="59">
        <v>7499000</v>
      </c>
      <c r="H471" s="50">
        <v>627654</v>
      </c>
      <c r="I471" s="59" t="s">
        <v>4296</v>
      </c>
      <c r="J471" s="31" t="s">
        <v>4297</v>
      </c>
      <c r="K471" s="31" t="s">
        <v>4297</v>
      </c>
      <c r="L471" s="31" t="s">
        <v>3016</v>
      </c>
      <c r="M471" s="50">
        <v>20105061402</v>
      </c>
      <c r="N471" s="31" t="s">
        <v>3032</v>
      </c>
      <c r="O471" s="31" t="s">
        <v>4298</v>
      </c>
      <c r="P471" s="51">
        <v>194.91499999999999</v>
      </c>
      <c r="Q471" s="51">
        <f t="shared" si="56"/>
        <v>229.99969999999999</v>
      </c>
      <c r="R471" s="51">
        <v>194.91499999999999</v>
      </c>
      <c r="S471" s="51">
        <v>229.99969999999999</v>
      </c>
      <c r="T471" s="51">
        <v>194.91499999999999</v>
      </c>
      <c r="U471" s="51">
        <f t="shared" si="57"/>
        <v>229.99969999999999</v>
      </c>
      <c r="V471" s="31" t="s">
        <v>69</v>
      </c>
      <c r="W471" s="31" t="s">
        <v>54</v>
      </c>
      <c r="X471" s="31" t="s">
        <v>54</v>
      </c>
      <c r="Y471" s="50" t="s">
        <v>2658</v>
      </c>
      <c r="Z471" s="60">
        <v>42029</v>
      </c>
      <c r="AA471" s="60">
        <v>42059</v>
      </c>
      <c r="AB471" s="59"/>
      <c r="AC471" s="31"/>
      <c r="AD471" s="59" t="s">
        <v>4297</v>
      </c>
      <c r="AE471" s="59" t="s">
        <v>4299</v>
      </c>
      <c r="AF471" s="50">
        <v>796</v>
      </c>
      <c r="AG471" s="31" t="s">
        <v>1926</v>
      </c>
      <c r="AH471" s="50">
        <v>1</v>
      </c>
      <c r="AI471" s="50" t="s">
        <v>2644</v>
      </c>
      <c r="AJ471" s="31" t="s">
        <v>2645</v>
      </c>
      <c r="AK471" s="60">
        <v>42073</v>
      </c>
      <c r="AL471" s="60">
        <v>42073</v>
      </c>
      <c r="AM471" s="60">
        <v>42088</v>
      </c>
      <c r="AN471" s="50">
        <v>2015</v>
      </c>
      <c r="AO471" s="31"/>
      <c r="AP471" s="5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 t="s">
        <v>4300</v>
      </c>
    </row>
    <row r="472" spans="1:55" ht="78.75">
      <c r="A472" s="58">
        <v>7</v>
      </c>
      <c r="B472" s="50" t="s">
        <v>4307</v>
      </c>
      <c r="C472" s="31" t="s">
        <v>54</v>
      </c>
      <c r="D472" s="31" t="s">
        <v>1913</v>
      </c>
      <c r="E472" s="59" t="s">
        <v>1914</v>
      </c>
      <c r="F472" s="50" t="s">
        <v>4295</v>
      </c>
      <c r="G472" s="59">
        <v>7499000</v>
      </c>
      <c r="H472" s="50">
        <v>627655</v>
      </c>
      <c r="I472" s="59" t="s">
        <v>4296</v>
      </c>
      <c r="J472" s="31" t="s">
        <v>4297</v>
      </c>
      <c r="K472" s="31" t="s">
        <v>4297</v>
      </c>
      <c r="L472" s="31" t="s">
        <v>3016</v>
      </c>
      <c r="M472" s="50">
        <v>20105061402</v>
      </c>
      <c r="N472" s="31" t="s">
        <v>3032</v>
      </c>
      <c r="O472" s="31" t="s">
        <v>4298</v>
      </c>
      <c r="P472" s="51">
        <v>50.85</v>
      </c>
      <c r="Q472" s="51">
        <f t="shared" si="56"/>
        <v>60.003</v>
      </c>
      <c r="R472" s="51">
        <v>50.85</v>
      </c>
      <c r="S472" s="51">
        <v>60.003</v>
      </c>
      <c r="T472" s="51">
        <v>50.85</v>
      </c>
      <c r="U472" s="51">
        <f t="shared" si="57"/>
        <v>60.003</v>
      </c>
      <c r="V472" s="31" t="s">
        <v>69</v>
      </c>
      <c r="W472" s="31" t="s">
        <v>54</v>
      </c>
      <c r="X472" s="31" t="s">
        <v>54</v>
      </c>
      <c r="Y472" s="50" t="s">
        <v>2658</v>
      </c>
      <c r="Z472" s="60">
        <v>42120</v>
      </c>
      <c r="AA472" s="60">
        <v>42150</v>
      </c>
      <c r="AB472" s="59"/>
      <c r="AC472" s="31"/>
      <c r="AD472" s="59" t="s">
        <v>4297</v>
      </c>
      <c r="AE472" s="59" t="s">
        <v>4299</v>
      </c>
      <c r="AF472" s="50">
        <v>796</v>
      </c>
      <c r="AG472" s="31" t="s">
        <v>1926</v>
      </c>
      <c r="AH472" s="50">
        <v>1</v>
      </c>
      <c r="AI472" s="50" t="s">
        <v>2644</v>
      </c>
      <c r="AJ472" s="31" t="s">
        <v>2645</v>
      </c>
      <c r="AK472" s="60">
        <v>42160</v>
      </c>
      <c r="AL472" s="60">
        <v>42160</v>
      </c>
      <c r="AM472" s="60">
        <v>42174</v>
      </c>
      <c r="AN472" s="50">
        <v>2015</v>
      </c>
      <c r="AO472" s="31"/>
      <c r="AP472" s="5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 t="s">
        <v>4300</v>
      </c>
    </row>
    <row r="473" spans="1:55" ht="78.75">
      <c r="A473" s="58">
        <v>7</v>
      </c>
      <c r="B473" s="50" t="s">
        <v>4308</v>
      </c>
      <c r="C473" s="31" t="s">
        <v>54</v>
      </c>
      <c r="D473" s="31" t="s">
        <v>1913</v>
      </c>
      <c r="E473" s="59" t="s">
        <v>1914</v>
      </c>
      <c r="F473" s="50" t="s">
        <v>4295</v>
      </c>
      <c r="G473" s="59">
        <v>7499000</v>
      </c>
      <c r="H473" s="50">
        <v>627656</v>
      </c>
      <c r="I473" s="59" t="s">
        <v>4296</v>
      </c>
      <c r="J473" s="31" t="s">
        <v>4297</v>
      </c>
      <c r="K473" s="31" t="s">
        <v>4297</v>
      </c>
      <c r="L473" s="31" t="s">
        <v>3016</v>
      </c>
      <c r="M473" s="50">
        <v>20105061402</v>
      </c>
      <c r="N473" s="31" t="s">
        <v>3032</v>
      </c>
      <c r="O473" s="31" t="s">
        <v>4298</v>
      </c>
      <c r="P473" s="51">
        <v>67.8</v>
      </c>
      <c r="Q473" s="51">
        <f t="shared" si="56"/>
        <v>80.003999999999991</v>
      </c>
      <c r="R473" s="51">
        <v>67.8</v>
      </c>
      <c r="S473" s="51">
        <v>80.003999999999991</v>
      </c>
      <c r="T473" s="51">
        <v>67.8</v>
      </c>
      <c r="U473" s="51">
        <f t="shared" si="57"/>
        <v>80.003999999999991</v>
      </c>
      <c r="V473" s="31" t="s">
        <v>69</v>
      </c>
      <c r="W473" s="31" t="s">
        <v>54</v>
      </c>
      <c r="X473" s="31" t="s">
        <v>54</v>
      </c>
      <c r="Y473" s="50" t="s">
        <v>2658</v>
      </c>
      <c r="Z473" s="60">
        <v>42120</v>
      </c>
      <c r="AA473" s="60">
        <v>42150</v>
      </c>
      <c r="AB473" s="59"/>
      <c r="AC473" s="31"/>
      <c r="AD473" s="59" t="s">
        <v>4297</v>
      </c>
      <c r="AE473" s="59" t="s">
        <v>4299</v>
      </c>
      <c r="AF473" s="50">
        <v>796</v>
      </c>
      <c r="AG473" s="31" t="s">
        <v>1926</v>
      </c>
      <c r="AH473" s="50">
        <v>1</v>
      </c>
      <c r="AI473" s="50" t="s">
        <v>2644</v>
      </c>
      <c r="AJ473" s="31" t="s">
        <v>2645</v>
      </c>
      <c r="AK473" s="60">
        <v>42160</v>
      </c>
      <c r="AL473" s="60">
        <v>42160</v>
      </c>
      <c r="AM473" s="60">
        <v>42174</v>
      </c>
      <c r="AN473" s="50">
        <v>2015</v>
      </c>
      <c r="AO473" s="31"/>
      <c r="AP473" s="5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 t="s">
        <v>4300</v>
      </c>
    </row>
    <row r="474" spans="1:55" ht="78.75">
      <c r="A474" s="58">
        <v>7</v>
      </c>
      <c r="B474" s="50" t="s">
        <v>4309</v>
      </c>
      <c r="C474" s="31" t="s">
        <v>54</v>
      </c>
      <c r="D474" s="31" t="s">
        <v>1913</v>
      </c>
      <c r="E474" s="59" t="s">
        <v>1914</v>
      </c>
      <c r="F474" s="50" t="s">
        <v>4295</v>
      </c>
      <c r="G474" s="59">
        <v>7499000</v>
      </c>
      <c r="H474" s="50">
        <v>627657</v>
      </c>
      <c r="I474" s="59" t="s">
        <v>4296</v>
      </c>
      <c r="J474" s="31" t="s">
        <v>4297</v>
      </c>
      <c r="K474" s="31" t="s">
        <v>4297</v>
      </c>
      <c r="L474" s="31" t="s">
        <v>3016</v>
      </c>
      <c r="M474" s="50">
        <v>20105061402</v>
      </c>
      <c r="N474" s="31" t="s">
        <v>3032</v>
      </c>
      <c r="O474" s="31" t="s">
        <v>4298</v>
      </c>
      <c r="P474" s="51">
        <v>84.745000000000005</v>
      </c>
      <c r="Q474" s="51">
        <f t="shared" si="56"/>
        <v>99.999099999999999</v>
      </c>
      <c r="R474" s="51">
        <v>84.745000000000005</v>
      </c>
      <c r="S474" s="51">
        <v>99.999099999999999</v>
      </c>
      <c r="T474" s="51">
        <v>84.745000000000005</v>
      </c>
      <c r="U474" s="51">
        <f t="shared" si="57"/>
        <v>99.999099999999999</v>
      </c>
      <c r="V474" s="31" t="s">
        <v>69</v>
      </c>
      <c r="W474" s="31" t="s">
        <v>54</v>
      </c>
      <c r="X474" s="31" t="s">
        <v>54</v>
      </c>
      <c r="Y474" s="50" t="s">
        <v>2658</v>
      </c>
      <c r="Z474" s="60">
        <v>42120</v>
      </c>
      <c r="AA474" s="60">
        <v>42150</v>
      </c>
      <c r="AB474" s="59"/>
      <c r="AC474" s="31"/>
      <c r="AD474" s="59" t="s">
        <v>4297</v>
      </c>
      <c r="AE474" s="59" t="s">
        <v>4299</v>
      </c>
      <c r="AF474" s="50">
        <v>796</v>
      </c>
      <c r="AG474" s="31" t="s">
        <v>1926</v>
      </c>
      <c r="AH474" s="50">
        <v>1</v>
      </c>
      <c r="AI474" s="50" t="s">
        <v>2644</v>
      </c>
      <c r="AJ474" s="31" t="s">
        <v>2645</v>
      </c>
      <c r="AK474" s="60">
        <v>42160</v>
      </c>
      <c r="AL474" s="60">
        <v>42160</v>
      </c>
      <c r="AM474" s="60">
        <v>42174</v>
      </c>
      <c r="AN474" s="50">
        <v>2015</v>
      </c>
      <c r="AO474" s="31"/>
      <c r="AP474" s="5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 t="s">
        <v>4300</v>
      </c>
    </row>
    <row r="475" spans="1:55" ht="78.75">
      <c r="A475" s="58">
        <v>7</v>
      </c>
      <c r="B475" s="50" t="s">
        <v>4310</v>
      </c>
      <c r="C475" s="31" t="s">
        <v>54</v>
      </c>
      <c r="D475" s="31" t="s">
        <v>1913</v>
      </c>
      <c r="E475" s="59" t="s">
        <v>1914</v>
      </c>
      <c r="F475" s="50" t="s">
        <v>4295</v>
      </c>
      <c r="G475" s="59">
        <v>7499000</v>
      </c>
      <c r="H475" s="50">
        <v>627658</v>
      </c>
      <c r="I475" s="59" t="s">
        <v>4296</v>
      </c>
      <c r="J475" s="31" t="s">
        <v>4297</v>
      </c>
      <c r="K475" s="31" t="s">
        <v>4297</v>
      </c>
      <c r="L475" s="31" t="s">
        <v>3016</v>
      </c>
      <c r="M475" s="50">
        <v>20105061402</v>
      </c>
      <c r="N475" s="31" t="s">
        <v>3032</v>
      </c>
      <c r="O475" s="31" t="s">
        <v>4298</v>
      </c>
      <c r="P475" s="51">
        <v>101.69499999999999</v>
      </c>
      <c r="Q475" s="51">
        <f t="shared" si="56"/>
        <v>120.00009999999999</v>
      </c>
      <c r="R475" s="51">
        <v>101.69499999999999</v>
      </c>
      <c r="S475" s="51">
        <v>120.00009999999999</v>
      </c>
      <c r="T475" s="51">
        <v>101.69499999999999</v>
      </c>
      <c r="U475" s="51">
        <f t="shared" si="57"/>
        <v>120.00009999999999</v>
      </c>
      <c r="V475" s="31" t="s">
        <v>69</v>
      </c>
      <c r="W475" s="31" t="s">
        <v>54</v>
      </c>
      <c r="X475" s="31" t="s">
        <v>54</v>
      </c>
      <c r="Y475" s="50" t="s">
        <v>2658</v>
      </c>
      <c r="Z475" s="60">
        <v>42120</v>
      </c>
      <c r="AA475" s="60">
        <v>42150</v>
      </c>
      <c r="AB475" s="59"/>
      <c r="AC475" s="31"/>
      <c r="AD475" s="59" t="s">
        <v>4297</v>
      </c>
      <c r="AE475" s="59" t="s">
        <v>4299</v>
      </c>
      <c r="AF475" s="50">
        <v>796</v>
      </c>
      <c r="AG475" s="31" t="s">
        <v>1926</v>
      </c>
      <c r="AH475" s="50">
        <v>1</v>
      </c>
      <c r="AI475" s="50" t="s">
        <v>2644</v>
      </c>
      <c r="AJ475" s="31" t="s">
        <v>2645</v>
      </c>
      <c r="AK475" s="60">
        <v>42160</v>
      </c>
      <c r="AL475" s="60">
        <v>42160</v>
      </c>
      <c r="AM475" s="60">
        <v>42174</v>
      </c>
      <c r="AN475" s="50">
        <v>2015</v>
      </c>
      <c r="AO475" s="31"/>
      <c r="AP475" s="5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 t="s">
        <v>4300</v>
      </c>
    </row>
    <row r="476" spans="1:55" ht="78.75">
      <c r="A476" s="58">
        <v>7</v>
      </c>
      <c r="B476" s="50" t="s">
        <v>4311</v>
      </c>
      <c r="C476" s="31" t="s">
        <v>54</v>
      </c>
      <c r="D476" s="31" t="s">
        <v>1913</v>
      </c>
      <c r="E476" s="59" t="s">
        <v>1914</v>
      </c>
      <c r="F476" s="50" t="s">
        <v>4295</v>
      </c>
      <c r="G476" s="59">
        <v>7499000</v>
      </c>
      <c r="H476" s="50">
        <v>627659</v>
      </c>
      <c r="I476" s="59" t="s">
        <v>4296</v>
      </c>
      <c r="J476" s="31" t="s">
        <v>4297</v>
      </c>
      <c r="K476" s="31" t="s">
        <v>4297</v>
      </c>
      <c r="L476" s="31" t="s">
        <v>3016</v>
      </c>
      <c r="M476" s="50">
        <v>20105061402</v>
      </c>
      <c r="N476" s="31" t="s">
        <v>3032</v>
      </c>
      <c r="O476" s="31" t="s">
        <v>4298</v>
      </c>
      <c r="P476" s="51">
        <v>127.12</v>
      </c>
      <c r="Q476" s="51">
        <f t="shared" si="56"/>
        <v>150.0016</v>
      </c>
      <c r="R476" s="51">
        <v>127.12</v>
      </c>
      <c r="S476" s="51">
        <v>150.0016</v>
      </c>
      <c r="T476" s="51">
        <v>127.12</v>
      </c>
      <c r="U476" s="51">
        <f t="shared" si="57"/>
        <v>150.0016</v>
      </c>
      <c r="V476" s="31" t="s">
        <v>69</v>
      </c>
      <c r="W476" s="31" t="s">
        <v>54</v>
      </c>
      <c r="X476" s="31" t="s">
        <v>54</v>
      </c>
      <c r="Y476" s="50" t="s">
        <v>2658</v>
      </c>
      <c r="Z476" s="60">
        <v>42120</v>
      </c>
      <c r="AA476" s="60">
        <v>42150</v>
      </c>
      <c r="AB476" s="59"/>
      <c r="AC476" s="31"/>
      <c r="AD476" s="59" t="s">
        <v>4297</v>
      </c>
      <c r="AE476" s="59" t="s">
        <v>4299</v>
      </c>
      <c r="AF476" s="50">
        <v>796</v>
      </c>
      <c r="AG476" s="31" t="s">
        <v>1926</v>
      </c>
      <c r="AH476" s="50">
        <v>1</v>
      </c>
      <c r="AI476" s="50" t="s">
        <v>2644</v>
      </c>
      <c r="AJ476" s="31" t="s">
        <v>2645</v>
      </c>
      <c r="AK476" s="60">
        <v>42160</v>
      </c>
      <c r="AL476" s="60">
        <v>42160</v>
      </c>
      <c r="AM476" s="60">
        <v>42174</v>
      </c>
      <c r="AN476" s="50">
        <v>2015</v>
      </c>
      <c r="AO476" s="31"/>
      <c r="AP476" s="5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 t="s">
        <v>4300</v>
      </c>
    </row>
    <row r="477" spans="1:55" ht="78.75">
      <c r="A477" s="58">
        <v>7</v>
      </c>
      <c r="B477" s="50" t="s">
        <v>4312</v>
      </c>
      <c r="C477" s="31" t="s">
        <v>54</v>
      </c>
      <c r="D477" s="31" t="s">
        <v>1913</v>
      </c>
      <c r="E477" s="59" t="s">
        <v>1914</v>
      </c>
      <c r="F477" s="50" t="s">
        <v>4295</v>
      </c>
      <c r="G477" s="59">
        <v>7499000</v>
      </c>
      <c r="H477" s="50">
        <v>627660</v>
      </c>
      <c r="I477" s="59" t="s">
        <v>4296</v>
      </c>
      <c r="J477" s="31" t="s">
        <v>4297</v>
      </c>
      <c r="K477" s="31" t="s">
        <v>4297</v>
      </c>
      <c r="L477" s="31" t="s">
        <v>3016</v>
      </c>
      <c r="M477" s="50">
        <v>20105061402</v>
      </c>
      <c r="N477" s="31" t="s">
        <v>3032</v>
      </c>
      <c r="O477" s="31" t="s">
        <v>4298</v>
      </c>
      <c r="P477" s="51">
        <v>152.54</v>
      </c>
      <c r="Q477" s="51">
        <f t="shared" si="56"/>
        <v>179.99719999999999</v>
      </c>
      <c r="R477" s="51">
        <v>152.54</v>
      </c>
      <c r="S477" s="51">
        <v>179.99719999999999</v>
      </c>
      <c r="T477" s="51">
        <v>152.54</v>
      </c>
      <c r="U477" s="51">
        <f t="shared" si="57"/>
        <v>179.99719999999999</v>
      </c>
      <c r="V477" s="31" t="s">
        <v>69</v>
      </c>
      <c r="W477" s="31" t="s">
        <v>54</v>
      </c>
      <c r="X477" s="31" t="s">
        <v>54</v>
      </c>
      <c r="Y477" s="50" t="s">
        <v>2658</v>
      </c>
      <c r="Z477" s="60">
        <v>42120</v>
      </c>
      <c r="AA477" s="60">
        <v>42150</v>
      </c>
      <c r="AB477" s="59"/>
      <c r="AC477" s="31"/>
      <c r="AD477" s="59" t="s">
        <v>4297</v>
      </c>
      <c r="AE477" s="59" t="s">
        <v>4299</v>
      </c>
      <c r="AF477" s="50">
        <v>796</v>
      </c>
      <c r="AG477" s="31" t="s">
        <v>1926</v>
      </c>
      <c r="AH477" s="50">
        <v>1</v>
      </c>
      <c r="AI477" s="50" t="s">
        <v>2644</v>
      </c>
      <c r="AJ477" s="31" t="s">
        <v>2645</v>
      </c>
      <c r="AK477" s="60">
        <v>42160</v>
      </c>
      <c r="AL477" s="60">
        <v>42160</v>
      </c>
      <c r="AM477" s="60">
        <v>42174</v>
      </c>
      <c r="AN477" s="50">
        <v>2015</v>
      </c>
      <c r="AO477" s="31"/>
      <c r="AP477" s="5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 t="s">
        <v>4300</v>
      </c>
    </row>
    <row r="478" spans="1:55" ht="78.75">
      <c r="A478" s="58">
        <v>7</v>
      </c>
      <c r="B478" s="50" t="s">
        <v>4313</v>
      </c>
      <c r="C478" s="31" t="s">
        <v>54</v>
      </c>
      <c r="D478" s="31" t="s">
        <v>1913</v>
      </c>
      <c r="E478" s="59" t="s">
        <v>1914</v>
      </c>
      <c r="F478" s="50" t="s">
        <v>4295</v>
      </c>
      <c r="G478" s="59">
        <v>7499000</v>
      </c>
      <c r="H478" s="50">
        <v>627661</v>
      </c>
      <c r="I478" s="59" t="s">
        <v>4296</v>
      </c>
      <c r="J478" s="31" t="s">
        <v>4297</v>
      </c>
      <c r="K478" s="31" t="s">
        <v>4297</v>
      </c>
      <c r="L478" s="31" t="s">
        <v>3016</v>
      </c>
      <c r="M478" s="50">
        <v>20105061402</v>
      </c>
      <c r="N478" s="31" t="s">
        <v>3032</v>
      </c>
      <c r="O478" s="31" t="s">
        <v>4298</v>
      </c>
      <c r="P478" s="51">
        <v>237.29</v>
      </c>
      <c r="Q478" s="51">
        <f t="shared" si="56"/>
        <v>280.00219999999996</v>
      </c>
      <c r="R478" s="51">
        <v>237.29</v>
      </c>
      <c r="S478" s="51">
        <v>280.00219999999996</v>
      </c>
      <c r="T478" s="51">
        <v>237.29</v>
      </c>
      <c r="U478" s="51">
        <f t="shared" si="57"/>
        <v>280.00219999999996</v>
      </c>
      <c r="V478" s="31" t="s">
        <v>69</v>
      </c>
      <c r="W478" s="31" t="s">
        <v>54</v>
      </c>
      <c r="X478" s="31" t="s">
        <v>54</v>
      </c>
      <c r="Y478" s="50" t="s">
        <v>2658</v>
      </c>
      <c r="Z478" s="60">
        <v>42120</v>
      </c>
      <c r="AA478" s="60">
        <v>42150</v>
      </c>
      <c r="AB478" s="59"/>
      <c r="AC478" s="31"/>
      <c r="AD478" s="59" t="s">
        <v>4297</v>
      </c>
      <c r="AE478" s="59" t="s">
        <v>4299</v>
      </c>
      <c r="AF478" s="50">
        <v>796</v>
      </c>
      <c r="AG478" s="31" t="s">
        <v>1926</v>
      </c>
      <c r="AH478" s="50">
        <v>1</v>
      </c>
      <c r="AI478" s="50" t="s">
        <v>2644</v>
      </c>
      <c r="AJ478" s="31" t="s">
        <v>2645</v>
      </c>
      <c r="AK478" s="60">
        <v>42160</v>
      </c>
      <c r="AL478" s="60">
        <v>42160</v>
      </c>
      <c r="AM478" s="60">
        <v>42174</v>
      </c>
      <c r="AN478" s="50">
        <v>2015</v>
      </c>
      <c r="AO478" s="31"/>
      <c r="AP478" s="5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 t="s">
        <v>4300</v>
      </c>
    </row>
    <row r="479" spans="1:55" ht="78.75">
      <c r="A479" s="58">
        <v>7</v>
      </c>
      <c r="B479" s="50" t="s">
        <v>4314</v>
      </c>
      <c r="C479" s="31" t="s">
        <v>54</v>
      </c>
      <c r="D479" s="31" t="s">
        <v>1913</v>
      </c>
      <c r="E479" s="59" t="s">
        <v>1914</v>
      </c>
      <c r="F479" s="50" t="s">
        <v>4295</v>
      </c>
      <c r="G479" s="59">
        <v>7499000</v>
      </c>
      <c r="H479" s="50">
        <v>627662</v>
      </c>
      <c r="I479" s="59" t="s">
        <v>4296</v>
      </c>
      <c r="J479" s="31" t="s">
        <v>4297</v>
      </c>
      <c r="K479" s="31" t="s">
        <v>4297</v>
      </c>
      <c r="L479" s="31" t="s">
        <v>3016</v>
      </c>
      <c r="M479" s="50">
        <v>20105061402</v>
      </c>
      <c r="N479" s="31" t="s">
        <v>3032</v>
      </c>
      <c r="O479" s="31" t="s">
        <v>4298</v>
      </c>
      <c r="P479" s="51">
        <v>355.93</v>
      </c>
      <c r="Q479" s="51">
        <f t="shared" si="56"/>
        <v>419.99739999999997</v>
      </c>
      <c r="R479" s="51">
        <v>355.93</v>
      </c>
      <c r="S479" s="51">
        <v>419.99739999999997</v>
      </c>
      <c r="T479" s="51">
        <v>355.93</v>
      </c>
      <c r="U479" s="51">
        <f t="shared" si="57"/>
        <v>419.99739999999997</v>
      </c>
      <c r="V479" s="31" t="s">
        <v>69</v>
      </c>
      <c r="W479" s="31" t="s">
        <v>54</v>
      </c>
      <c r="X479" s="31" t="s">
        <v>54</v>
      </c>
      <c r="Y479" s="50" t="s">
        <v>2658</v>
      </c>
      <c r="Z479" s="60">
        <v>42120</v>
      </c>
      <c r="AA479" s="60">
        <v>42150</v>
      </c>
      <c r="AB479" s="59"/>
      <c r="AC479" s="31"/>
      <c r="AD479" s="59" t="s">
        <v>4297</v>
      </c>
      <c r="AE479" s="59" t="s">
        <v>4299</v>
      </c>
      <c r="AF479" s="50">
        <v>796</v>
      </c>
      <c r="AG479" s="31" t="s">
        <v>1926</v>
      </c>
      <c r="AH479" s="50">
        <v>1</v>
      </c>
      <c r="AI479" s="50" t="s">
        <v>2644</v>
      </c>
      <c r="AJ479" s="31" t="s">
        <v>2645</v>
      </c>
      <c r="AK479" s="60">
        <v>42160</v>
      </c>
      <c r="AL479" s="60">
        <v>42160</v>
      </c>
      <c r="AM479" s="60">
        <v>42174</v>
      </c>
      <c r="AN479" s="50">
        <v>2015</v>
      </c>
      <c r="AO479" s="31"/>
      <c r="AP479" s="5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 t="s">
        <v>4300</v>
      </c>
    </row>
    <row r="480" spans="1:55" ht="78.75">
      <c r="A480" s="58">
        <v>7</v>
      </c>
      <c r="B480" s="50" t="s">
        <v>4315</v>
      </c>
      <c r="C480" s="31" t="s">
        <v>54</v>
      </c>
      <c r="D480" s="31" t="s">
        <v>1913</v>
      </c>
      <c r="E480" s="59" t="s">
        <v>1914</v>
      </c>
      <c r="F480" s="50" t="s">
        <v>4295</v>
      </c>
      <c r="G480" s="59">
        <v>7499000</v>
      </c>
      <c r="H480" s="50">
        <v>627663</v>
      </c>
      <c r="I480" s="59" t="s">
        <v>4296</v>
      </c>
      <c r="J480" s="31" t="s">
        <v>4297</v>
      </c>
      <c r="K480" s="31" t="s">
        <v>4297</v>
      </c>
      <c r="L480" s="31" t="s">
        <v>3016</v>
      </c>
      <c r="M480" s="50">
        <v>20105061402</v>
      </c>
      <c r="N480" s="31" t="s">
        <v>3032</v>
      </c>
      <c r="O480" s="31" t="s">
        <v>4298</v>
      </c>
      <c r="P480" s="51">
        <v>466.1</v>
      </c>
      <c r="Q480" s="51">
        <f t="shared" si="56"/>
        <v>549.99800000000005</v>
      </c>
      <c r="R480" s="51">
        <v>466.1</v>
      </c>
      <c r="S480" s="51">
        <v>549.99800000000005</v>
      </c>
      <c r="T480" s="51">
        <v>466.1</v>
      </c>
      <c r="U480" s="51">
        <f t="shared" si="57"/>
        <v>549.99800000000005</v>
      </c>
      <c r="V480" s="31" t="s">
        <v>69</v>
      </c>
      <c r="W480" s="31" t="s">
        <v>54</v>
      </c>
      <c r="X480" s="31" t="s">
        <v>54</v>
      </c>
      <c r="Y480" s="50" t="s">
        <v>2658</v>
      </c>
      <c r="Z480" s="60">
        <v>42120</v>
      </c>
      <c r="AA480" s="60">
        <v>42150</v>
      </c>
      <c r="AB480" s="59"/>
      <c r="AC480" s="31"/>
      <c r="AD480" s="59" t="s">
        <v>4297</v>
      </c>
      <c r="AE480" s="59" t="s">
        <v>4299</v>
      </c>
      <c r="AF480" s="50">
        <v>796</v>
      </c>
      <c r="AG480" s="31" t="s">
        <v>1926</v>
      </c>
      <c r="AH480" s="50">
        <v>1</v>
      </c>
      <c r="AI480" s="50" t="s">
        <v>2644</v>
      </c>
      <c r="AJ480" s="31" t="s">
        <v>2645</v>
      </c>
      <c r="AK480" s="60">
        <v>42160</v>
      </c>
      <c r="AL480" s="60">
        <v>42160</v>
      </c>
      <c r="AM480" s="60">
        <v>42174</v>
      </c>
      <c r="AN480" s="50">
        <v>2015</v>
      </c>
      <c r="AO480" s="31"/>
      <c r="AP480" s="5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 t="s">
        <v>4300</v>
      </c>
    </row>
    <row r="481" spans="1:56" ht="78.75">
      <c r="A481" s="58">
        <v>7</v>
      </c>
      <c r="B481" s="50" t="s">
        <v>4316</v>
      </c>
      <c r="C481" s="31" t="s">
        <v>54</v>
      </c>
      <c r="D481" s="31" t="s">
        <v>1913</v>
      </c>
      <c r="E481" s="59" t="s">
        <v>1914</v>
      </c>
      <c r="F481" s="50" t="s">
        <v>4295</v>
      </c>
      <c r="G481" s="59">
        <v>7499000</v>
      </c>
      <c r="H481" s="50">
        <v>627664</v>
      </c>
      <c r="I481" s="59" t="s">
        <v>4296</v>
      </c>
      <c r="J481" s="31" t="s">
        <v>4297</v>
      </c>
      <c r="K481" s="31" t="s">
        <v>4297</v>
      </c>
      <c r="L481" s="31" t="s">
        <v>3016</v>
      </c>
      <c r="M481" s="50">
        <v>20105061402</v>
      </c>
      <c r="N481" s="31" t="s">
        <v>3032</v>
      </c>
      <c r="O481" s="31" t="s">
        <v>4298</v>
      </c>
      <c r="P481" s="51">
        <v>84.745000000000005</v>
      </c>
      <c r="Q481" s="51">
        <f t="shared" si="56"/>
        <v>99.999099999999999</v>
      </c>
      <c r="R481" s="51">
        <v>84.745000000000005</v>
      </c>
      <c r="S481" s="51">
        <v>99.999099999999999</v>
      </c>
      <c r="T481" s="51">
        <v>84.745000000000005</v>
      </c>
      <c r="U481" s="51">
        <f t="shared" si="57"/>
        <v>99.999099999999999</v>
      </c>
      <c r="V481" s="31" t="s">
        <v>69</v>
      </c>
      <c r="W481" s="31" t="s">
        <v>54</v>
      </c>
      <c r="X481" s="31" t="s">
        <v>54</v>
      </c>
      <c r="Y481" s="50" t="s">
        <v>2658</v>
      </c>
      <c r="Z481" s="60">
        <v>42211</v>
      </c>
      <c r="AA481" s="60">
        <v>42241</v>
      </c>
      <c r="AB481" s="59"/>
      <c r="AC481" s="31"/>
      <c r="AD481" s="59" t="s">
        <v>4297</v>
      </c>
      <c r="AE481" s="59" t="s">
        <v>4299</v>
      </c>
      <c r="AF481" s="50">
        <v>796</v>
      </c>
      <c r="AG481" s="31" t="s">
        <v>1926</v>
      </c>
      <c r="AH481" s="50">
        <v>1</v>
      </c>
      <c r="AI481" s="50" t="s">
        <v>2644</v>
      </c>
      <c r="AJ481" s="31" t="s">
        <v>2645</v>
      </c>
      <c r="AK481" s="60">
        <v>42251</v>
      </c>
      <c r="AL481" s="60">
        <v>42251</v>
      </c>
      <c r="AM481" s="60">
        <v>42265</v>
      </c>
      <c r="AN481" s="50">
        <v>2015</v>
      </c>
      <c r="AO481" s="31"/>
      <c r="AP481" s="5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 t="s">
        <v>4300</v>
      </c>
    </row>
    <row r="482" spans="1:56" ht="78.75">
      <c r="A482" s="58">
        <v>7</v>
      </c>
      <c r="B482" s="50" t="s">
        <v>4317</v>
      </c>
      <c r="C482" s="31" t="s">
        <v>54</v>
      </c>
      <c r="D482" s="31" t="s">
        <v>1913</v>
      </c>
      <c r="E482" s="59" t="s">
        <v>1914</v>
      </c>
      <c r="F482" s="50" t="s">
        <v>4295</v>
      </c>
      <c r="G482" s="59">
        <v>7499000</v>
      </c>
      <c r="H482" s="50">
        <v>627665</v>
      </c>
      <c r="I482" s="59" t="s">
        <v>4296</v>
      </c>
      <c r="J482" s="31" t="s">
        <v>4297</v>
      </c>
      <c r="K482" s="31" t="s">
        <v>4297</v>
      </c>
      <c r="L482" s="31" t="s">
        <v>3016</v>
      </c>
      <c r="M482" s="50">
        <v>20105061402</v>
      </c>
      <c r="N482" s="31" t="s">
        <v>3032</v>
      </c>
      <c r="O482" s="31" t="s">
        <v>4298</v>
      </c>
      <c r="P482" s="51">
        <v>127.12</v>
      </c>
      <c r="Q482" s="51">
        <f t="shared" si="56"/>
        <v>150.0016</v>
      </c>
      <c r="R482" s="51">
        <v>127.12</v>
      </c>
      <c r="S482" s="51">
        <v>150.0016</v>
      </c>
      <c r="T482" s="51">
        <v>127.12</v>
      </c>
      <c r="U482" s="51">
        <f t="shared" si="57"/>
        <v>150.0016</v>
      </c>
      <c r="V482" s="31" t="s">
        <v>69</v>
      </c>
      <c r="W482" s="31" t="s">
        <v>54</v>
      </c>
      <c r="X482" s="31" t="s">
        <v>54</v>
      </c>
      <c r="Y482" s="50" t="s">
        <v>2658</v>
      </c>
      <c r="Z482" s="60">
        <v>42211</v>
      </c>
      <c r="AA482" s="60">
        <v>42241</v>
      </c>
      <c r="AB482" s="59"/>
      <c r="AC482" s="31"/>
      <c r="AD482" s="59" t="s">
        <v>4297</v>
      </c>
      <c r="AE482" s="59" t="s">
        <v>4299</v>
      </c>
      <c r="AF482" s="50">
        <v>796</v>
      </c>
      <c r="AG482" s="31" t="s">
        <v>1926</v>
      </c>
      <c r="AH482" s="50">
        <v>1</v>
      </c>
      <c r="AI482" s="50" t="s">
        <v>2644</v>
      </c>
      <c r="AJ482" s="31" t="s">
        <v>2645</v>
      </c>
      <c r="AK482" s="60">
        <v>42251</v>
      </c>
      <c r="AL482" s="60">
        <v>42251</v>
      </c>
      <c r="AM482" s="60">
        <v>42265</v>
      </c>
      <c r="AN482" s="50">
        <v>2015</v>
      </c>
      <c r="AO482" s="31"/>
      <c r="AP482" s="5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 t="s">
        <v>4300</v>
      </c>
    </row>
    <row r="483" spans="1:56" ht="78.75">
      <c r="A483" s="58">
        <v>7</v>
      </c>
      <c r="B483" s="50" t="s">
        <v>4318</v>
      </c>
      <c r="C483" s="31" t="s">
        <v>54</v>
      </c>
      <c r="D483" s="31" t="s">
        <v>1913</v>
      </c>
      <c r="E483" s="59" t="s">
        <v>1914</v>
      </c>
      <c r="F483" s="50" t="s">
        <v>4295</v>
      </c>
      <c r="G483" s="59">
        <v>7499000</v>
      </c>
      <c r="H483" s="50">
        <v>627666</v>
      </c>
      <c r="I483" s="59" t="s">
        <v>4296</v>
      </c>
      <c r="J483" s="31" t="s">
        <v>4297</v>
      </c>
      <c r="K483" s="31" t="s">
        <v>4297</v>
      </c>
      <c r="L483" s="31" t="s">
        <v>3016</v>
      </c>
      <c r="M483" s="50">
        <v>20105061402</v>
      </c>
      <c r="N483" s="31" t="s">
        <v>3032</v>
      </c>
      <c r="O483" s="31" t="s">
        <v>4298</v>
      </c>
      <c r="P483" s="51">
        <v>169.49</v>
      </c>
      <c r="Q483" s="51">
        <f t="shared" si="56"/>
        <v>199.9982</v>
      </c>
      <c r="R483" s="51">
        <v>169.49</v>
      </c>
      <c r="S483" s="51">
        <v>199.9982</v>
      </c>
      <c r="T483" s="51">
        <v>169.49</v>
      </c>
      <c r="U483" s="51">
        <f t="shared" si="57"/>
        <v>199.9982</v>
      </c>
      <c r="V483" s="31" t="s">
        <v>69</v>
      </c>
      <c r="W483" s="31" t="s">
        <v>54</v>
      </c>
      <c r="X483" s="31" t="s">
        <v>54</v>
      </c>
      <c r="Y483" s="50" t="s">
        <v>2658</v>
      </c>
      <c r="Z483" s="60">
        <v>42211</v>
      </c>
      <c r="AA483" s="60">
        <v>42241</v>
      </c>
      <c r="AB483" s="59"/>
      <c r="AC483" s="31"/>
      <c r="AD483" s="59" t="s">
        <v>4297</v>
      </c>
      <c r="AE483" s="59" t="s">
        <v>4299</v>
      </c>
      <c r="AF483" s="50">
        <v>796</v>
      </c>
      <c r="AG483" s="31" t="s">
        <v>1926</v>
      </c>
      <c r="AH483" s="50">
        <v>1</v>
      </c>
      <c r="AI483" s="50" t="s">
        <v>2644</v>
      </c>
      <c r="AJ483" s="31" t="s">
        <v>2645</v>
      </c>
      <c r="AK483" s="60">
        <v>42251</v>
      </c>
      <c r="AL483" s="60">
        <v>42251</v>
      </c>
      <c r="AM483" s="60">
        <v>42265</v>
      </c>
      <c r="AN483" s="50">
        <v>2015</v>
      </c>
      <c r="AO483" s="31"/>
      <c r="AP483" s="5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 t="s">
        <v>4300</v>
      </c>
    </row>
    <row r="484" spans="1:56" ht="78.75">
      <c r="A484" s="58">
        <v>7</v>
      </c>
      <c r="B484" s="50" t="s">
        <v>4319</v>
      </c>
      <c r="C484" s="31" t="s">
        <v>54</v>
      </c>
      <c r="D484" s="31" t="s">
        <v>1913</v>
      </c>
      <c r="E484" s="59" t="s">
        <v>1914</v>
      </c>
      <c r="F484" s="50" t="s">
        <v>4295</v>
      </c>
      <c r="G484" s="59">
        <v>7499000</v>
      </c>
      <c r="H484" s="50">
        <v>627667</v>
      </c>
      <c r="I484" s="59" t="s">
        <v>4296</v>
      </c>
      <c r="J484" s="31" t="s">
        <v>4297</v>
      </c>
      <c r="K484" s="31" t="s">
        <v>4297</v>
      </c>
      <c r="L484" s="31" t="s">
        <v>3016</v>
      </c>
      <c r="M484" s="50">
        <v>20105061402</v>
      </c>
      <c r="N484" s="31" t="s">
        <v>3032</v>
      </c>
      <c r="O484" s="31" t="s">
        <v>4298</v>
      </c>
      <c r="P484" s="51">
        <v>211.86500000000001</v>
      </c>
      <c r="Q484" s="51">
        <f t="shared" si="56"/>
        <v>250.00069999999999</v>
      </c>
      <c r="R484" s="51">
        <v>211.86500000000001</v>
      </c>
      <c r="S484" s="51">
        <v>250.00069999999999</v>
      </c>
      <c r="T484" s="51">
        <v>211.86500000000001</v>
      </c>
      <c r="U484" s="51">
        <f t="shared" si="57"/>
        <v>250.00069999999999</v>
      </c>
      <c r="V484" s="31" t="s">
        <v>69</v>
      </c>
      <c r="W484" s="31" t="s">
        <v>54</v>
      </c>
      <c r="X484" s="31" t="s">
        <v>54</v>
      </c>
      <c r="Y484" s="50" t="s">
        <v>2658</v>
      </c>
      <c r="Z484" s="60">
        <v>42211</v>
      </c>
      <c r="AA484" s="60">
        <v>42241</v>
      </c>
      <c r="AB484" s="59"/>
      <c r="AC484" s="31"/>
      <c r="AD484" s="59" t="s">
        <v>4297</v>
      </c>
      <c r="AE484" s="59" t="s">
        <v>4299</v>
      </c>
      <c r="AF484" s="50">
        <v>796</v>
      </c>
      <c r="AG484" s="31" t="s">
        <v>1926</v>
      </c>
      <c r="AH484" s="50">
        <v>1</v>
      </c>
      <c r="AI484" s="50" t="s">
        <v>2644</v>
      </c>
      <c r="AJ484" s="31" t="s">
        <v>2645</v>
      </c>
      <c r="AK484" s="60">
        <v>42251</v>
      </c>
      <c r="AL484" s="60">
        <v>42251</v>
      </c>
      <c r="AM484" s="60">
        <v>42265</v>
      </c>
      <c r="AN484" s="50">
        <v>2015</v>
      </c>
      <c r="AO484" s="31"/>
      <c r="AP484" s="5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 t="s">
        <v>4300</v>
      </c>
    </row>
    <row r="485" spans="1:56" ht="78.75">
      <c r="A485" s="58">
        <v>7</v>
      </c>
      <c r="B485" s="50" t="s">
        <v>4320</v>
      </c>
      <c r="C485" s="31" t="s">
        <v>54</v>
      </c>
      <c r="D485" s="31" t="s">
        <v>1913</v>
      </c>
      <c r="E485" s="59" t="s">
        <v>1914</v>
      </c>
      <c r="F485" s="50" t="s">
        <v>4295</v>
      </c>
      <c r="G485" s="59">
        <v>7499000</v>
      </c>
      <c r="H485" s="50">
        <v>627668</v>
      </c>
      <c r="I485" s="59" t="s">
        <v>4296</v>
      </c>
      <c r="J485" s="31" t="s">
        <v>4297</v>
      </c>
      <c r="K485" s="31" t="s">
        <v>4297</v>
      </c>
      <c r="L485" s="31" t="s">
        <v>3016</v>
      </c>
      <c r="M485" s="50">
        <v>20105061402</v>
      </c>
      <c r="N485" s="31" t="s">
        <v>3032</v>
      </c>
      <c r="O485" s="31" t="s">
        <v>4298</v>
      </c>
      <c r="P485" s="51">
        <v>398.30500000000001</v>
      </c>
      <c r="Q485" s="51">
        <f t="shared" si="56"/>
        <v>469.99989999999997</v>
      </c>
      <c r="R485" s="51">
        <v>398.30500000000001</v>
      </c>
      <c r="S485" s="51">
        <v>469.99989999999997</v>
      </c>
      <c r="T485" s="51">
        <v>398.30500000000001</v>
      </c>
      <c r="U485" s="51">
        <f t="shared" si="57"/>
        <v>469.99989999999997</v>
      </c>
      <c r="V485" s="31" t="s">
        <v>69</v>
      </c>
      <c r="W485" s="31" t="s">
        <v>54</v>
      </c>
      <c r="X485" s="31" t="s">
        <v>54</v>
      </c>
      <c r="Y485" s="50" t="s">
        <v>2658</v>
      </c>
      <c r="Z485" s="60">
        <v>42211</v>
      </c>
      <c r="AA485" s="60">
        <v>42241</v>
      </c>
      <c r="AB485" s="59"/>
      <c r="AC485" s="31"/>
      <c r="AD485" s="59" t="s">
        <v>4297</v>
      </c>
      <c r="AE485" s="59" t="s">
        <v>4299</v>
      </c>
      <c r="AF485" s="50">
        <v>796</v>
      </c>
      <c r="AG485" s="31" t="s">
        <v>1926</v>
      </c>
      <c r="AH485" s="50">
        <v>1</v>
      </c>
      <c r="AI485" s="50" t="s">
        <v>2644</v>
      </c>
      <c r="AJ485" s="31" t="s">
        <v>2645</v>
      </c>
      <c r="AK485" s="60">
        <v>42251</v>
      </c>
      <c r="AL485" s="60">
        <v>42251</v>
      </c>
      <c r="AM485" s="60">
        <v>42265</v>
      </c>
      <c r="AN485" s="50">
        <v>2015</v>
      </c>
      <c r="AO485" s="31"/>
      <c r="AP485" s="5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 t="s">
        <v>4300</v>
      </c>
    </row>
    <row r="486" spans="1:56" ht="78.75">
      <c r="A486" s="58">
        <v>7</v>
      </c>
      <c r="B486" s="50" t="s">
        <v>4321</v>
      </c>
      <c r="C486" s="31" t="s">
        <v>54</v>
      </c>
      <c r="D486" s="31" t="s">
        <v>1913</v>
      </c>
      <c r="E486" s="59" t="s">
        <v>1914</v>
      </c>
      <c r="F486" s="50" t="s">
        <v>4295</v>
      </c>
      <c r="G486" s="59">
        <v>7499000</v>
      </c>
      <c r="H486" s="50">
        <v>627669</v>
      </c>
      <c r="I486" s="59" t="s">
        <v>4296</v>
      </c>
      <c r="J486" s="31" t="s">
        <v>4297</v>
      </c>
      <c r="K486" s="31" t="s">
        <v>4297</v>
      </c>
      <c r="L486" s="31" t="s">
        <v>3016</v>
      </c>
      <c r="M486" s="50">
        <v>20105061402</v>
      </c>
      <c r="N486" s="31" t="s">
        <v>3032</v>
      </c>
      <c r="O486" s="31" t="s">
        <v>4298</v>
      </c>
      <c r="P486" s="51">
        <v>423.73</v>
      </c>
      <c r="Q486" s="51">
        <f t="shared" si="56"/>
        <v>500.00139999999999</v>
      </c>
      <c r="R486" s="51">
        <v>423.73</v>
      </c>
      <c r="S486" s="51">
        <v>500.00139999999999</v>
      </c>
      <c r="T486" s="51">
        <v>423.73</v>
      </c>
      <c r="U486" s="51">
        <f t="shared" si="57"/>
        <v>500.00139999999999</v>
      </c>
      <c r="V486" s="31" t="s">
        <v>69</v>
      </c>
      <c r="W486" s="31" t="s">
        <v>54</v>
      </c>
      <c r="X486" s="31" t="s">
        <v>54</v>
      </c>
      <c r="Y486" s="50" t="s">
        <v>2658</v>
      </c>
      <c r="Z486" s="60">
        <v>42211</v>
      </c>
      <c r="AA486" s="60">
        <v>42241</v>
      </c>
      <c r="AB486" s="59"/>
      <c r="AC486" s="31"/>
      <c r="AD486" s="59" t="s">
        <v>4297</v>
      </c>
      <c r="AE486" s="59" t="s">
        <v>4299</v>
      </c>
      <c r="AF486" s="50">
        <v>796</v>
      </c>
      <c r="AG486" s="31" t="s">
        <v>1926</v>
      </c>
      <c r="AH486" s="50">
        <v>1</v>
      </c>
      <c r="AI486" s="50" t="s">
        <v>2644</v>
      </c>
      <c r="AJ486" s="31" t="s">
        <v>2645</v>
      </c>
      <c r="AK486" s="60">
        <v>42251</v>
      </c>
      <c r="AL486" s="60">
        <v>42251</v>
      </c>
      <c r="AM486" s="60">
        <v>42265</v>
      </c>
      <c r="AN486" s="50">
        <v>2015</v>
      </c>
      <c r="AO486" s="31"/>
      <c r="AP486" s="5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 t="s">
        <v>4300</v>
      </c>
    </row>
    <row r="487" spans="1:56" ht="78.75">
      <c r="A487" s="58">
        <v>7</v>
      </c>
      <c r="B487" s="50" t="s">
        <v>4322</v>
      </c>
      <c r="C487" s="31" t="s">
        <v>54</v>
      </c>
      <c r="D487" s="31" t="s">
        <v>1913</v>
      </c>
      <c r="E487" s="59" t="s">
        <v>1914</v>
      </c>
      <c r="F487" s="50" t="s">
        <v>4295</v>
      </c>
      <c r="G487" s="59">
        <v>7499000</v>
      </c>
      <c r="H487" s="50">
        <v>627670</v>
      </c>
      <c r="I487" s="59" t="s">
        <v>4296</v>
      </c>
      <c r="J487" s="31" t="s">
        <v>4297</v>
      </c>
      <c r="K487" s="31" t="s">
        <v>4297</v>
      </c>
      <c r="L487" s="31" t="s">
        <v>3016</v>
      </c>
      <c r="M487" s="50">
        <v>20105061402</v>
      </c>
      <c r="N487" s="31" t="s">
        <v>3032</v>
      </c>
      <c r="O487" s="31" t="s">
        <v>4298</v>
      </c>
      <c r="P487" s="51">
        <v>635.59</v>
      </c>
      <c r="Q487" s="51">
        <f t="shared" si="56"/>
        <v>749.99620000000004</v>
      </c>
      <c r="R487" s="51">
        <v>635.59</v>
      </c>
      <c r="S487" s="51">
        <v>749.99620000000004</v>
      </c>
      <c r="T487" s="51">
        <v>635.59</v>
      </c>
      <c r="U487" s="51">
        <f t="shared" si="57"/>
        <v>749.99620000000004</v>
      </c>
      <c r="V487" s="31" t="s">
        <v>69</v>
      </c>
      <c r="W487" s="31" t="s">
        <v>54</v>
      </c>
      <c r="X487" s="31" t="s">
        <v>54</v>
      </c>
      <c r="Y487" s="50" t="s">
        <v>2658</v>
      </c>
      <c r="Z487" s="60">
        <v>42211</v>
      </c>
      <c r="AA487" s="60">
        <v>42241</v>
      </c>
      <c r="AB487" s="59"/>
      <c r="AC487" s="31"/>
      <c r="AD487" s="59" t="s">
        <v>4297</v>
      </c>
      <c r="AE487" s="59" t="s">
        <v>4299</v>
      </c>
      <c r="AF487" s="50">
        <v>796</v>
      </c>
      <c r="AG487" s="31" t="s">
        <v>1926</v>
      </c>
      <c r="AH487" s="50">
        <v>1</v>
      </c>
      <c r="AI487" s="50" t="s">
        <v>2644</v>
      </c>
      <c r="AJ487" s="31" t="s">
        <v>2645</v>
      </c>
      <c r="AK487" s="60">
        <v>42251</v>
      </c>
      <c r="AL487" s="60">
        <v>42251</v>
      </c>
      <c r="AM487" s="60">
        <v>42265</v>
      </c>
      <c r="AN487" s="50">
        <v>2015</v>
      </c>
      <c r="AO487" s="31"/>
      <c r="AP487" s="5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 t="s">
        <v>4300</v>
      </c>
    </row>
    <row r="488" spans="1:56" ht="78.75">
      <c r="A488" s="58">
        <v>7</v>
      </c>
      <c r="B488" s="50" t="s">
        <v>4323</v>
      </c>
      <c r="C488" s="31" t="s">
        <v>54</v>
      </c>
      <c r="D488" s="31" t="s">
        <v>1913</v>
      </c>
      <c r="E488" s="59" t="s">
        <v>1914</v>
      </c>
      <c r="F488" s="50" t="s">
        <v>4295</v>
      </c>
      <c r="G488" s="59">
        <v>7499000</v>
      </c>
      <c r="H488" s="50">
        <v>627671</v>
      </c>
      <c r="I488" s="59" t="s">
        <v>4296</v>
      </c>
      <c r="J488" s="31" t="s">
        <v>4297</v>
      </c>
      <c r="K488" s="31" t="s">
        <v>4297</v>
      </c>
      <c r="L488" s="31" t="s">
        <v>3016</v>
      </c>
      <c r="M488" s="50">
        <v>20105061402</v>
      </c>
      <c r="N488" s="31" t="s">
        <v>3032</v>
      </c>
      <c r="O488" s="31" t="s">
        <v>4298</v>
      </c>
      <c r="P488" s="51">
        <v>144.07</v>
      </c>
      <c r="Q488" s="51">
        <f t="shared" si="56"/>
        <v>170.00259999999997</v>
      </c>
      <c r="R488" s="51">
        <v>144.07</v>
      </c>
      <c r="S488" s="51">
        <v>170.00259999999997</v>
      </c>
      <c r="T488" s="51">
        <v>144.07</v>
      </c>
      <c r="U488" s="51">
        <f t="shared" si="57"/>
        <v>170.00259999999997</v>
      </c>
      <c r="V488" s="31" t="s">
        <v>69</v>
      </c>
      <c r="W488" s="31" t="s">
        <v>54</v>
      </c>
      <c r="X488" s="31" t="s">
        <v>54</v>
      </c>
      <c r="Y488" s="50" t="s">
        <v>2658</v>
      </c>
      <c r="Z488" s="60">
        <v>42302</v>
      </c>
      <c r="AA488" s="60">
        <v>42332</v>
      </c>
      <c r="AB488" s="59"/>
      <c r="AC488" s="31"/>
      <c r="AD488" s="59" t="s">
        <v>4297</v>
      </c>
      <c r="AE488" s="59" t="s">
        <v>4299</v>
      </c>
      <c r="AF488" s="50">
        <v>796</v>
      </c>
      <c r="AG488" s="31" t="s">
        <v>1926</v>
      </c>
      <c r="AH488" s="50">
        <v>1</v>
      </c>
      <c r="AI488" s="50" t="s">
        <v>2644</v>
      </c>
      <c r="AJ488" s="31" t="s">
        <v>2645</v>
      </c>
      <c r="AK488" s="60">
        <v>42342</v>
      </c>
      <c r="AL488" s="60">
        <v>42342</v>
      </c>
      <c r="AM488" s="60">
        <v>42356</v>
      </c>
      <c r="AN488" s="50">
        <v>2015</v>
      </c>
      <c r="AO488" s="31"/>
      <c r="AP488" s="5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 t="s">
        <v>4300</v>
      </c>
    </row>
    <row r="489" spans="1:56" ht="78.75">
      <c r="A489" s="58">
        <v>7</v>
      </c>
      <c r="B489" s="50" t="s">
        <v>4324</v>
      </c>
      <c r="C489" s="31" t="s">
        <v>54</v>
      </c>
      <c r="D489" s="31" t="s">
        <v>1913</v>
      </c>
      <c r="E489" s="59" t="s">
        <v>1914</v>
      </c>
      <c r="F489" s="50" t="s">
        <v>4295</v>
      </c>
      <c r="G489" s="59">
        <v>7499000</v>
      </c>
      <c r="H489" s="50">
        <v>627672</v>
      </c>
      <c r="I489" s="59" t="s">
        <v>4296</v>
      </c>
      <c r="J489" s="31" t="s">
        <v>4297</v>
      </c>
      <c r="K489" s="31" t="s">
        <v>4297</v>
      </c>
      <c r="L489" s="31" t="s">
        <v>3016</v>
      </c>
      <c r="M489" s="50">
        <v>20105061402</v>
      </c>
      <c r="N489" s="31" t="s">
        <v>3032</v>
      </c>
      <c r="O489" s="31" t="s">
        <v>4298</v>
      </c>
      <c r="P489" s="51">
        <v>152.54</v>
      </c>
      <c r="Q489" s="51">
        <f t="shared" si="56"/>
        <v>179.99719999999999</v>
      </c>
      <c r="R489" s="51">
        <v>152.54</v>
      </c>
      <c r="S489" s="51">
        <v>179.99719999999999</v>
      </c>
      <c r="T489" s="51">
        <v>152.54</v>
      </c>
      <c r="U489" s="51">
        <f t="shared" si="57"/>
        <v>179.99719999999999</v>
      </c>
      <c r="V489" s="31" t="s">
        <v>69</v>
      </c>
      <c r="W489" s="31" t="s">
        <v>54</v>
      </c>
      <c r="X489" s="31" t="s">
        <v>54</v>
      </c>
      <c r="Y489" s="50" t="s">
        <v>2658</v>
      </c>
      <c r="Z489" s="60">
        <v>42302</v>
      </c>
      <c r="AA489" s="60">
        <v>42332</v>
      </c>
      <c r="AB489" s="59"/>
      <c r="AC489" s="31"/>
      <c r="AD489" s="59" t="s">
        <v>4297</v>
      </c>
      <c r="AE489" s="59" t="s">
        <v>4299</v>
      </c>
      <c r="AF489" s="50">
        <v>796</v>
      </c>
      <c r="AG489" s="31" t="s">
        <v>1926</v>
      </c>
      <c r="AH489" s="50">
        <v>1</v>
      </c>
      <c r="AI489" s="50" t="s">
        <v>2644</v>
      </c>
      <c r="AJ489" s="31" t="s">
        <v>2645</v>
      </c>
      <c r="AK489" s="60">
        <v>42342</v>
      </c>
      <c r="AL489" s="60">
        <v>42342</v>
      </c>
      <c r="AM489" s="60">
        <v>42356</v>
      </c>
      <c r="AN489" s="50">
        <v>2015</v>
      </c>
      <c r="AO489" s="31"/>
      <c r="AP489" s="5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 t="s">
        <v>4300</v>
      </c>
    </row>
    <row r="490" spans="1:56" ht="78.75">
      <c r="A490" s="58">
        <v>7</v>
      </c>
      <c r="B490" s="50" t="s">
        <v>4325</v>
      </c>
      <c r="C490" s="31" t="s">
        <v>54</v>
      </c>
      <c r="D490" s="31" t="s">
        <v>1913</v>
      </c>
      <c r="E490" s="59" t="s">
        <v>1914</v>
      </c>
      <c r="F490" s="50" t="s">
        <v>4295</v>
      </c>
      <c r="G490" s="59">
        <v>7499000</v>
      </c>
      <c r="H490" s="50">
        <v>627673</v>
      </c>
      <c r="I490" s="59" t="s">
        <v>4296</v>
      </c>
      <c r="J490" s="31" t="s">
        <v>4297</v>
      </c>
      <c r="K490" s="31" t="s">
        <v>4297</v>
      </c>
      <c r="L490" s="31" t="s">
        <v>3016</v>
      </c>
      <c r="M490" s="50">
        <v>20105061402</v>
      </c>
      <c r="N490" s="31" t="s">
        <v>3032</v>
      </c>
      <c r="O490" s="31" t="s">
        <v>4298</v>
      </c>
      <c r="P490" s="51">
        <v>169.49</v>
      </c>
      <c r="Q490" s="51">
        <f t="shared" si="56"/>
        <v>199.9982</v>
      </c>
      <c r="R490" s="51">
        <v>169.49</v>
      </c>
      <c r="S490" s="51">
        <v>199.9982</v>
      </c>
      <c r="T490" s="51">
        <v>169.49</v>
      </c>
      <c r="U490" s="51">
        <f t="shared" si="57"/>
        <v>199.9982</v>
      </c>
      <c r="V490" s="31" t="s">
        <v>69</v>
      </c>
      <c r="W490" s="31" t="s">
        <v>54</v>
      </c>
      <c r="X490" s="31" t="s">
        <v>54</v>
      </c>
      <c r="Y490" s="50" t="s">
        <v>2658</v>
      </c>
      <c r="Z490" s="60">
        <v>42302</v>
      </c>
      <c r="AA490" s="60">
        <v>42332</v>
      </c>
      <c r="AB490" s="59"/>
      <c r="AC490" s="31"/>
      <c r="AD490" s="59" t="s">
        <v>4297</v>
      </c>
      <c r="AE490" s="59" t="s">
        <v>4299</v>
      </c>
      <c r="AF490" s="50">
        <v>796</v>
      </c>
      <c r="AG490" s="31" t="s">
        <v>1926</v>
      </c>
      <c r="AH490" s="50">
        <v>1</v>
      </c>
      <c r="AI490" s="50" t="s">
        <v>2644</v>
      </c>
      <c r="AJ490" s="31" t="s">
        <v>2645</v>
      </c>
      <c r="AK490" s="60">
        <v>42342</v>
      </c>
      <c r="AL490" s="60">
        <v>42342</v>
      </c>
      <c r="AM490" s="60">
        <v>42356</v>
      </c>
      <c r="AN490" s="50">
        <v>2015</v>
      </c>
      <c r="AO490" s="31"/>
      <c r="AP490" s="5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 t="s">
        <v>4300</v>
      </c>
    </row>
    <row r="491" spans="1:56" ht="78.75">
      <c r="A491" s="58">
        <v>7</v>
      </c>
      <c r="B491" s="50" t="s">
        <v>4326</v>
      </c>
      <c r="C491" s="31" t="s">
        <v>54</v>
      </c>
      <c r="D491" s="31" t="s">
        <v>1913</v>
      </c>
      <c r="E491" s="59" t="s">
        <v>1914</v>
      </c>
      <c r="F491" s="50" t="s">
        <v>4295</v>
      </c>
      <c r="G491" s="59">
        <v>7499000</v>
      </c>
      <c r="H491" s="50">
        <v>627674</v>
      </c>
      <c r="I491" s="59" t="s">
        <v>4296</v>
      </c>
      <c r="J491" s="31" t="s">
        <v>4297</v>
      </c>
      <c r="K491" s="31" t="s">
        <v>4297</v>
      </c>
      <c r="L491" s="31" t="s">
        <v>3016</v>
      </c>
      <c r="M491" s="50">
        <v>20105061402</v>
      </c>
      <c r="N491" s="31" t="s">
        <v>3032</v>
      </c>
      <c r="O491" s="31" t="s">
        <v>4298</v>
      </c>
      <c r="P491" s="51">
        <v>822.03</v>
      </c>
      <c r="Q491" s="51">
        <f t="shared" si="56"/>
        <v>969.9953999999999</v>
      </c>
      <c r="R491" s="51">
        <v>822.03</v>
      </c>
      <c r="S491" s="51">
        <v>969.9953999999999</v>
      </c>
      <c r="T491" s="51">
        <v>822.03</v>
      </c>
      <c r="U491" s="51">
        <f t="shared" si="57"/>
        <v>969.9953999999999</v>
      </c>
      <c r="V491" s="31" t="s">
        <v>69</v>
      </c>
      <c r="W491" s="31" t="s">
        <v>54</v>
      </c>
      <c r="X491" s="31" t="s">
        <v>54</v>
      </c>
      <c r="Y491" s="50" t="s">
        <v>2658</v>
      </c>
      <c r="Z491" s="60">
        <v>42302</v>
      </c>
      <c r="AA491" s="60">
        <v>42332</v>
      </c>
      <c r="AB491" s="59"/>
      <c r="AC491" s="31"/>
      <c r="AD491" s="59" t="s">
        <v>4297</v>
      </c>
      <c r="AE491" s="59" t="s">
        <v>4299</v>
      </c>
      <c r="AF491" s="50">
        <v>796</v>
      </c>
      <c r="AG491" s="31" t="s">
        <v>1926</v>
      </c>
      <c r="AH491" s="50">
        <v>1</v>
      </c>
      <c r="AI491" s="50" t="s">
        <v>2644</v>
      </c>
      <c r="AJ491" s="31" t="s">
        <v>2645</v>
      </c>
      <c r="AK491" s="60">
        <v>42342</v>
      </c>
      <c r="AL491" s="60">
        <v>42342</v>
      </c>
      <c r="AM491" s="60">
        <v>42356</v>
      </c>
      <c r="AN491" s="50">
        <v>2015</v>
      </c>
      <c r="AO491" s="31"/>
      <c r="AP491" s="5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 t="s">
        <v>4300</v>
      </c>
    </row>
    <row r="492" spans="1:56" ht="78.75">
      <c r="A492" s="58">
        <v>7</v>
      </c>
      <c r="B492" s="50" t="s">
        <v>4327</v>
      </c>
      <c r="C492" s="31" t="s">
        <v>54</v>
      </c>
      <c r="D492" s="31" t="s">
        <v>1913</v>
      </c>
      <c r="E492" s="59" t="s">
        <v>1914</v>
      </c>
      <c r="F492" s="50" t="s">
        <v>4295</v>
      </c>
      <c r="G492" s="59">
        <v>7499000</v>
      </c>
      <c r="H492" s="50">
        <v>627686</v>
      </c>
      <c r="I492" s="59" t="s">
        <v>4296</v>
      </c>
      <c r="J492" s="31" t="s">
        <v>4297</v>
      </c>
      <c r="K492" s="31" t="s">
        <v>4297</v>
      </c>
      <c r="L492" s="31" t="s">
        <v>3016</v>
      </c>
      <c r="M492" s="50">
        <v>20105061402</v>
      </c>
      <c r="N492" s="31" t="s">
        <v>3032</v>
      </c>
      <c r="O492" s="31" t="s">
        <v>4298</v>
      </c>
      <c r="P492" s="51">
        <v>254.24</v>
      </c>
      <c r="Q492" s="51">
        <f t="shared" si="56"/>
        <v>300.00319999999999</v>
      </c>
      <c r="R492" s="51">
        <v>254.24</v>
      </c>
      <c r="S492" s="51">
        <v>300.00319999999999</v>
      </c>
      <c r="T492" s="51">
        <v>254.24</v>
      </c>
      <c r="U492" s="51">
        <f t="shared" si="57"/>
        <v>300.00319999999999</v>
      </c>
      <c r="V492" s="31" t="s">
        <v>69</v>
      </c>
      <c r="W492" s="31" t="s">
        <v>54</v>
      </c>
      <c r="X492" s="31" t="s">
        <v>54</v>
      </c>
      <c r="Y492" s="50" t="s">
        <v>2658</v>
      </c>
      <c r="Z492" s="60">
        <v>42302</v>
      </c>
      <c r="AA492" s="60">
        <v>42332</v>
      </c>
      <c r="AB492" s="59"/>
      <c r="AC492" s="31"/>
      <c r="AD492" s="59" t="s">
        <v>4297</v>
      </c>
      <c r="AE492" s="59" t="s">
        <v>4299</v>
      </c>
      <c r="AF492" s="50">
        <v>796</v>
      </c>
      <c r="AG492" s="31" t="s">
        <v>1926</v>
      </c>
      <c r="AH492" s="50">
        <v>1</v>
      </c>
      <c r="AI492" s="50" t="s">
        <v>2644</v>
      </c>
      <c r="AJ492" s="31" t="s">
        <v>2645</v>
      </c>
      <c r="AK492" s="60">
        <v>42342</v>
      </c>
      <c r="AL492" s="60">
        <v>42342</v>
      </c>
      <c r="AM492" s="60">
        <v>42356</v>
      </c>
      <c r="AN492" s="50">
        <v>2015</v>
      </c>
      <c r="AO492" s="31"/>
      <c r="AP492" s="5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 t="s">
        <v>4300</v>
      </c>
    </row>
    <row r="493" spans="1:56" ht="78.75">
      <c r="A493" s="58">
        <v>7</v>
      </c>
      <c r="B493" s="50" t="s">
        <v>4328</v>
      </c>
      <c r="C493" s="31" t="s">
        <v>54</v>
      </c>
      <c r="D493" s="31" t="s">
        <v>1913</v>
      </c>
      <c r="E493" s="59" t="s">
        <v>1914</v>
      </c>
      <c r="F493" s="50" t="s">
        <v>4295</v>
      </c>
      <c r="G493" s="59">
        <v>7499000</v>
      </c>
      <c r="H493" s="50">
        <v>627676</v>
      </c>
      <c r="I493" s="59" t="s">
        <v>4329</v>
      </c>
      <c r="J493" s="31" t="s">
        <v>4297</v>
      </c>
      <c r="K493" s="31" t="s">
        <v>4297</v>
      </c>
      <c r="L493" s="31" t="s">
        <v>3016</v>
      </c>
      <c r="M493" s="50" t="s">
        <v>71</v>
      </c>
      <c r="N493" s="31" t="s">
        <v>71</v>
      </c>
      <c r="O493" s="31" t="s">
        <v>71</v>
      </c>
      <c r="P493" s="51">
        <v>0</v>
      </c>
      <c r="Q493" s="51">
        <f t="shared" si="56"/>
        <v>0</v>
      </c>
      <c r="R493" s="51">
        <v>0</v>
      </c>
      <c r="S493" s="51">
        <v>0</v>
      </c>
      <c r="T493" s="51">
        <v>0</v>
      </c>
      <c r="U493" s="51">
        <f t="shared" si="57"/>
        <v>0</v>
      </c>
      <c r="V493" s="31" t="s">
        <v>66</v>
      </c>
      <c r="W493" s="31" t="s">
        <v>54</v>
      </c>
      <c r="X493" s="31" t="s">
        <v>54</v>
      </c>
      <c r="Y493" s="50" t="s">
        <v>2658</v>
      </c>
      <c r="Z493" s="60">
        <v>42019</v>
      </c>
      <c r="AA493" s="60">
        <v>42079</v>
      </c>
      <c r="AB493" s="59"/>
      <c r="AC493" s="31"/>
      <c r="AD493" s="59" t="s">
        <v>4297</v>
      </c>
      <c r="AE493" s="59" t="s">
        <v>4330</v>
      </c>
      <c r="AF493" s="50">
        <v>796</v>
      </c>
      <c r="AG493" s="31" t="s">
        <v>1926</v>
      </c>
      <c r="AH493" s="50">
        <v>1</v>
      </c>
      <c r="AI493" s="50" t="s">
        <v>2644</v>
      </c>
      <c r="AJ493" s="31" t="s">
        <v>2645</v>
      </c>
      <c r="AK493" s="60">
        <v>42095</v>
      </c>
      <c r="AL493" s="60">
        <v>42095</v>
      </c>
      <c r="AM493" s="60">
        <v>42460</v>
      </c>
      <c r="AN493" s="50" t="s">
        <v>56</v>
      </c>
      <c r="AO493" s="31"/>
      <c r="AP493" s="5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 t="s">
        <v>4300</v>
      </c>
    </row>
    <row r="494" spans="1:56" ht="78.75">
      <c r="A494" s="58">
        <v>8</v>
      </c>
      <c r="B494" s="50" t="s">
        <v>4331</v>
      </c>
      <c r="C494" s="31" t="s">
        <v>54</v>
      </c>
      <c r="D494" s="31" t="s">
        <v>4332</v>
      </c>
      <c r="E494" s="59" t="s">
        <v>4333</v>
      </c>
      <c r="F494" s="50" t="s">
        <v>4334</v>
      </c>
      <c r="G494" s="59">
        <v>9220000</v>
      </c>
      <c r="H494" s="50">
        <v>627517</v>
      </c>
      <c r="I494" s="59" t="s">
        <v>4335</v>
      </c>
      <c r="J494" s="31" t="s">
        <v>4336</v>
      </c>
      <c r="K494" s="31" t="s">
        <v>4336</v>
      </c>
      <c r="L494" s="31" t="s">
        <v>2639</v>
      </c>
      <c r="M494" s="50">
        <v>201050701</v>
      </c>
      <c r="N494" s="31" t="s">
        <v>2675</v>
      </c>
      <c r="O494" s="31" t="s">
        <v>4337</v>
      </c>
      <c r="P494" s="51">
        <v>743.4</v>
      </c>
      <c r="Q494" s="51">
        <f t="shared" si="56"/>
        <v>877.21199999999988</v>
      </c>
      <c r="R494" s="51">
        <v>743.4</v>
      </c>
      <c r="S494" s="51">
        <f t="shared" ref="S494" si="58">R494*1.18</f>
        <v>877.21199999999988</v>
      </c>
      <c r="T494" s="51">
        <v>743.4</v>
      </c>
      <c r="U494" s="51">
        <f t="shared" si="57"/>
        <v>877.21199999999988</v>
      </c>
      <c r="V494" s="31" t="s">
        <v>64</v>
      </c>
      <c r="W494" s="31" t="s">
        <v>54</v>
      </c>
      <c r="X494" s="31" t="s">
        <v>54</v>
      </c>
      <c r="Y494" s="50" t="s">
        <v>2658</v>
      </c>
      <c r="Z494" s="60">
        <v>41946</v>
      </c>
      <c r="AA494" s="60">
        <v>41989</v>
      </c>
      <c r="AB494" s="59"/>
      <c r="AC494" s="31"/>
      <c r="AD494" s="59" t="s">
        <v>4338</v>
      </c>
      <c r="AE494" s="59" t="s">
        <v>1952</v>
      </c>
      <c r="AF494" s="50">
        <v>796</v>
      </c>
      <c r="AG494" s="31" t="s">
        <v>1971</v>
      </c>
      <c r="AH494" s="50">
        <v>1</v>
      </c>
      <c r="AI494" s="50">
        <v>45</v>
      </c>
      <c r="AJ494" s="31" t="s">
        <v>4339</v>
      </c>
      <c r="AK494" s="60">
        <v>42019</v>
      </c>
      <c r="AL494" s="60">
        <v>42019</v>
      </c>
      <c r="AM494" s="60">
        <v>42383</v>
      </c>
      <c r="AN494" s="50" t="s">
        <v>56</v>
      </c>
      <c r="AO494" s="31"/>
      <c r="AP494" s="5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 t="s">
        <v>4340</v>
      </c>
      <c r="BD494" s="49" t="s">
        <v>4506</v>
      </c>
    </row>
    <row r="495" spans="1:56" ht="39.75" customHeight="1">
      <c r="A495" s="58">
        <v>3</v>
      </c>
      <c r="B495" s="50" t="s">
        <v>4341</v>
      </c>
      <c r="C495" s="31" t="s">
        <v>54</v>
      </c>
      <c r="D495" s="31" t="s">
        <v>4342</v>
      </c>
      <c r="E495" s="59" t="s">
        <v>4343</v>
      </c>
      <c r="F495" s="50">
        <v>41</v>
      </c>
      <c r="G495" s="50" t="s">
        <v>4344</v>
      </c>
      <c r="H495" s="50">
        <v>88395</v>
      </c>
      <c r="I495" s="59" t="s">
        <v>4345</v>
      </c>
      <c r="J495" s="31" t="s">
        <v>2730</v>
      </c>
      <c r="K495" s="31" t="s">
        <v>2723</v>
      </c>
      <c r="L495" s="31" t="s">
        <v>2674</v>
      </c>
      <c r="M495" s="50">
        <v>2010201</v>
      </c>
      <c r="N495" s="31" t="s">
        <v>2725</v>
      </c>
      <c r="O495" s="59" t="s">
        <v>2832</v>
      </c>
      <c r="P495" s="51">
        <v>15049</v>
      </c>
      <c r="Q495" s="51">
        <f t="shared" si="56"/>
        <v>17757.82</v>
      </c>
      <c r="R495" s="51">
        <v>15049</v>
      </c>
      <c r="S495" s="51">
        <v>17757.82</v>
      </c>
      <c r="T495" s="51">
        <f>P495</f>
        <v>15049</v>
      </c>
      <c r="U495" s="51">
        <f t="shared" si="57"/>
        <v>17757.82</v>
      </c>
      <c r="V495" s="31" t="s">
        <v>61</v>
      </c>
      <c r="W495" s="31" t="s">
        <v>54</v>
      </c>
      <c r="X495" s="31" t="s">
        <v>54</v>
      </c>
      <c r="Y495" s="50" t="s">
        <v>2658</v>
      </c>
      <c r="Z495" s="60">
        <v>41945</v>
      </c>
      <c r="AA495" s="60">
        <v>42005</v>
      </c>
      <c r="AB495" s="50"/>
      <c r="AC495" s="50"/>
      <c r="AD495" s="59" t="s">
        <v>4345</v>
      </c>
      <c r="AE495" s="59" t="s">
        <v>4346</v>
      </c>
      <c r="AF495" s="50">
        <v>796</v>
      </c>
      <c r="AG495" s="50" t="s">
        <v>1971</v>
      </c>
      <c r="AH495" s="31">
        <v>1</v>
      </c>
      <c r="AI495" s="50">
        <v>45931000</v>
      </c>
      <c r="AJ495" s="31" t="s">
        <v>4347</v>
      </c>
      <c r="AK495" s="60">
        <v>42095</v>
      </c>
      <c r="AL495" s="60">
        <v>42095</v>
      </c>
      <c r="AM495" s="60">
        <v>42338</v>
      </c>
      <c r="AN495" s="50">
        <v>2015</v>
      </c>
      <c r="AO495" s="50"/>
      <c r="AP495" s="51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31" t="s">
        <v>4495</v>
      </c>
      <c r="BC495" s="31" t="s">
        <v>4348</v>
      </c>
    </row>
    <row r="496" spans="1:56" ht="36.75" customHeight="1">
      <c r="A496" s="58">
        <v>3</v>
      </c>
      <c r="B496" s="50" t="s">
        <v>4349</v>
      </c>
      <c r="C496" s="31" t="s">
        <v>54</v>
      </c>
      <c r="D496" s="31" t="s">
        <v>4342</v>
      </c>
      <c r="E496" s="59" t="s">
        <v>4343</v>
      </c>
      <c r="F496" s="50">
        <v>41</v>
      </c>
      <c r="G496" s="50" t="s">
        <v>4344</v>
      </c>
      <c r="H496" s="50">
        <v>88397</v>
      </c>
      <c r="I496" s="59" t="s">
        <v>4350</v>
      </c>
      <c r="J496" s="31" t="s">
        <v>2730</v>
      </c>
      <c r="K496" s="31" t="s">
        <v>2723</v>
      </c>
      <c r="L496" s="31" t="s">
        <v>2674</v>
      </c>
      <c r="M496" s="50">
        <v>2010201</v>
      </c>
      <c r="N496" s="31" t="s">
        <v>2725</v>
      </c>
      <c r="O496" s="59" t="s">
        <v>2832</v>
      </c>
      <c r="P496" s="51">
        <v>1500</v>
      </c>
      <c r="Q496" s="51">
        <f t="shared" si="56"/>
        <v>1770</v>
      </c>
      <c r="R496" s="51">
        <v>1500</v>
      </c>
      <c r="S496" s="51">
        <v>1770</v>
      </c>
      <c r="T496" s="51">
        <f>P496</f>
        <v>1500</v>
      </c>
      <c r="U496" s="51">
        <f t="shared" si="57"/>
        <v>1770</v>
      </c>
      <c r="V496" s="31" t="s">
        <v>64</v>
      </c>
      <c r="W496" s="31" t="s">
        <v>54</v>
      </c>
      <c r="X496" s="31" t="s">
        <v>54</v>
      </c>
      <c r="Y496" s="50" t="s">
        <v>2658</v>
      </c>
      <c r="Z496" s="60">
        <v>41960</v>
      </c>
      <c r="AA496" s="60">
        <v>42005</v>
      </c>
      <c r="AB496" s="50"/>
      <c r="AC496" s="50"/>
      <c r="AD496" s="59" t="s">
        <v>4350</v>
      </c>
      <c r="AE496" s="59" t="s">
        <v>4346</v>
      </c>
      <c r="AF496" s="50">
        <v>796</v>
      </c>
      <c r="AG496" s="50" t="s">
        <v>1971</v>
      </c>
      <c r="AH496" s="31">
        <v>1</v>
      </c>
      <c r="AI496" s="50">
        <v>45931000</v>
      </c>
      <c r="AJ496" s="31" t="s">
        <v>4347</v>
      </c>
      <c r="AK496" s="60">
        <v>42095</v>
      </c>
      <c r="AL496" s="60">
        <v>42095</v>
      </c>
      <c r="AM496" s="60">
        <v>42338</v>
      </c>
      <c r="AN496" s="50">
        <v>2015</v>
      </c>
      <c r="AO496" s="50"/>
      <c r="AP496" s="51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31" t="s">
        <v>4495</v>
      </c>
      <c r="BC496" s="31" t="s">
        <v>4348</v>
      </c>
    </row>
    <row r="497" spans="1:56" ht="39" customHeight="1">
      <c r="A497" s="58">
        <v>3</v>
      </c>
      <c r="B497" s="50" t="s">
        <v>4351</v>
      </c>
      <c r="C497" s="31" t="s">
        <v>54</v>
      </c>
      <c r="D497" s="31" t="s">
        <v>4342</v>
      </c>
      <c r="E497" s="59" t="s">
        <v>4343</v>
      </c>
      <c r="F497" s="50">
        <v>41</v>
      </c>
      <c r="G497" s="50" t="s">
        <v>4344</v>
      </c>
      <c r="H497" s="50">
        <v>88398</v>
      </c>
      <c r="I497" s="59" t="s">
        <v>4352</v>
      </c>
      <c r="J497" s="31" t="s">
        <v>2730</v>
      </c>
      <c r="K497" s="31" t="s">
        <v>2723</v>
      </c>
      <c r="L497" s="31" t="s">
        <v>2674</v>
      </c>
      <c r="M497" s="50">
        <v>2010201</v>
      </c>
      <c r="N497" s="31" t="s">
        <v>2725</v>
      </c>
      <c r="O497" s="59" t="s">
        <v>2832</v>
      </c>
      <c r="P497" s="51">
        <v>6700</v>
      </c>
      <c r="Q497" s="51">
        <f t="shared" si="56"/>
        <v>7906</v>
      </c>
      <c r="R497" s="51">
        <v>6700</v>
      </c>
      <c r="S497" s="51">
        <v>7906</v>
      </c>
      <c r="T497" s="51">
        <f>P497</f>
        <v>6700</v>
      </c>
      <c r="U497" s="51">
        <f t="shared" si="57"/>
        <v>7906</v>
      </c>
      <c r="V497" s="31" t="s">
        <v>64</v>
      </c>
      <c r="W497" s="31" t="s">
        <v>54</v>
      </c>
      <c r="X497" s="31" t="s">
        <v>54</v>
      </c>
      <c r="Y497" s="50" t="s">
        <v>2658</v>
      </c>
      <c r="Z497" s="60">
        <v>41960</v>
      </c>
      <c r="AA497" s="60">
        <v>42005</v>
      </c>
      <c r="AB497" s="50"/>
      <c r="AC497" s="50"/>
      <c r="AD497" s="59" t="s">
        <v>4350</v>
      </c>
      <c r="AE497" s="59" t="s">
        <v>4346</v>
      </c>
      <c r="AF497" s="50">
        <v>796</v>
      </c>
      <c r="AG497" s="50" t="s">
        <v>1971</v>
      </c>
      <c r="AH497" s="31">
        <v>2</v>
      </c>
      <c r="AI497" s="50">
        <v>45931000</v>
      </c>
      <c r="AJ497" s="31" t="s">
        <v>4347</v>
      </c>
      <c r="AK497" s="60">
        <v>42095</v>
      </c>
      <c r="AL497" s="60">
        <v>42095</v>
      </c>
      <c r="AM497" s="60">
        <v>42338</v>
      </c>
      <c r="AN497" s="50">
        <v>2015</v>
      </c>
      <c r="AO497" s="50"/>
      <c r="AP497" s="51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31" t="s">
        <v>4348</v>
      </c>
    </row>
    <row r="498" spans="1:56" ht="78.75">
      <c r="A498" s="58">
        <v>8</v>
      </c>
      <c r="B498" s="50" t="s">
        <v>4353</v>
      </c>
      <c r="C498" s="31" t="s">
        <v>54</v>
      </c>
      <c r="D498" s="31" t="s">
        <v>73</v>
      </c>
      <c r="E498" s="59" t="s">
        <v>2995</v>
      </c>
      <c r="F498" s="50">
        <v>74</v>
      </c>
      <c r="G498" s="50" t="s">
        <v>4354</v>
      </c>
      <c r="H498" s="50">
        <v>836820</v>
      </c>
      <c r="I498" s="59" t="s">
        <v>4355</v>
      </c>
      <c r="J498" s="31" t="s">
        <v>4356</v>
      </c>
      <c r="K498" s="31" t="s">
        <v>4356</v>
      </c>
      <c r="L498" s="31" t="s">
        <v>2639</v>
      </c>
      <c r="M498" s="50">
        <v>20105140402</v>
      </c>
      <c r="N498" s="31" t="s">
        <v>2762</v>
      </c>
      <c r="O498" s="59" t="s">
        <v>1952</v>
      </c>
      <c r="P498" s="51">
        <v>1600</v>
      </c>
      <c r="Q498" s="51">
        <f t="shared" si="56"/>
        <v>1888</v>
      </c>
      <c r="R498" s="51">
        <v>1600</v>
      </c>
      <c r="S498" s="51">
        <v>1888</v>
      </c>
      <c r="T498" s="51">
        <v>1600</v>
      </c>
      <c r="U498" s="51">
        <f t="shared" si="57"/>
        <v>1888</v>
      </c>
      <c r="V498" s="31" t="s">
        <v>64</v>
      </c>
      <c r="W498" s="31" t="s">
        <v>54</v>
      </c>
      <c r="X498" s="31" t="s">
        <v>54</v>
      </c>
      <c r="Y498" s="50" t="s">
        <v>2658</v>
      </c>
      <c r="Z498" s="60">
        <v>42219</v>
      </c>
      <c r="AA498" s="60">
        <v>42278</v>
      </c>
      <c r="AB498" s="50"/>
      <c r="AC498" s="50"/>
      <c r="AD498" s="59" t="s">
        <v>4355</v>
      </c>
      <c r="AE498" s="59" t="s">
        <v>1952</v>
      </c>
      <c r="AF498" s="50">
        <v>796</v>
      </c>
      <c r="AG498" s="31" t="s">
        <v>68</v>
      </c>
      <c r="AH498" s="50">
        <v>1</v>
      </c>
      <c r="AI498" s="50">
        <v>46600000</v>
      </c>
      <c r="AJ498" s="31" t="s">
        <v>2606</v>
      </c>
      <c r="AK498" s="60">
        <v>42005</v>
      </c>
      <c r="AL498" s="60">
        <v>42005</v>
      </c>
      <c r="AM498" s="60">
        <v>42369</v>
      </c>
      <c r="AN498" s="50">
        <v>2015</v>
      </c>
      <c r="AO498" s="50"/>
      <c r="AP498" s="51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 t="s">
        <v>65</v>
      </c>
      <c r="BB498" s="50"/>
      <c r="BC498" s="31" t="s">
        <v>2607</v>
      </c>
      <c r="BD498" s="49" t="s">
        <v>4507</v>
      </c>
    </row>
    <row r="499" spans="1:56" ht="78.75">
      <c r="A499" s="58">
        <v>8</v>
      </c>
      <c r="B499" s="50" t="s">
        <v>4357</v>
      </c>
      <c r="C499" s="31" t="s">
        <v>54</v>
      </c>
      <c r="D499" s="31" t="s">
        <v>73</v>
      </c>
      <c r="E499" s="59" t="s">
        <v>2995</v>
      </c>
      <c r="F499" s="50">
        <v>60</v>
      </c>
      <c r="G499" s="50" t="s">
        <v>4358</v>
      </c>
      <c r="H499" s="50">
        <v>836822</v>
      </c>
      <c r="I499" s="59" t="s">
        <v>4359</v>
      </c>
      <c r="J499" s="31" t="s">
        <v>2775</v>
      </c>
      <c r="K499" s="31" t="s">
        <v>2775</v>
      </c>
      <c r="L499" s="31" t="s">
        <v>2639</v>
      </c>
      <c r="M499" s="50">
        <v>20105140401</v>
      </c>
      <c r="N499" s="31" t="s">
        <v>2778</v>
      </c>
      <c r="O499" s="59" t="s">
        <v>1952</v>
      </c>
      <c r="P499" s="51">
        <v>25568</v>
      </c>
      <c r="Q499" s="51">
        <f t="shared" si="56"/>
        <v>30170.239999999998</v>
      </c>
      <c r="R499" s="51">
        <v>25568</v>
      </c>
      <c r="S499" s="51">
        <v>30170.239999999998</v>
      </c>
      <c r="T499" s="51">
        <v>25568</v>
      </c>
      <c r="U499" s="51">
        <f t="shared" si="57"/>
        <v>30170.239999999998</v>
      </c>
      <c r="V499" s="31" t="s">
        <v>61</v>
      </c>
      <c r="W499" s="31" t="s">
        <v>54</v>
      </c>
      <c r="X499" s="31" t="s">
        <v>54</v>
      </c>
      <c r="Y499" s="50" t="s">
        <v>2658</v>
      </c>
      <c r="Z499" s="60">
        <v>42016</v>
      </c>
      <c r="AA499" s="60">
        <v>42075</v>
      </c>
      <c r="AB499" s="50"/>
      <c r="AC499" s="50"/>
      <c r="AD499" s="59" t="s">
        <v>4359</v>
      </c>
      <c r="AE499" s="59" t="s">
        <v>1952</v>
      </c>
      <c r="AF499" s="50">
        <v>796</v>
      </c>
      <c r="AG499" s="31" t="s">
        <v>68</v>
      </c>
      <c r="AH499" s="50">
        <v>7</v>
      </c>
      <c r="AI499" s="50">
        <v>46600000</v>
      </c>
      <c r="AJ499" s="31" t="s">
        <v>2606</v>
      </c>
      <c r="AK499" s="60">
        <v>42125</v>
      </c>
      <c r="AL499" s="60">
        <v>42125</v>
      </c>
      <c r="AM499" s="60">
        <v>42338</v>
      </c>
      <c r="AN499" s="50">
        <v>2015</v>
      </c>
      <c r="AO499" s="50"/>
      <c r="AP499" s="51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 t="s">
        <v>65</v>
      </c>
      <c r="BB499" s="50"/>
      <c r="BC499" s="31" t="s">
        <v>2607</v>
      </c>
      <c r="BD499" s="49" t="s">
        <v>4507</v>
      </c>
    </row>
    <row r="500" spans="1:56" ht="67.5">
      <c r="A500" s="58">
        <v>7</v>
      </c>
      <c r="B500" s="50" t="s">
        <v>4360</v>
      </c>
      <c r="C500" s="31" t="s">
        <v>54</v>
      </c>
      <c r="D500" s="31" t="s">
        <v>4361</v>
      </c>
      <c r="E500" s="59" t="s">
        <v>4362</v>
      </c>
      <c r="F500" s="50" t="s">
        <v>4363</v>
      </c>
      <c r="G500" s="50">
        <v>7400000</v>
      </c>
      <c r="H500" s="50">
        <v>627713</v>
      </c>
      <c r="I500" s="59" t="s">
        <v>4364</v>
      </c>
      <c r="J500" s="31" t="s">
        <v>4297</v>
      </c>
      <c r="K500" s="31" t="s">
        <v>4297</v>
      </c>
      <c r="L500" s="31" t="s">
        <v>3016</v>
      </c>
      <c r="M500" s="50">
        <v>201050604</v>
      </c>
      <c r="N500" s="31" t="s">
        <v>3032</v>
      </c>
      <c r="O500" s="59" t="s">
        <v>4365</v>
      </c>
      <c r="P500" s="51">
        <v>0</v>
      </c>
      <c r="Q500" s="51">
        <f t="shared" si="56"/>
        <v>0</v>
      </c>
      <c r="R500" s="51">
        <v>0</v>
      </c>
      <c r="S500" s="51">
        <v>0</v>
      </c>
      <c r="T500" s="51">
        <v>0</v>
      </c>
      <c r="U500" s="51">
        <f t="shared" si="57"/>
        <v>0</v>
      </c>
      <c r="V500" s="31" t="s">
        <v>66</v>
      </c>
      <c r="W500" s="31" t="s">
        <v>54</v>
      </c>
      <c r="X500" s="31" t="s">
        <v>54</v>
      </c>
      <c r="Y500" s="50" t="s">
        <v>2658</v>
      </c>
      <c r="Z500" s="60">
        <v>42019</v>
      </c>
      <c r="AA500" s="60">
        <v>42073</v>
      </c>
      <c r="AB500" s="50"/>
      <c r="AC500" s="50"/>
      <c r="AD500" s="59" t="s">
        <v>4366</v>
      </c>
      <c r="AE500" s="59" t="s">
        <v>4367</v>
      </c>
      <c r="AF500" s="50">
        <v>796</v>
      </c>
      <c r="AG500" s="31" t="s">
        <v>1926</v>
      </c>
      <c r="AH500" s="50">
        <v>1</v>
      </c>
      <c r="AI500" s="50">
        <v>45260</v>
      </c>
      <c r="AJ500" s="31" t="s">
        <v>62</v>
      </c>
      <c r="AK500" s="60">
        <v>42095</v>
      </c>
      <c r="AL500" s="60">
        <v>42095</v>
      </c>
      <c r="AM500" s="60">
        <v>42460</v>
      </c>
      <c r="AN500" s="50" t="s">
        <v>56</v>
      </c>
      <c r="AO500" s="50"/>
      <c r="AP500" s="51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31" t="s">
        <v>4368</v>
      </c>
    </row>
    <row r="501" spans="1:56" ht="60" customHeight="1">
      <c r="A501" s="58">
        <v>4</v>
      </c>
      <c r="B501" s="50" t="s">
        <v>4375</v>
      </c>
      <c r="C501" s="31" t="s">
        <v>54</v>
      </c>
      <c r="D501" s="31" t="s">
        <v>4369</v>
      </c>
      <c r="E501" s="31" t="s">
        <v>4373</v>
      </c>
      <c r="F501" s="50" t="s">
        <v>2880</v>
      </c>
      <c r="G501" s="50">
        <v>7244000</v>
      </c>
      <c r="H501" s="50">
        <v>627781</v>
      </c>
      <c r="I501" s="59" t="s">
        <v>4376</v>
      </c>
      <c r="J501" s="31" t="s">
        <v>4370</v>
      </c>
      <c r="K501" s="31" t="s">
        <v>4370</v>
      </c>
      <c r="L501" s="31" t="s">
        <v>2639</v>
      </c>
      <c r="M501" s="50">
        <v>20105030103</v>
      </c>
      <c r="N501" s="31" t="s">
        <v>4371</v>
      </c>
      <c r="O501" s="59" t="s">
        <v>3502</v>
      </c>
      <c r="P501" s="51">
        <v>80508.474576271197</v>
      </c>
      <c r="Q501" s="51">
        <f t="shared" si="56"/>
        <v>95000.000000000015</v>
      </c>
      <c r="R501" s="51">
        <v>0</v>
      </c>
      <c r="S501" s="51">
        <v>0</v>
      </c>
      <c r="T501" s="51">
        <v>80508.474576271197</v>
      </c>
      <c r="U501" s="51">
        <f t="shared" si="57"/>
        <v>95000.000000000015</v>
      </c>
      <c r="V501" s="31" t="s">
        <v>61</v>
      </c>
      <c r="W501" s="31" t="s">
        <v>54</v>
      </c>
      <c r="X501" s="31" t="s">
        <v>54</v>
      </c>
      <c r="Y501" s="50" t="s">
        <v>2658</v>
      </c>
      <c r="Z501" s="60">
        <v>42065</v>
      </c>
      <c r="AA501" s="60">
        <v>42125</v>
      </c>
      <c r="AB501" s="50"/>
      <c r="AC501" s="50"/>
      <c r="AD501" s="59" t="s">
        <v>4376</v>
      </c>
      <c r="AE501" s="59" t="s">
        <v>1952</v>
      </c>
      <c r="AF501" s="50">
        <v>796</v>
      </c>
      <c r="AG501" s="31" t="s">
        <v>1971</v>
      </c>
      <c r="AH501" s="50">
        <v>1</v>
      </c>
      <c r="AI501" s="50">
        <v>45914000</v>
      </c>
      <c r="AJ501" s="31" t="s">
        <v>4372</v>
      </c>
      <c r="AK501" s="60">
        <v>42156</v>
      </c>
      <c r="AL501" s="60">
        <v>42156</v>
      </c>
      <c r="AM501" s="60">
        <v>42551</v>
      </c>
      <c r="AN501" s="50" t="s">
        <v>56</v>
      </c>
      <c r="AO501" s="50"/>
      <c r="AP501" s="51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 t="s">
        <v>3874</v>
      </c>
      <c r="BB501" s="50" t="s">
        <v>4373</v>
      </c>
      <c r="BC501" s="31" t="s">
        <v>4374</v>
      </c>
    </row>
    <row r="502" spans="1:56" ht="60" customHeight="1">
      <c r="A502" s="58">
        <v>4</v>
      </c>
      <c r="B502" s="50" t="s">
        <v>4377</v>
      </c>
      <c r="C502" s="31" t="s">
        <v>54</v>
      </c>
      <c r="D502" s="31" t="s">
        <v>4369</v>
      </c>
      <c r="E502" s="31" t="s">
        <v>4373</v>
      </c>
      <c r="F502" s="50" t="s">
        <v>2880</v>
      </c>
      <c r="G502" s="50">
        <v>7244000</v>
      </c>
      <c r="H502" s="50">
        <v>627782</v>
      </c>
      <c r="I502" s="59" t="s">
        <v>4378</v>
      </c>
      <c r="J502" s="31" t="s">
        <v>4370</v>
      </c>
      <c r="K502" s="31" t="s">
        <v>4370</v>
      </c>
      <c r="L502" s="31" t="s">
        <v>2639</v>
      </c>
      <c r="M502" s="50">
        <v>20105030103</v>
      </c>
      <c r="N502" s="31" t="s">
        <v>4371</v>
      </c>
      <c r="O502" s="59" t="s">
        <v>3502</v>
      </c>
      <c r="P502" s="51">
        <v>110169.49152542373</v>
      </c>
      <c r="Q502" s="51">
        <f t="shared" si="56"/>
        <v>129999.99999999999</v>
      </c>
      <c r="R502" s="51">
        <v>0</v>
      </c>
      <c r="S502" s="51">
        <v>0</v>
      </c>
      <c r="T502" s="51">
        <v>110169.49152542373</v>
      </c>
      <c r="U502" s="51">
        <f t="shared" si="57"/>
        <v>129999.99999999999</v>
      </c>
      <c r="V502" s="31" t="s">
        <v>61</v>
      </c>
      <c r="W502" s="31" t="s">
        <v>54</v>
      </c>
      <c r="X502" s="31" t="s">
        <v>54</v>
      </c>
      <c r="Y502" s="50" t="s">
        <v>2658</v>
      </c>
      <c r="Z502" s="60">
        <v>41990</v>
      </c>
      <c r="AA502" s="60">
        <v>42050</v>
      </c>
      <c r="AB502" s="50"/>
      <c r="AC502" s="50"/>
      <c r="AD502" s="59" t="s">
        <v>4378</v>
      </c>
      <c r="AE502" s="59" t="s">
        <v>1952</v>
      </c>
      <c r="AF502" s="50">
        <v>796</v>
      </c>
      <c r="AG502" s="31" t="s">
        <v>1971</v>
      </c>
      <c r="AH502" s="50">
        <v>1</v>
      </c>
      <c r="AI502" s="50">
        <v>45914000</v>
      </c>
      <c r="AJ502" s="31" t="s">
        <v>4372</v>
      </c>
      <c r="AK502" s="60">
        <v>42064</v>
      </c>
      <c r="AL502" s="60">
        <v>42064</v>
      </c>
      <c r="AM502" s="60">
        <v>42460</v>
      </c>
      <c r="AN502" s="50" t="s">
        <v>56</v>
      </c>
      <c r="AO502" s="50"/>
      <c r="AP502" s="51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 t="s">
        <v>3874</v>
      </c>
      <c r="BB502" s="50" t="s">
        <v>4373</v>
      </c>
      <c r="BC502" s="31" t="s">
        <v>4374</v>
      </c>
    </row>
    <row r="503" spans="1:56" ht="60" customHeight="1">
      <c r="A503" s="58">
        <v>4</v>
      </c>
      <c r="B503" s="50" t="s">
        <v>4379</v>
      </c>
      <c r="C503" s="31" t="s">
        <v>54</v>
      </c>
      <c r="D503" s="31" t="s">
        <v>4369</v>
      </c>
      <c r="E503" s="31" t="s">
        <v>4373</v>
      </c>
      <c r="F503" s="50" t="s">
        <v>2880</v>
      </c>
      <c r="G503" s="50">
        <v>7244000</v>
      </c>
      <c r="H503" s="50">
        <v>627783</v>
      </c>
      <c r="I503" s="59" t="s">
        <v>4380</v>
      </c>
      <c r="J503" s="31" t="s">
        <v>4381</v>
      </c>
      <c r="K503" s="31" t="s">
        <v>4381</v>
      </c>
      <c r="L503" s="31" t="s">
        <v>2639</v>
      </c>
      <c r="M503" s="50">
        <v>20105030103</v>
      </c>
      <c r="N503" s="31" t="s">
        <v>4371</v>
      </c>
      <c r="O503" s="59" t="s">
        <v>3502</v>
      </c>
      <c r="P503" s="51">
        <v>63559.322033898308</v>
      </c>
      <c r="Q503" s="51">
        <f t="shared" si="56"/>
        <v>75000</v>
      </c>
      <c r="R503" s="51">
        <v>0</v>
      </c>
      <c r="S503" s="51">
        <v>0</v>
      </c>
      <c r="T503" s="51">
        <v>63559.322033898308</v>
      </c>
      <c r="U503" s="51">
        <f t="shared" si="57"/>
        <v>75000</v>
      </c>
      <c r="V503" s="31" t="s">
        <v>61</v>
      </c>
      <c r="W503" s="31" t="s">
        <v>54</v>
      </c>
      <c r="X503" s="31" t="s">
        <v>54</v>
      </c>
      <c r="Y503" s="50" t="s">
        <v>2658</v>
      </c>
      <c r="Z503" s="60">
        <v>41990</v>
      </c>
      <c r="AA503" s="60">
        <v>42050</v>
      </c>
      <c r="AB503" s="50"/>
      <c r="AC503" s="50"/>
      <c r="AD503" s="59" t="s">
        <v>4380</v>
      </c>
      <c r="AE503" s="59" t="s">
        <v>1952</v>
      </c>
      <c r="AF503" s="50">
        <v>796</v>
      </c>
      <c r="AG503" s="31" t="s">
        <v>1971</v>
      </c>
      <c r="AH503" s="50">
        <v>1</v>
      </c>
      <c r="AI503" s="50">
        <v>45914000</v>
      </c>
      <c r="AJ503" s="31" t="s">
        <v>4372</v>
      </c>
      <c r="AK503" s="60">
        <v>42064</v>
      </c>
      <c r="AL503" s="60">
        <v>42064</v>
      </c>
      <c r="AM503" s="60">
        <v>42460</v>
      </c>
      <c r="AN503" s="50" t="s">
        <v>56</v>
      </c>
      <c r="AO503" s="50"/>
      <c r="AP503" s="51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 t="s">
        <v>3874</v>
      </c>
      <c r="BB503" s="50" t="s">
        <v>4373</v>
      </c>
      <c r="BC503" s="31" t="s">
        <v>4374</v>
      </c>
    </row>
    <row r="504" spans="1:56" ht="60" customHeight="1">
      <c r="A504" s="58">
        <v>4</v>
      </c>
      <c r="B504" s="50" t="s">
        <v>4382</v>
      </c>
      <c r="C504" s="31" t="s">
        <v>54</v>
      </c>
      <c r="D504" s="31" t="s">
        <v>4369</v>
      </c>
      <c r="E504" s="31" t="s">
        <v>4373</v>
      </c>
      <c r="F504" s="50" t="s">
        <v>2880</v>
      </c>
      <c r="G504" s="50">
        <v>7244000</v>
      </c>
      <c r="H504" s="50">
        <v>627785</v>
      </c>
      <c r="I504" s="59" t="s">
        <v>4383</v>
      </c>
      <c r="J504" s="31" t="s">
        <v>4381</v>
      </c>
      <c r="K504" s="31" t="s">
        <v>4381</v>
      </c>
      <c r="L504" s="31" t="s">
        <v>2639</v>
      </c>
      <c r="M504" s="50">
        <v>20105030103</v>
      </c>
      <c r="N504" s="31" t="s">
        <v>4371</v>
      </c>
      <c r="O504" s="59" t="s">
        <v>3502</v>
      </c>
      <c r="P504" s="51">
        <v>80508.474576271197</v>
      </c>
      <c r="Q504" s="51">
        <f t="shared" si="56"/>
        <v>95000.000000000015</v>
      </c>
      <c r="R504" s="51">
        <v>0</v>
      </c>
      <c r="S504" s="51">
        <v>0</v>
      </c>
      <c r="T504" s="51">
        <v>80508.474576271197</v>
      </c>
      <c r="U504" s="51">
        <f t="shared" si="57"/>
        <v>95000.000000000015</v>
      </c>
      <c r="V504" s="31" t="s">
        <v>61</v>
      </c>
      <c r="W504" s="31" t="s">
        <v>54</v>
      </c>
      <c r="X504" s="31" t="s">
        <v>54</v>
      </c>
      <c r="Y504" s="50" t="s">
        <v>2658</v>
      </c>
      <c r="Z504" s="60">
        <v>42157</v>
      </c>
      <c r="AA504" s="60">
        <v>42217</v>
      </c>
      <c r="AB504" s="50"/>
      <c r="AC504" s="50"/>
      <c r="AD504" s="59" t="s">
        <v>4383</v>
      </c>
      <c r="AE504" s="59" t="s">
        <v>1952</v>
      </c>
      <c r="AF504" s="50">
        <v>796</v>
      </c>
      <c r="AG504" s="31" t="s">
        <v>1971</v>
      </c>
      <c r="AH504" s="50">
        <v>1</v>
      </c>
      <c r="AI504" s="50">
        <v>45914000</v>
      </c>
      <c r="AJ504" s="31" t="s">
        <v>4372</v>
      </c>
      <c r="AK504" s="60">
        <v>42248</v>
      </c>
      <c r="AL504" s="60">
        <v>42248</v>
      </c>
      <c r="AM504" s="60">
        <v>42643</v>
      </c>
      <c r="AN504" s="50" t="s">
        <v>56</v>
      </c>
      <c r="AO504" s="50"/>
      <c r="AP504" s="51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 t="s">
        <v>3874</v>
      </c>
      <c r="BB504" s="50" t="s">
        <v>4373</v>
      </c>
      <c r="BC504" s="31" t="s">
        <v>4374</v>
      </c>
    </row>
    <row r="505" spans="1:56" ht="60" customHeight="1">
      <c r="A505" s="58">
        <v>4</v>
      </c>
      <c r="B505" s="50" t="s">
        <v>4384</v>
      </c>
      <c r="C505" s="31" t="s">
        <v>54</v>
      </c>
      <c r="D505" s="31" t="s">
        <v>4369</v>
      </c>
      <c r="E505" s="31" t="s">
        <v>4373</v>
      </c>
      <c r="F505" s="50" t="s">
        <v>2880</v>
      </c>
      <c r="G505" s="50">
        <v>7244000</v>
      </c>
      <c r="H505" s="50">
        <v>627786</v>
      </c>
      <c r="I505" s="59" t="s">
        <v>4385</v>
      </c>
      <c r="J505" s="31" t="s">
        <v>4381</v>
      </c>
      <c r="K505" s="31" t="s">
        <v>4381</v>
      </c>
      <c r="L505" s="31" t="s">
        <v>2639</v>
      </c>
      <c r="M505" s="50">
        <v>20105030103</v>
      </c>
      <c r="N505" s="31" t="s">
        <v>4371</v>
      </c>
      <c r="O505" s="59" t="s">
        <v>3502</v>
      </c>
      <c r="P505" s="51">
        <v>29661.016949152545</v>
      </c>
      <c r="Q505" s="51">
        <f t="shared" si="56"/>
        <v>35000</v>
      </c>
      <c r="R505" s="51">
        <v>0</v>
      </c>
      <c r="S505" s="51">
        <v>0</v>
      </c>
      <c r="T505" s="51">
        <v>29661.016949152545</v>
      </c>
      <c r="U505" s="51">
        <f t="shared" si="57"/>
        <v>35000</v>
      </c>
      <c r="V505" s="31" t="s">
        <v>61</v>
      </c>
      <c r="W505" s="31" t="s">
        <v>54</v>
      </c>
      <c r="X505" s="31" t="s">
        <v>54</v>
      </c>
      <c r="Y505" s="50" t="s">
        <v>2658</v>
      </c>
      <c r="Z505" s="60">
        <v>42065</v>
      </c>
      <c r="AA505" s="60">
        <v>42125</v>
      </c>
      <c r="AB505" s="50"/>
      <c r="AC505" s="50"/>
      <c r="AD505" s="59" t="s">
        <v>4385</v>
      </c>
      <c r="AE505" s="59" t="s">
        <v>1952</v>
      </c>
      <c r="AF505" s="50">
        <v>796</v>
      </c>
      <c r="AG505" s="31" t="s">
        <v>1971</v>
      </c>
      <c r="AH505" s="50">
        <v>1</v>
      </c>
      <c r="AI505" s="50">
        <v>45914000</v>
      </c>
      <c r="AJ505" s="31" t="s">
        <v>4372</v>
      </c>
      <c r="AK505" s="60">
        <v>42156</v>
      </c>
      <c r="AL505" s="60">
        <v>42156</v>
      </c>
      <c r="AM505" s="60">
        <v>42551</v>
      </c>
      <c r="AN505" s="50" t="s">
        <v>56</v>
      </c>
      <c r="AO505" s="50"/>
      <c r="AP505" s="51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 t="s">
        <v>3874</v>
      </c>
      <c r="BB505" s="50" t="s">
        <v>4373</v>
      </c>
      <c r="BC505" s="31" t="s">
        <v>4374</v>
      </c>
    </row>
    <row r="506" spans="1:56" ht="67.5">
      <c r="A506" s="58">
        <v>4</v>
      </c>
      <c r="B506" s="50" t="s">
        <v>4386</v>
      </c>
      <c r="C506" s="31" t="s">
        <v>54</v>
      </c>
      <c r="D506" s="31" t="s">
        <v>4369</v>
      </c>
      <c r="E506" s="31" t="s">
        <v>4373</v>
      </c>
      <c r="F506" s="50" t="s">
        <v>2880</v>
      </c>
      <c r="G506" s="50">
        <v>7220000</v>
      </c>
      <c r="H506" s="50">
        <v>627787</v>
      </c>
      <c r="I506" s="59" t="s">
        <v>4387</v>
      </c>
      <c r="J506" s="31" t="s">
        <v>3537</v>
      </c>
      <c r="K506" s="31" t="s">
        <v>3537</v>
      </c>
      <c r="L506" s="31" t="s">
        <v>2639</v>
      </c>
      <c r="M506" s="50">
        <v>2010506041</v>
      </c>
      <c r="N506" s="31" t="s">
        <v>4388</v>
      </c>
      <c r="O506" s="59" t="s">
        <v>3502</v>
      </c>
      <c r="P506" s="51">
        <v>148542.37288135593</v>
      </c>
      <c r="Q506" s="51">
        <f t="shared" si="56"/>
        <v>175280</v>
      </c>
      <c r="R506" s="51">
        <v>19805.7</v>
      </c>
      <c r="S506" s="51">
        <f>R506*1.18</f>
        <v>23370.725999999999</v>
      </c>
      <c r="T506" s="51">
        <v>148542.37288135593</v>
      </c>
      <c r="U506" s="51">
        <f t="shared" si="57"/>
        <v>175280</v>
      </c>
      <c r="V506" s="31" t="s">
        <v>61</v>
      </c>
      <c r="W506" s="31" t="s">
        <v>54</v>
      </c>
      <c r="X506" s="31" t="s">
        <v>54</v>
      </c>
      <c r="Y506" s="50" t="s">
        <v>2658</v>
      </c>
      <c r="Z506" s="60">
        <v>42004</v>
      </c>
      <c r="AA506" s="60">
        <v>42064</v>
      </c>
      <c r="AB506" s="50"/>
      <c r="AC506" s="50"/>
      <c r="AD506" s="59" t="s">
        <v>4387</v>
      </c>
      <c r="AE506" s="59" t="s">
        <v>1952</v>
      </c>
      <c r="AF506" s="50">
        <v>796</v>
      </c>
      <c r="AG506" s="31" t="s">
        <v>1971</v>
      </c>
      <c r="AH506" s="50">
        <v>1</v>
      </c>
      <c r="AI506" s="50">
        <v>45914000</v>
      </c>
      <c r="AJ506" s="31" t="s">
        <v>4372</v>
      </c>
      <c r="AK506" s="60">
        <v>42095</v>
      </c>
      <c r="AL506" s="60">
        <v>42095</v>
      </c>
      <c r="AM506" s="60">
        <v>42551</v>
      </c>
      <c r="AN506" s="50" t="s">
        <v>56</v>
      </c>
      <c r="AO506" s="50"/>
      <c r="AP506" s="51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 t="s">
        <v>3874</v>
      </c>
      <c r="BB506" s="50" t="s">
        <v>4373</v>
      </c>
      <c r="BC506" s="31" t="s">
        <v>4374</v>
      </c>
    </row>
    <row r="507" spans="1:56" ht="60" customHeight="1">
      <c r="A507" s="58">
        <v>4</v>
      </c>
      <c r="B507" s="50" t="s">
        <v>4389</v>
      </c>
      <c r="C507" s="31" t="s">
        <v>54</v>
      </c>
      <c r="D507" s="31" t="s">
        <v>4369</v>
      </c>
      <c r="E507" s="31" t="s">
        <v>4373</v>
      </c>
      <c r="F507" s="50" t="s">
        <v>2880</v>
      </c>
      <c r="G507" s="50">
        <v>7220000</v>
      </c>
      <c r="H507" s="50">
        <v>627789</v>
      </c>
      <c r="I507" s="59" t="s">
        <v>4390</v>
      </c>
      <c r="J507" s="31" t="s">
        <v>3569</v>
      </c>
      <c r="K507" s="31" t="s">
        <v>3569</v>
      </c>
      <c r="L507" s="31" t="s">
        <v>2639</v>
      </c>
      <c r="M507" s="50">
        <v>20105030103</v>
      </c>
      <c r="N507" s="31" t="s">
        <v>4371</v>
      </c>
      <c r="O507" s="59" t="s">
        <v>3502</v>
      </c>
      <c r="P507" s="51">
        <v>24381.355932203391</v>
      </c>
      <c r="Q507" s="51">
        <f t="shared" si="56"/>
        <v>28770</v>
      </c>
      <c r="R507" s="51">
        <v>0</v>
      </c>
      <c r="S507" s="51">
        <v>0</v>
      </c>
      <c r="T507" s="51">
        <v>24381.355932203391</v>
      </c>
      <c r="U507" s="51">
        <f t="shared" si="57"/>
        <v>28770</v>
      </c>
      <c r="V507" s="31" t="s">
        <v>61</v>
      </c>
      <c r="W507" s="31" t="s">
        <v>54</v>
      </c>
      <c r="X507" s="31" t="s">
        <v>54</v>
      </c>
      <c r="Y507" s="50" t="s">
        <v>2658</v>
      </c>
      <c r="Z507" s="60">
        <v>42004</v>
      </c>
      <c r="AA507" s="60">
        <v>42064</v>
      </c>
      <c r="AB507" s="50"/>
      <c r="AC507" s="50"/>
      <c r="AD507" s="59" t="s">
        <v>4390</v>
      </c>
      <c r="AE507" s="59" t="s">
        <v>1952</v>
      </c>
      <c r="AF507" s="50">
        <v>796</v>
      </c>
      <c r="AG507" s="31" t="s">
        <v>1971</v>
      </c>
      <c r="AH507" s="50">
        <v>1</v>
      </c>
      <c r="AI507" s="50">
        <v>45914000</v>
      </c>
      <c r="AJ507" s="31" t="s">
        <v>4372</v>
      </c>
      <c r="AK507" s="60">
        <v>42095</v>
      </c>
      <c r="AL507" s="60">
        <v>42095</v>
      </c>
      <c r="AM507" s="60">
        <v>42461</v>
      </c>
      <c r="AN507" s="50" t="s">
        <v>56</v>
      </c>
      <c r="AO507" s="50"/>
      <c r="AP507" s="51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 t="s">
        <v>3874</v>
      </c>
      <c r="BB507" s="50" t="s">
        <v>4373</v>
      </c>
      <c r="BC507" s="31" t="s">
        <v>4374</v>
      </c>
    </row>
    <row r="508" spans="1:56" ht="60" customHeight="1">
      <c r="A508" s="58">
        <v>4</v>
      </c>
      <c r="B508" s="50" t="s">
        <v>4391</v>
      </c>
      <c r="C508" s="31" t="s">
        <v>54</v>
      </c>
      <c r="D508" s="31" t="s">
        <v>4369</v>
      </c>
      <c r="E508" s="31" t="s">
        <v>4373</v>
      </c>
      <c r="F508" s="50" t="s">
        <v>2880</v>
      </c>
      <c r="G508" s="50">
        <v>7220000</v>
      </c>
      <c r="H508" s="50">
        <v>627788</v>
      </c>
      <c r="I508" s="59" t="s">
        <v>4392</v>
      </c>
      <c r="J508" s="31" t="s">
        <v>3569</v>
      </c>
      <c r="K508" s="31" t="s">
        <v>3569</v>
      </c>
      <c r="L508" s="31" t="s">
        <v>2639</v>
      </c>
      <c r="M508" s="50">
        <v>20105030103</v>
      </c>
      <c r="N508" s="31" t="s">
        <v>4371</v>
      </c>
      <c r="O508" s="59" t="s">
        <v>3502</v>
      </c>
      <c r="P508" s="51">
        <v>80000</v>
      </c>
      <c r="Q508" s="51">
        <v>80000</v>
      </c>
      <c r="R508" s="51">
        <v>0</v>
      </c>
      <c r="S508" s="51">
        <v>0</v>
      </c>
      <c r="T508" s="51">
        <v>80000</v>
      </c>
      <c r="U508" s="51">
        <v>80000</v>
      </c>
      <c r="V508" s="31" t="s">
        <v>61</v>
      </c>
      <c r="W508" s="31" t="s">
        <v>54</v>
      </c>
      <c r="X508" s="31" t="s">
        <v>54</v>
      </c>
      <c r="Y508" s="50" t="s">
        <v>2658</v>
      </c>
      <c r="Z508" s="60">
        <v>42248</v>
      </c>
      <c r="AA508" s="60">
        <v>42309</v>
      </c>
      <c r="AB508" s="50"/>
      <c r="AC508" s="50"/>
      <c r="AD508" s="59" t="s">
        <v>4392</v>
      </c>
      <c r="AE508" s="59" t="s">
        <v>1952</v>
      </c>
      <c r="AF508" s="50">
        <v>796</v>
      </c>
      <c r="AG508" s="31" t="s">
        <v>1971</v>
      </c>
      <c r="AH508" s="50">
        <v>1</v>
      </c>
      <c r="AI508" s="50">
        <v>45914000</v>
      </c>
      <c r="AJ508" s="31" t="s">
        <v>4372</v>
      </c>
      <c r="AK508" s="60">
        <v>42339</v>
      </c>
      <c r="AL508" s="60">
        <v>42339</v>
      </c>
      <c r="AM508" s="60">
        <v>42369</v>
      </c>
      <c r="AN508" s="50">
        <v>2015</v>
      </c>
      <c r="AO508" s="50"/>
      <c r="AP508" s="51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 t="s">
        <v>3874</v>
      </c>
      <c r="BB508" s="50" t="s">
        <v>4373</v>
      </c>
      <c r="BC508" s="31" t="s">
        <v>4374</v>
      </c>
    </row>
    <row r="509" spans="1:56" ht="55.5" customHeight="1">
      <c r="A509" s="58">
        <v>8</v>
      </c>
      <c r="B509" s="50" t="s">
        <v>4393</v>
      </c>
      <c r="C509" s="31" t="s">
        <v>54</v>
      </c>
      <c r="D509" s="31" t="s">
        <v>4394</v>
      </c>
      <c r="E509" s="59" t="s">
        <v>4395</v>
      </c>
      <c r="F509" s="50">
        <v>66</v>
      </c>
      <c r="G509" s="59" t="s">
        <v>4396</v>
      </c>
      <c r="H509" s="50">
        <v>627759</v>
      </c>
      <c r="I509" s="59" t="s">
        <v>4397</v>
      </c>
      <c r="J509" s="31" t="s">
        <v>4398</v>
      </c>
      <c r="K509" s="31" t="s">
        <v>4398</v>
      </c>
      <c r="L509" s="31" t="s">
        <v>4399</v>
      </c>
      <c r="M509" s="70" t="s">
        <v>4400</v>
      </c>
      <c r="N509" s="31" t="s">
        <v>4401</v>
      </c>
      <c r="O509" s="31" t="s">
        <v>4496</v>
      </c>
      <c r="P509" s="51">
        <v>37366</v>
      </c>
      <c r="Q509" s="51">
        <v>37366</v>
      </c>
      <c r="R509" s="51">
        <v>18149.5</v>
      </c>
      <c r="S509" s="51">
        <v>18149.5</v>
      </c>
      <c r="T509" s="51">
        <v>37366</v>
      </c>
      <c r="U509" s="51">
        <v>37366</v>
      </c>
      <c r="V509" s="31" t="s">
        <v>61</v>
      </c>
      <c r="W509" s="31" t="s">
        <v>54</v>
      </c>
      <c r="X509" s="31" t="s">
        <v>4403</v>
      </c>
      <c r="Y509" s="50" t="s">
        <v>4404</v>
      </c>
      <c r="Z509" s="60">
        <v>42157</v>
      </c>
      <c r="AA509" s="60">
        <v>42217</v>
      </c>
      <c r="AB509" s="50"/>
      <c r="AC509" s="50"/>
      <c r="AD509" s="59" t="s">
        <v>4405</v>
      </c>
      <c r="AE509" s="59" t="s">
        <v>1952</v>
      </c>
      <c r="AF509" s="50">
        <v>796</v>
      </c>
      <c r="AG509" s="31" t="s">
        <v>2079</v>
      </c>
      <c r="AH509" s="50">
        <v>1</v>
      </c>
      <c r="AI509" s="50" t="s">
        <v>4406</v>
      </c>
      <c r="AJ509" s="31" t="s">
        <v>4407</v>
      </c>
      <c r="AK509" s="60">
        <v>42232</v>
      </c>
      <c r="AL509" s="60">
        <v>42232</v>
      </c>
      <c r="AM509" s="60">
        <v>42597</v>
      </c>
      <c r="AN509" s="50" t="s">
        <v>56</v>
      </c>
      <c r="AO509" s="50"/>
      <c r="AP509" s="51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 t="s">
        <v>65</v>
      </c>
      <c r="BB509" s="50"/>
      <c r="BC509" s="31" t="s">
        <v>4408</v>
      </c>
      <c r="BD509" s="49" t="s">
        <v>4503</v>
      </c>
    </row>
    <row r="510" spans="1:56" ht="69.75" customHeight="1">
      <c r="A510" s="58">
        <v>8</v>
      </c>
      <c r="B510" s="50" t="s">
        <v>4409</v>
      </c>
      <c r="C510" s="31" t="s">
        <v>54</v>
      </c>
      <c r="D510" s="31" t="s">
        <v>4394</v>
      </c>
      <c r="E510" s="59" t="s">
        <v>4395</v>
      </c>
      <c r="F510" s="50">
        <v>66</v>
      </c>
      <c r="G510" s="59" t="s">
        <v>4396</v>
      </c>
      <c r="H510" s="50">
        <v>627760</v>
      </c>
      <c r="I510" s="59" t="s">
        <v>4410</v>
      </c>
      <c r="J510" s="31" t="s">
        <v>4398</v>
      </c>
      <c r="K510" s="31" t="s">
        <v>4398</v>
      </c>
      <c r="L510" s="31" t="s">
        <v>4399</v>
      </c>
      <c r="M510" s="70" t="s">
        <v>4400</v>
      </c>
      <c r="N510" s="31" t="s">
        <v>4411</v>
      </c>
      <c r="O510" s="31" t="s">
        <v>4497</v>
      </c>
      <c r="P510" s="51">
        <f>417400*3</f>
        <v>1252200</v>
      </c>
      <c r="Q510" s="51">
        <f>417400*3</f>
        <v>1252200</v>
      </c>
      <c r="R510" s="51">
        <v>417400</v>
      </c>
      <c r="S510" s="51">
        <v>417400</v>
      </c>
      <c r="T510" s="51">
        <f>417400*3</f>
        <v>1252200</v>
      </c>
      <c r="U510" s="51">
        <f>417400*3</f>
        <v>1252200</v>
      </c>
      <c r="V510" s="31" t="s">
        <v>61</v>
      </c>
      <c r="W510" s="31" t="s">
        <v>54</v>
      </c>
      <c r="X510" s="31" t="s">
        <v>4403</v>
      </c>
      <c r="Y510" s="50" t="s">
        <v>4404</v>
      </c>
      <c r="Z510" s="60">
        <v>41950</v>
      </c>
      <c r="AA510" s="60">
        <v>41995</v>
      </c>
      <c r="AB510" s="50"/>
      <c r="AC510" s="50"/>
      <c r="AD510" s="59" t="s">
        <v>4410</v>
      </c>
      <c r="AE510" s="59" t="s">
        <v>1952</v>
      </c>
      <c r="AF510" s="50">
        <v>796</v>
      </c>
      <c r="AG510" s="31" t="s">
        <v>2079</v>
      </c>
      <c r="AH510" s="50">
        <v>1</v>
      </c>
      <c r="AI510" s="50" t="s">
        <v>4406</v>
      </c>
      <c r="AJ510" s="31" t="s">
        <v>4407</v>
      </c>
      <c r="AK510" s="60">
        <v>42005</v>
      </c>
      <c r="AL510" s="60">
        <v>42005</v>
      </c>
      <c r="AM510" s="60">
        <f>AL510+1095</f>
        <v>43100</v>
      </c>
      <c r="AN510" s="50" t="s">
        <v>57</v>
      </c>
      <c r="AO510" s="50"/>
      <c r="AP510" s="51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 t="s">
        <v>65</v>
      </c>
      <c r="BB510" s="50"/>
      <c r="BC510" s="31" t="s">
        <v>4408</v>
      </c>
      <c r="BD510" s="49" t="s">
        <v>4503</v>
      </c>
    </row>
    <row r="511" spans="1:56" ht="65.25" customHeight="1">
      <c r="A511" s="58">
        <v>8</v>
      </c>
      <c r="B511" s="50" t="s">
        <v>4412</v>
      </c>
      <c r="C511" s="31" t="s">
        <v>54</v>
      </c>
      <c r="D511" s="31" t="s">
        <v>4394</v>
      </c>
      <c r="E511" s="59" t="s">
        <v>4395</v>
      </c>
      <c r="F511" s="50">
        <v>66</v>
      </c>
      <c r="G511" s="59" t="s">
        <v>4396</v>
      </c>
      <c r="H511" s="50">
        <v>627761</v>
      </c>
      <c r="I511" s="59" t="s">
        <v>4413</v>
      </c>
      <c r="J511" s="31" t="s">
        <v>4398</v>
      </c>
      <c r="K511" s="31" t="s">
        <v>4398</v>
      </c>
      <c r="L511" s="31" t="s">
        <v>4399</v>
      </c>
      <c r="M511" s="70" t="s">
        <v>4400</v>
      </c>
      <c r="N511" s="31" t="s">
        <v>4414</v>
      </c>
      <c r="O511" s="31" t="s">
        <v>4498</v>
      </c>
      <c r="P511" s="51">
        <v>25556.928</v>
      </c>
      <c r="Q511" s="51">
        <v>25556.928</v>
      </c>
      <c r="R511" s="51">
        <v>7000</v>
      </c>
      <c r="S511" s="51">
        <v>7000</v>
      </c>
      <c r="T511" s="51">
        <v>25556.93</v>
      </c>
      <c r="U511" s="51">
        <v>25556.928</v>
      </c>
      <c r="V511" s="31" t="s">
        <v>61</v>
      </c>
      <c r="W511" s="31" t="s">
        <v>54</v>
      </c>
      <c r="X511" s="31" t="s">
        <v>4403</v>
      </c>
      <c r="Y511" s="50" t="s">
        <v>4404</v>
      </c>
      <c r="Z511" s="60">
        <v>42176</v>
      </c>
      <c r="AA511" s="60">
        <v>42236</v>
      </c>
      <c r="AB511" s="50"/>
      <c r="AC511" s="50"/>
      <c r="AD511" s="59" t="s">
        <v>4413</v>
      </c>
      <c r="AE511" s="59" t="s">
        <v>1952</v>
      </c>
      <c r="AF511" s="50">
        <v>796</v>
      </c>
      <c r="AG511" s="31" t="s">
        <v>2079</v>
      </c>
      <c r="AH511" s="50">
        <v>1</v>
      </c>
      <c r="AI511" s="50" t="s">
        <v>4406</v>
      </c>
      <c r="AJ511" s="31" t="s">
        <v>4407</v>
      </c>
      <c r="AK511" s="60">
        <v>42284</v>
      </c>
      <c r="AL511" s="60">
        <v>42284</v>
      </c>
      <c r="AM511" s="60">
        <v>42649</v>
      </c>
      <c r="AN511" s="50" t="s">
        <v>56</v>
      </c>
      <c r="AO511" s="50"/>
      <c r="AP511" s="51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 t="s">
        <v>65</v>
      </c>
      <c r="BB511" s="50"/>
      <c r="BC511" s="31" t="s">
        <v>4408</v>
      </c>
      <c r="BD511" s="49" t="s">
        <v>4503</v>
      </c>
    </row>
    <row r="512" spans="1:56" ht="65.25" customHeight="1">
      <c r="A512" s="58">
        <v>8</v>
      </c>
      <c r="B512" s="50" t="s">
        <v>4415</v>
      </c>
      <c r="C512" s="31" t="s">
        <v>54</v>
      </c>
      <c r="D512" s="31" t="s">
        <v>4394</v>
      </c>
      <c r="E512" s="59" t="s">
        <v>4395</v>
      </c>
      <c r="F512" s="50">
        <v>66</v>
      </c>
      <c r="G512" s="59" t="s">
        <v>4396</v>
      </c>
      <c r="H512" s="50">
        <v>627764</v>
      </c>
      <c r="I512" s="59" t="s">
        <v>4416</v>
      </c>
      <c r="J512" s="31" t="s">
        <v>4398</v>
      </c>
      <c r="K512" s="31" t="s">
        <v>4398</v>
      </c>
      <c r="L512" s="31" t="s">
        <v>4399</v>
      </c>
      <c r="M512" s="70" t="s">
        <v>4400</v>
      </c>
      <c r="N512" s="31" t="s">
        <v>4417</v>
      </c>
      <c r="O512" s="31" t="s">
        <v>4498</v>
      </c>
      <c r="P512" s="51">
        <f>368589*3</f>
        <v>1105767</v>
      </c>
      <c r="Q512" s="51">
        <f>368589*3</f>
        <v>1105767</v>
      </c>
      <c r="R512" s="51">
        <v>368589</v>
      </c>
      <c r="S512" s="51">
        <v>368589</v>
      </c>
      <c r="T512" s="51">
        <f>368589*3</f>
        <v>1105767</v>
      </c>
      <c r="U512" s="51">
        <f>368589*3</f>
        <v>1105767</v>
      </c>
      <c r="V512" s="31" t="s">
        <v>61</v>
      </c>
      <c r="W512" s="31" t="s">
        <v>54</v>
      </c>
      <c r="X512" s="31" t="s">
        <v>4403</v>
      </c>
      <c r="Y512" s="50" t="s">
        <v>4404</v>
      </c>
      <c r="Z512" s="60">
        <v>42263</v>
      </c>
      <c r="AA512" s="60">
        <v>42323</v>
      </c>
      <c r="AB512" s="50"/>
      <c r="AC512" s="50"/>
      <c r="AD512" s="59" t="s">
        <v>4416</v>
      </c>
      <c r="AE512" s="59" t="s">
        <v>1952</v>
      </c>
      <c r="AF512" s="50">
        <v>796</v>
      </c>
      <c r="AG512" s="31" t="s">
        <v>2079</v>
      </c>
      <c r="AH512" s="50">
        <v>1</v>
      </c>
      <c r="AI512" s="50" t="s">
        <v>4406</v>
      </c>
      <c r="AJ512" s="31" t="s">
        <v>4407</v>
      </c>
      <c r="AK512" s="60">
        <v>42370</v>
      </c>
      <c r="AL512" s="60">
        <v>42370</v>
      </c>
      <c r="AM512" s="60">
        <v>43465</v>
      </c>
      <c r="AN512" s="51" t="s">
        <v>4499</v>
      </c>
      <c r="AO512" s="50"/>
      <c r="AP512" s="51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 t="s">
        <v>65</v>
      </c>
      <c r="BB512" s="50"/>
      <c r="BC512" s="31" t="s">
        <v>4408</v>
      </c>
      <c r="BD512" s="49" t="s">
        <v>4503</v>
      </c>
    </row>
    <row r="513" spans="1:56" ht="67.5" customHeight="1">
      <c r="A513" s="58">
        <v>8</v>
      </c>
      <c r="B513" s="50" t="s">
        <v>4418</v>
      </c>
      <c r="C513" s="31" t="s">
        <v>54</v>
      </c>
      <c r="D513" s="31" t="s">
        <v>4394</v>
      </c>
      <c r="E513" s="59" t="s">
        <v>4395</v>
      </c>
      <c r="F513" s="50">
        <v>66</v>
      </c>
      <c r="G513" s="59" t="s">
        <v>4396</v>
      </c>
      <c r="H513" s="50">
        <v>627762</v>
      </c>
      <c r="I513" s="59" t="s">
        <v>4419</v>
      </c>
      <c r="J513" s="31" t="s">
        <v>4398</v>
      </c>
      <c r="K513" s="31" t="s">
        <v>4398</v>
      </c>
      <c r="L513" s="31" t="s">
        <v>4399</v>
      </c>
      <c r="M513" s="70" t="s">
        <v>4400</v>
      </c>
      <c r="N513" s="31" t="s">
        <v>4417</v>
      </c>
      <c r="O513" s="31" t="s">
        <v>4498</v>
      </c>
      <c r="P513" s="51">
        <v>1750</v>
      </c>
      <c r="Q513" s="51">
        <v>1750</v>
      </c>
      <c r="R513" s="51">
        <v>1750</v>
      </c>
      <c r="S513" s="51">
        <v>1750</v>
      </c>
      <c r="T513" s="51">
        <v>1750</v>
      </c>
      <c r="U513" s="51">
        <v>1750</v>
      </c>
      <c r="V513" s="31" t="s">
        <v>64</v>
      </c>
      <c r="W513" s="31" t="s">
        <v>54</v>
      </c>
      <c r="X513" s="31" t="s">
        <v>4403</v>
      </c>
      <c r="Y513" s="50" t="s">
        <v>4404</v>
      </c>
      <c r="Z513" s="60">
        <v>42172</v>
      </c>
      <c r="AA513" s="60">
        <v>42217</v>
      </c>
      <c r="AB513" s="50"/>
      <c r="AC513" s="50"/>
      <c r="AD513" s="59" t="s">
        <v>4419</v>
      </c>
      <c r="AE513" s="59" t="s">
        <v>1952</v>
      </c>
      <c r="AF513" s="50">
        <v>796</v>
      </c>
      <c r="AG513" s="31" t="s">
        <v>2079</v>
      </c>
      <c r="AH513" s="50">
        <v>1</v>
      </c>
      <c r="AI513" s="50" t="s">
        <v>4406</v>
      </c>
      <c r="AJ513" s="31" t="s">
        <v>4407</v>
      </c>
      <c r="AK513" s="60">
        <v>42369</v>
      </c>
      <c r="AL513" s="60">
        <v>42369</v>
      </c>
      <c r="AM513" s="60">
        <v>42734</v>
      </c>
      <c r="AN513" s="50" t="s">
        <v>56</v>
      </c>
      <c r="AO513" s="50"/>
      <c r="AP513" s="51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 t="s">
        <v>65</v>
      </c>
      <c r="BB513" s="50"/>
      <c r="BC513" s="31" t="s">
        <v>4408</v>
      </c>
      <c r="BD513" s="49" t="s">
        <v>4503</v>
      </c>
    </row>
    <row r="514" spans="1:56" ht="66" customHeight="1">
      <c r="A514" s="58">
        <v>8</v>
      </c>
      <c r="B514" s="50" t="s">
        <v>4420</v>
      </c>
      <c r="C514" s="31" t="s">
        <v>54</v>
      </c>
      <c r="D514" s="31" t="s">
        <v>4394</v>
      </c>
      <c r="E514" s="59" t="s">
        <v>4395</v>
      </c>
      <c r="F514" s="50">
        <v>66</v>
      </c>
      <c r="G514" s="59" t="s">
        <v>4396</v>
      </c>
      <c r="H514" s="50">
        <v>627765</v>
      </c>
      <c r="I514" s="59" t="s">
        <v>4421</v>
      </c>
      <c r="J514" s="31" t="s">
        <v>4398</v>
      </c>
      <c r="K514" s="31" t="s">
        <v>4398</v>
      </c>
      <c r="L514" s="31" t="s">
        <v>4399</v>
      </c>
      <c r="M514" s="70" t="s">
        <v>4400</v>
      </c>
      <c r="N514" s="31" t="s">
        <v>4414</v>
      </c>
      <c r="O514" s="31" t="s">
        <v>4498</v>
      </c>
      <c r="P514" s="51">
        <v>2050</v>
      </c>
      <c r="Q514" s="51">
        <v>2050</v>
      </c>
      <c r="R514" s="51">
        <v>2050</v>
      </c>
      <c r="S514" s="51">
        <v>2050</v>
      </c>
      <c r="T514" s="51">
        <v>2050</v>
      </c>
      <c r="U514" s="51">
        <v>2050</v>
      </c>
      <c r="V514" s="31" t="s">
        <v>64</v>
      </c>
      <c r="W514" s="31" t="s">
        <v>54</v>
      </c>
      <c r="X514" s="31" t="s">
        <v>4403</v>
      </c>
      <c r="Y514" s="50" t="s">
        <v>4404</v>
      </c>
      <c r="Z514" s="60">
        <v>41981</v>
      </c>
      <c r="AA514" s="60">
        <v>41998</v>
      </c>
      <c r="AB514" s="50"/>
      <c r="AC514" s="50"/>
      <c r="AD514" s="59" t="s">
        <v>4421</v>
      </c>
      <c r="AE514" s="59" t="s">
        <v>1952</v>
      </c>
      <c r="AF514" s="50">
        <v>796</v>
      </c>
      <c r="AG514" s="31" t="s">
        <v>2079</v>
      </c>
      <c r="AH514" s="50">
        <v>1</v>
      </c>
      <c r="AI514" s="50" t="s">
        <v>4406</v>
      </c>
      <c r="AJ514" s="31" t="s">
        <v>4407</v>
      </c>
      <c r="AK514" s="60">
        <v>42005</v>
      </c>
      <c r="AL514" s="60">
        <v>42005</v>
      </c>
      <c r="AM514" s="60">
        <v>42369</v>
      </c>
      <c r="AN514" s="50">
        <v>2015</v>
      </c>
      <c r="AO514" s="50"/>
      <c r="AP514" s="51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 t="s">
        <v>65</v>
      </c>
      <c r="BB514" s="50"/>
      <c r="BC514" s="31" t="s">
        <v>4408</v>
      </c>
      <c r="BD514" s="49" t="s">
        <v>4503</v>
      </c>
    </row>
    <row r="515" spans="1:56" ht="68.25" customHeight="1">
      <c r="A515" s="58">
        <v>8</v>
      </c>
      <c r="B515" s="50" t="s">
        <v>4422</v>
      </c>
      <c r="C515" s="31" t="s">
        <v>54</v>
      </c>
      <c r="D515" s="31" t="s">
        <v>4394</v>
      </c>
      <c r="E515" s="59" t="s">
        <v>4395</v>
      </c>
      <c r="F515" s="50">
        <v>66</v>
      </c>
      <c r="G515" s="59" t="s">
        <v>4396</v>
      </c>
      <c r="H515" s="50">
        <v>627763</v>
      </c>
      <c r="I515" s="59" t="s">
        <v>4423</v>
      </c>
      <c r="J515" s="31" t="s">
        <v>4398</v>
      </c>
      <c r="K515" s="31" t="s">
        <v>4398</v>
      </c>
      <c r="L515" s="31" t="s">
        <v>4399</v>
      </c>
      <c r="M515" s="70" t="s">
        <v>4400</v>
      </c>
      <c r="N515" s="31" t="s">
        <v>4401</v>
      </c>
      <c r="O515" s="31" t="s">
        <v>4496</v>
      </c>
      <c r="P515" s="51">
        <v>2467</v>
      </c>
      <c r="Q515" s="51">
        <v>2467</v>
      </c>
      <c r="R515" s="51">
        <v>2467</v>
      </c>
      <c r="S515" s="51">
        <v>2467</v>
      </c>
      <c r="T515" s="51">
        <v>2467</v>
      </c>
      <c r="U515" s="51">
        <v>2467</v>
      </c>
      <c r="V515" s="31" t="s">
        <v>64</v>
      </c>
      <c r="W515" s="31" t="s">
        <v>54</v>
      </c>
      <c r="X515" s="31" t="s">
        <v>4403</v>
      </c>
      <c r="Y515" s="50" t="s">
        <v>4404</v>
      </c>
      <c r="Z515" s="60">
        <v>42176</v>
      </c>
      <c r="AA515" s="60">
        <v>42195</v>
      </c>
      <c r="AB515" s="50"/>
      <c r="AC515" s="50"/>
      <c r="AD515" s="59" t="s">
        <v>4423</v>
      </c>
      <c r="AE515" s="59" t="s">
        <v>1952</v>
      </c>
      <c r="AF515" s="50">
        <v>796</v>
      </c>
      <c r="AG515" s="31" t="s">
        <v>2079</v>
      </c>
      <c r="AH515" s="50">
        <v>1</v>
      </c>
      <c r="AI515" s="50" t="s">
        <v>4406</v>
      </c>
      <c r="AJ515" s="31" t="s">
        <v>4407</v>
      </c>
      <c r="AK515" s="60">
        <v>42245</v>
      </c>
      <c r="AL515" s="60">
        <v>42245</v>
      </c>
      <c r="AM515" s="60">
        <v>42610</v>
      </c>
      <c r="AN515" s="50" t="s">
        <v>56</v>
      </c>
      <c r="AO515" s="50"/>
      <c r="AP515" s="51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 t="s">
        <v>65</v>
      </c>
      <c r="BB515" s="50"/>
      <c r="BC515" s="31" t="s">
        <v>4408</v>
      </c>
      <c r="BD515" s="49" t="s">
        <v>4503</v>
      </c>
    </row>
    <row r="516" spans="1:56" ht="72.75" customHeight="1">
      <c r="A516" s="58">
        <v>6</v>
      </c>
      <c r="B516" s="50" t="s">
        <v>4424</v>
      </c>
      <c r="C516" s="31" t="s">
        <v>54</v>
      </c>
      <c r="D516" s="31" t="s">
        <v>4394</v>
      </c>
      <c r="E516" s="59" t="s">
        <v>4395</v>
      </c>
      <c r="F516" s="50">
        <v>66</v>
      </c>
      <c r="G516" s="59" t="s">
        <v>4396</v>
      </c>
      <c r="H516" s="50">
        <v>627766</v>
      </c>
      <c r="I516" s="59" t="s">
        <v>4425</v>
      </c>
      <c r="J516" s="31" t="s">
        <v>2665</v>
      </c>
      <c r="K516" s="31" t="s">
        <v>4426</v>
      </c>
      <c r="L516" s="31" t="s">
        <v>3016</v>
      </c>
      <c r="M516" s="86" t="s">
        <v>4427</v>
      </c>
      <c r="N516" s="31" t="s">
        <v>4428</v>
      </c>
      <c r="O516" s="31" t="s">
        <v>4497</v>
      </c>
      <c r="P516" s="51">
        <v>1700</v>
      </c>
      <c r="Q516" s="51">
        <f t="shared" ref="Q516:Q588" si="59">P516*1.18</f>
        <v>2006</v>
      </c>
      <c r="R516" s="51">
        <v>1700</v>
      </c>
      <c r="S516" s="51">
        <f t="shared" ref="S516:S522" si="60">R516*1.18</f>
        <v>2006</v>
      </c>
      <c r="T516" s="51">
        <v>1700</v>
      </c>
      <c r="U516" s="51">
        <f>T516*1.18</f>
        <v>2006</v>
      </c>
      <c r="V516" s="31" t="s">
        <v>64</v>
      </c>
      <c r="W516" s="31" t="s">
        <v>54</v>
      </c>
      <c r="X516" s="31" t="s">
        <v>4403</v>
      </c>
      <c r="Y516" s="50" t="s">
        <v>4404</v>
      </c>
      <c r="Z516" s="60">
        <v>42111</v>
      </c>
      <c r="AA516" s="60">
        <v>42156</v>
      </c>
      <c r="AB516" s="50"/>
      <c r="AC516" s="50"/>
      <c r="AD516" s="59" t="s">
        <v>2665</v>
      </c>
      <c r="AE516" s="59" t="s">
        <v>1952</v>
      </c>
      <c r="AF516" s="50">
        <v>796</v>
      </c>
      <c r="AG516" s="31" t="s">
        <v>2079</v>
      </c>
      <c r="AH516" s="50">
        <v>1</v>
      </c>
      <c r="AI516" s="50" t="s">
        <v>4406</v>
      </c>
      <c r="AJ516" s="31" t="s">
        <v>4407</v>
      </c>
      <c r="AK516" s="60">
        <v>42186</v>
      </c>
      <c r="AL516" s="60">
        <v>42186</v>
      </c>
      <c r="AM516" s="60">
        <v>42551</v>
      </c>
      <c r="AN516" s="50" t="s">
        <v>56</v>
      </c>
      <c r="AO516" s="50"/>
      <c r="AP516" s="51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 t="s">
        <v>65</v>
      </c>
      <c r="BB516" s="50"/>
      <c r="BC516" s="31" t="s">
        <v>4408</v>
      </c>
    </row>
    <row r="517" spans="1:56" ht="64.5" customHeight="1">
      <c r="A517" s="58">
        <v>6</v>
      </c>
      <c r="B517" s="50" t="s">
        <v>4429</v>
      </c>
      <c r="C517" s="31" t="s">
        <v>54</v>
      </c>
      <c r="D517" s="31" t="s">
        <v>4394</v>
      </c>
      <c r="E517" s="59" t="s">
        <v>4395</v>
      </c>
      <c r="F517" s="50">
        <v>66</v>
      </c>
      <c r="G517" s="59" t="s">
        <v>4396</v>
      </c>
      <c r="H517" s="50">
        <v>627767</v>
      </c>
      <c r="I517" s="59" t="s">
        <v>4430</v>
      </c>
      <c r="J517" s="31" t="s">
        <v>2665</v>
      </c>
      <c r="K517" s="31" t="s">
        <v>4426</v>
      </c>
      <c r="L517" s="31" t="s">
        <v>3016</v>
      </c>
      <c r="M517" s="86" t="s">
        <v>4431</v>
      </c>
      <c r="N517" s="31" t="s">
        <v>4270</v>
      </c>
      <c r="O517" s="59" t="s">
        <v>4402</v>
      </c>
      <c r="P517" s="51">
        <v>1000</v>
      </c>
      <c r="Q517" s="51">
        <f t="shared" si="59"/>
        <v>1180</v>
      </c>
      <c r="R517" s="51">
        <v>1000</v>
      </c>
      <c r="S517" s="51">
        <f t="shared" si="60"/>
        <v>1180</v>
      </c>
      <c r="T517" s="51">
        <v>1000</v>
      </c>
      <c r="U517" s="51">
        <v>1180</v>
      </c>
      <c r="V517" s="31" t="s">
        <v>64</v>
      </c>
      <c r="W517" s="31" t="s">
        <v>54</v>
      </c>
      <c r="X517" s="31" t="s">
        <v>4403</v>
      </c>
      <c r="Y517" s="50" t="s">
        <v>4404</v>
      </c>
      <c r="Z517" s="60">
        <v>42145</v>
      </c>
      <c r="AA517" s="60">
        <v>42190</v>
      </c>
      <c r="AB517" s="50"/>
      <c r="AC517" s="50"/>
      <c r="AD517" s="59" t="s">
        <v>2665</v>
      </c>
      <c r="AE517" s="59" t="s">
        <v>1952</v>
      </c>
      <c r="AF517" s="50">
        <v>796</v>
      </c>
      <c r="AG517" s="31" t="s">
        <v>2079</v>
      </c>
      <c r="AH517" s="50">
        <v>1</v>
      </c>
      <c r="AI517" s="50" t="s">
        <v>4406</v>
      </c>
      <c r="AJ517" s="31" t="s">
        <v>4407</v>
      </c>
      <c r="AK517" s="60">
        <v>42217</v>
      </c>
      <c r="AL517" s="60">
        <v>42217</v>
      </c>
      <c r="AM517" s="60">
        <v>42582</v>
      </c>
      <c r="AN517" s="50" t="s">
        <v>56</v>
      </c>
      <c r="AO517" s="50"/>
      <c r="AP517" s="51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 t="s">
        <v>65</v>
      </c>
      <c r="BB517" s="50"/>
      <c r="BC517" s="31" t="s">
        <v>4408</v>
      </c>
    </row>
    <row r="518" spans="1:56" ht="45">
      <c r="A518" s="142">
        <v>8</v>
      </c>
      <c r="B518" s="50" t="s">
        <v>4533</v>
      </c>
      <c r="C518" s="31" t="s">
        <v>54</v>
      </c>
      <c r="D518" s="31" t="s">
        <v>2092</v>
      </c>
      <c r="E518" s="59" t="s">
        <v>4373</v>
      </c>
      <c r="F518" s="50" t="s">
        <v>2093</v>
      </c>
      <c r="G518" s="50">
        <v>6420090</v>
      </c>
      <c r="H518" s="50">
        <v>627901</v>
      </c>
      <c r="I518" s="59" t="s">
        <v>4534</v>
      </c>
      <c r="J518" s="31" t="s">
        <v>2809</v>
      </c>
      <c r="K518" s="31" t="s">
        <v>2809</v>
      </c>
      <c r="L518" s="31" t="s">
        <v>2639</v>
      </c>
      <c r="M518" s="50" t="s">
        <v>1949</v>
      </c>
      <c r="N518" s="31" t="s">
        <v>2811</v>
      </c>
      <c r="O518" s="59" t="s">
        <v>2832</v>
      </c>
      <c r="P518" s="51">
        <v>2358.9499999999998</v>
      </c>
      <c r="Q518" s="68">
        <f t="shared" si="59"/>
        <v>2783.5609999999997</v>
      </c>
      <c r="R518" s="51">
        <v>0</v>
      </c>
      <c r="S518" s="68">
        <f t="shared" si="60"/>
        <v>0</v>
      </c>
      <c r="T518" s="51">
        <v>2358.9499999999998</v>
      </c>
      <c r="U518" s="68">
        <f t="shared" ref="U518:U522" si="61">T518*1.18</f>
        <v>2783.5609999999997</v>
      </c>
      <c r="V518" s="31" t="s">
        <v>64</v>
      </c>
      <c r="W518" s="31" t="s">
        <v>54</v>
      </c>
      <c r="X518" s="31" t="s">
        <v>54</v>
      </c>
      <c r="Y518" s="50" t="s">
        <v>2658</v>
      </c>
      <c r="Z518" s="60">
        <v>41981</v>
      </c>
      <c r="AA518" s="60">
        <v>42004</v>
      </c>
      <c r="AB518" s="50"/>
      <c r="AC518" s="50"/>
      <c r="AD518" s="59" t="s">
        <v>4534</v>
      </c>
      <c r="AE518" s="59" t="s">
        <v>2163</v>
      </c>
      <c r="AF518" s="50">
        <v>796</v>
      </c>
      <c r="AG518" s="31" t="s">
        <v>1971</v>
      </c>
      <c r="AH518" s="50">
        <v>1</v>
      </c>
      <c r="AI518" s="50">
        <v>45</v>
      </c>
      <c r="AJ518" s="31" t="s">
        <v>2814</v>
      </c>
      <c r="AK518" s="60">
        <v>42005</v>
      </c>
      <c r="AL518" s="60">
        <v>42005</v>
      </c>
      <c r="AM518" s="60">
        <v>42369</v>
      </c>
      <c r="AN518" s="50">
        <v>2015</v>
      </c>
      <c r="AO518" s="50"/>
      <c r="AP518" s="51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 t="s">
        <v>65</v>
      </c>
      <c r="BB518" s="59" t="s">
        <v>4373</v>
      </c>
      <c r="BC518" s="31"/>
      <c r="BD518" s="49" t="s">
        <v>4505</v>
      </c>
    </row>
    <row r="519" spans="1:56" ht="45">
      <c r="A519" s="142">
        <v>8</v>
      </c>
      <c r="B519" s="50" t="s">
        <v>4535</v>
      </c>
      <c r="C519" s="31" t="s">
        <v>54</v>
      </c>
      <c r="D519" s="31" t="s">
        <v>2092</v>
      </c>
      <c r="E519" s="59" t="s">
        <v>4373</v>
      </c>
      <c r="F519" s="50" t="s">
        <v>2093</v>
      </c>
      <c r="G519" s="50">
        <v>6420090</v>
      </c>
      <c r="H519" s="50">
        <v>627914</v>
      </c>
      <c r="I519" s="59" t="s">
        <v>4536</v>
      </c>
      <c r="J519" s="31" t="s">
        <v>2809</v>
      </c>
      <c r="K519" s="31" t="s">
        <v>2809</v>
      </c>
      <c r="L519" s="31" t="s">
        <v>2639</v>
      </c>
      <c r="M519" s="50" t="s">
        <v>1949</v>
      </c>
      <c r="N519" s="31" t="s">
        <v>2811</v>
      </c>
      <c r="O519" s="59" t="s">
        <v>2832</v>
      </c>
      <c r="P519" s="51">
        <v>2732.9575</v>
      </c>
      <c r="Q519" s="68">
        <f t="shared" si="59"/>
        <v>3224.88985</v>
      </c>
      <c r="R519" s="51">
        <v>0</v>
      </c>
      <c r="S519" s="68">
        <f t="shared" si="60"/>
        <v>0</v>
      </c>
      <c r="T519" s="51">
        <v>2732.9575</v>
      </c>
      <c r="U519" s="68">
        <f t="shared" si="61"/>
        <v>3224.88985</v>
      </c>
      <c r="V519" s="31" t="s">
        <v>64</v>
      </c>
      <c r="W519" s="31" t="s">
        <v>54</v>
      </c>
      <c r="X519" s="31" t="s">
        <v>54</v>
      </c>
      <c r="Y519" s="50" t="s">
        <v>2658</v>
      </c>
      <c r="Z519" s="60">
        <v>41981</v>
      </c>
      <c r="AA519" s="60">
        <v>42004</v>
      </c>
      <c r="AB519" s="50"/>
      <c r="AC519" s="50"/>
      <c r="AD519" s="59" t="s">
        <v>4536</v>
      </c>
      <c r="AE519" s="59" t="s">
        <v>2163</v>
      </c>
      <c r="AF519" s="50">
        <v>796</v>
      </c>
      <c r="AG519" s="31" t="s">
        <v>1971</v>
      </c>
      <c r="AH519" s="50">
        <v>1</v>
      </c>
      <c r="AI519" s="50">
        <v>45</v>
      </c>
      <c r="AJ519" s="31" t="s">
        <v>2814</v>
      </c>
      <c r="AK519" s="60">
        <v>42005</v>
      </c>
      <c r="AL519" s="60">
        <v>42005</v>
      </c>
      <c r="AM519" s="60">
        <v>42369</v>
      </c>
      <c r="AN519" s="50">
        <v>2015</v>
      </c>
      <c r="AO519" s="50"/>
      <c r="AP519" s="51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 t="s">
        <v>65</v>
      </c>
      <c r="BB519" s="59" t="s">
        <v>4373</v>
      </c>
      <c r="BC519" s="31"/>
      <c r="BD519" s="49" t="s">
        <v>4505</v>
      </c>
    </row>
    <row r="520" spans="1:56" ht="45">
      <c r="A520" s="142">
        <v>8</v>
      </c>
      <c r="B520" s="50" t="s">
        <v>4537</v>
      </c>
      <c r="C520" s="31" t="s">
        <v>54</v>
      </c>
      <c r="D520" s="31" t="s">
        <v>2092</v>
      </c>
      <c r="E520" s="59" t="s">
        <v>4373</v>
      </c>
      <c r="F520" s="50" t="s">
        <v>2093</v>
      </c>
      <c r="G520" s="50">
        <v>6420090</v>
      </c>
      <c r="H520" s="50">
        <v>627918</v>
      </c>
      <c r="I520" s="59" t="s">
        <v>4538</v>
      </c>
      <c r="J520" s="31" t="s">
        <v>2809</v>
      </c>
      <c r="K520" s="31" t="s">
        <v>2809</v>
      </c>
      <c r="L520" s="31" t="s">
        <v>2639</v>
      </c>
      <c r="M520" s="50" t="s">
        <v>1949</v>
      </c>
      <c r="N520" s="31" t="s">
        <v>2811</v>
      </c>
      <c r="O520" s="59" t="s">
        <v>2832</v>
      </c>
      <c r="P520" s="51">
        <v>4507.2299999999996</v>
      </c>
      <c r="Q520" s="68">
        <f t="shared" si="59"/>
        <v>5318.5313999999989</v>
      </c>
      <c r="R520" s="51">
        <v>0</v>
      </c>
      <c r="S520" s="68">
        <f t="shared" si="60"/>
        <v>0</v>
      </c>
      <c r="T520" s="51">
        <v>4507.2299999999996</v>
      </c>
      <c r="U520" s="68">
        <f t="shared" si="61"/>
        <v>5318.5313999999989</v>
      </c>
      <c r="V520" s="31" t="s">
        <v>64</v>
      </c>
      <c r="W520" s="31" t="s">
        <v>54</v>
      </c>
      <c r="X520" s="31" t="s">
        <v>54</v>
      </c>
      <c r="Y520" s="50" t="s">
        <v>2658</v>
      </c>
      <c r="Z520" s="60">
        <v>41981</v>
      </c>
      <c r="AA520" s="60">
        <v>42004</v>
      </c>
      <c r="AB520" s="50"/>
      <c r="AC520" s="50"/>
      <c r="AD520" s="59" t="s">
        <v>4538</v>
      </c>
      <c r="AE520" s="59" t="s">
        <v>2163</v>
      </c>
      <c r="AF520" s="50">
        <v>796</v>
      </c>
      <c r="AG520" s="31" t="s">
        <v>1971</v>
      </c>
      <c r="AH520" s="50">
        <v>1</v>
      </c>
      <c r="AI520" s="50">
        <v>45</v>
      </c>
      <c r="AJ520" s="31" t="s">
        <v>2814</v>
      </c>
      <c r="AK520" s="60">
        <v>42005</v>
      </c>
      <c r="AL520" s="60">
        <v>42005</v>
      </c>
      <c r="AM520" s="60">
        <v>42369</v>
      </c>
      <c r="AN520" s="50">
        <v>2015</v>
      </c>
      <c r="AO520" s="50"/>
      <c r="AP520" s="51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 t="s">
        <v>65</v>
      </c>
      <c r="BB520" s="59" t="s">
        <v>4373</v>
      </c>
      <c r="BC520" s="31"/>
      <c r="BD520" s="49" t="s">
        <v>4505</v>
      </c>
    </row>
    <row r="521" spans="1:56" ht="45">
      <c r="A521" s="142">
        <v>8</v>
      </c>
      <c r="B521" s="50" t="s">
        <v>4539</v>
      </c>
      <c r="C521" s="31" t="s">
        <v>54</v>
      </c>
      <c r="D521" s="31" t="s">
        <v>2092</v>
      </c>
      <c r="E521" s="59" t="s">
        <v>4373</v>
      </c>
      <c r="F521" s="50" t="s">
        <v>2093</v>
      </c>
      <c r="G521" s="50">
        <v>6420090</v>
      </c>
      <c r="H521" s="50">
        <v>627919</v>
      </c>
      <c r="I521" s="59" t="s">
        <v>4540</v>
      </c>
      <c r="J521" s="31" t="s">
        <v>2809</v>
      </c>
      <c r="K521" s="31" t="s">
        <v>2809</v>
      </c>
      <c r="L521" s="31" t="s">
        <v>2639</v>
      </c>
      <c r="M521" s="50" t="s">
        <v>1949</v>
      </c>
      <c r="N521" s="31" t="s">
        <v>2811</v>
      </c>
      <c r="O521" s="59" t="s">
        <v>2832</v>
      </c>
      <c r="P521" s="51">
        <v>4769.4799999999996</v>
      </c>
      <c r="Q521" s="68">
        <f t="shared" si="59"/>
        <v>5627.9863999999989</v>
      </c>
      <c r="R521" s="51">
        <v>0</v>
      </c>
      <c r="S521" s="68">
        <f t="shared" si="60"/>
        <v>0</v>
      </c>
      <c r="T521" s="51">
        <v>4769.4799999999996</v>
      </c>
      <c r="U521" s="68">
        <f t="shared" si="61"/>
        <v>5627.9863999999989</v>
      </c>
      <c r="V521" s="31" t="s">
        <v>64</v>
      </c>
      <c r="W521" s="31" t="s">
        <v>54</v>
      </c>
      <c r="X521" s="31" t="s">
        <v>54</v>
      </c>
      <c r="Y521" s="50" t="s">
        <v>2658</v>
      </c>
      <c r="Z521" s="60">
        <v>41981</v>
      </c>
      <c r="AA521" s="60">
        <v>42004</v>
      </c>
      <c r="AB521" s="50"/>
      <c r="AC521" s="50"/>
      <c r="AD521" s="59" t="s">
        <v>4540</v>
      </c>
      <c r="AE521" s="59" t="s">
        <v>2163</v>
      </c>
      <c r="AF521" s="50">
        <v>796</v>
      </c>
      <c r="AG521" s="31" t="s">
        <v>1971</v>
      </c>
      <c r="AH521" s="50">
        <v>1</v>
      </c>
      <c r="AI521" s="50">
        <v>45</v>
      </c>
      <c r="AJ521" s="31" t="s">
        <v>2814</v>
      </c>
      <c r="AK521" s="60">
        <v>42005</v>
      </c>
      <c r="AL521" s="60">
        <v>42005</v>
      </c>
      <c r="AM521" s="60">
        <v>42369</v>
      </c>
      <c r="AN521" s="50">
        <v>2015</v>
      </c>
      <c r="AO521" s="50"/>
      <c r="AP521" s="51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 t="s">
        <v>65</v>
      </c>
      <c r="BB521" s="59" t="s">
        <v>4373</v>
      </c>
      <c r="BC521" s="31"/>
      <c r="BD521" s="49" t="s">
        <v>4505</v>
      </c>
    </row>
    <row r="522" spans="1:56" ht="45">
      <c r="A522" s="142">
        <v>8</v>
      </c>
      <c r="B522" s="50" t="s">
        <v>4541</v>
      </c>
      <c r="C522" s="31" t="s">
        <v>54</v>
      </c>
      <c r="D522" s="31" t="s">
        <v>2092</v>
      </c>
      <c r="E522" s="59" t="s">
        <v>4373</v>
      </c>
      <c r="F522" s="50" t="s">
        <v>2093</v>
      </c>
      <c r="G522" s="50">
        <v>6420090</v>
      </c>
      <c r="H522" s="50">
        <v>627921</v>
      </c>
      <c r="I522" s="59" t="s">
        <v>4542</v>
      </c>
      <c r="J522" s="31" t="s">
        <v>2809</v>
      </c>
      <c r="K522" s="31" t="s">
        <v>2809</v>
      </c>
      <c r="L522" s="31" t="s">
        <v>2639</v>
      </c>
      <c r="M522" s="50" t="s">
        <v>1949</v>
      </c>
      <c r="N522" s="31" t="s">
        <v>2811</v>
      </c>
      <c r="O522" s="59" t="s">
        <v>2832</v>
      </c>
      <c r="P522" s="51">
        <v>3026.78</v>
      </c>
      <c r="Q522" s="68">
        <f t="shared" si="59"/>
        <v>3571.6004000000003</v>
      </c>
      <c r="R522" s="51">
        <v>0</v>
      </c>
      <c r="S522" s="68">
        <f t="shared" si="60"/>
        <v>0</v>
      </c>
      <c r="T522" s="51">
        <v>3026.78</v>
      </c>
      <c r="U522" s="68">
        <f t="shared" si="61"/>
        <v>3571.6004000000003</v>
      </c>
      <c r="V522" s="31" t="s">
        <v>64</v>
      </c>
      <c r="W522" s="31" t="s">
        <v>54</v>
      </c>
      <c r="X522" s="31" t="s">
        <v>54</v>
      </c>
      <c r="Y522" s="50" t="s">
        <v>2658</v>
      </c>
      <c r="Z522" s="60">
        <v>41981</v>
      </c>
      <c r="AA522" s="60">
        <v>42004</v>
      </c>
      <c r="AB522" s="50"/>
      <c r="AC522" s="50"/>
      <c r="AD522" s="59" t="s">
        <v>4542</v>
      </c>
      <c r="AE522" s="59" t="s">
        <v>2163</v>
      </c>
      <c r="AF522" s="50">
        <v>796</v>
      </c>
      <c r="AG522" s="31" t="s">
        <v>1971</v>
      </c>
      <c r="AH522" s="50">
        <v>1</v>
      </c>
      <c r="AI522" s="50">
        <v>45</v>
      </c>
      <c r="AJ522" s="31" t="s">
        <v>2814</v>
      </c>
      <c r="AK522" s="60">
        <v>42005</v>
      </c>
      <c r="AL522" s="60">
        <v>42005</v>
      </c>
      <c r="AM522" s="60">
        <v>42369</v>
      </c>
      <c r="AN522" s="50">
        <v>2015</v>
      </c>
      <c r="AO522" s="50"/>
      <c r="AP522" s="51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 t="s">
        <v>65</v>
      </c>
      <c r="BB522" s="59" t="s">
        <v>4373</v>
      </c>
      <c r="BC522" s="31"/>
      <c r="BD522" s="49" t="s">
        <v>4505</v>
      </c>
    </row>
    <row r="523" spans="1:56" ht="45">
      <c r="A523" s="142">
        <v>3</v>
      </c>
      <c r="B523" s="145" t="s">
        <v>4563</v>
      </c>
      <c r="C523" s="31" t="s">
        <v>54</v>
      </c>
      <c r="D523" s="31" t="s">
        <v>67</v>
      </c>
      <c r="E523" s="59" t="s">
        <v>2758</v>
      </c>
      <c r="F523" s="32" t="s">
        <v>4564</v>
      </c>
      <c r="G523" s="145">
        <v>31</v>
      </c>
      <c r="H523" s="145">
        <v>627269</v>
      </c>
      <c r="I523" s="59" t="s">
        <v>4565</v>
      </c>
      <c r="J523" s="32" t="s">
        <v>4566</v>
      </c>
      <c r="K523" s="32" t="s">
        <v>4567</v>
      </c>
      <c r="L523" s="32" t="s">
        <v>2639</v>
      </c>
      <c r="M523" s="145" t="s">
        <v>4568</v>
      </c>
      <c r="N523" s="32" t="s">
        <v>4569</v>
      </c>
      <c r="O523" s="31" t="s">
        <v>4570</v>
      </c>
      <c r="P523" s="51">
        <v>5100.96756</v>
      </c>
      <c r="Q523" s="67">
        <v>6019.1417207999993</v>
      </c>
      <c r="R523" s="51" t="s">
        <v>1659</v>
      </c>
      <c r="S523" s="51" t="s">
        <v>1659</v>
      </c>
      <c r="T523" s="51">
        <v>5100.96756</v>
      </c>
      <c r="U523" s="67">
        <v>6019.1417207999993</v>
      </c>
      <c r="V523" s="31" t="s">
        <v>64</v>
      </c>
      <c r="W523" s="32" t="s">
        <v>54</v>
      </c>
      <c r="X523" s="32" t="s">
        <v>54</v>
      </c>
      <c r="Y523" s="145" t="s">
        <v>2658</v>
      </c>
      <c r="Z523" s="60">
        <v>41971</v>
      </c>
      <c r="AA523" s="60">
        <v>42016</v>
      </c>
      <c r="AB523" s="145"/>
      <c r="AC523" s="145"/>
      <c r="AD523" s="59" t="s">
        <v>4571</v>
      </c>
      <c r="AE523" s="146" t="s">
        <v>78</v>
      </c>
      <c r="AF523" s="145">
        <v>796</v>
      </c>
      <c r="AG523" s="32" t="s">
        <v>68</v>
      </c>
      <c r="AH523" s="145">
        <v>1</v>
      </c>
      <c r="AI523" s="145" t="s">
        <v>1080</v>
      </c>
      <c r="AJ523" s="32" t="s">
        <v>4407</v>
      </c>
      <c r="AK523" s="60">
        <v>42016</v>
      </c>
      <c r="AL523" s="60">
        <v>42035</v>
      </c>
      <c r="AM523" s="60">
        <v>42278</v>
      </c>
      <c r="AN523" s="145">
        <v>2015</v>
      </c>
      <c r="AO523" s="50"/>
      <c r="AP523" s="51"/>
      <c r="AQ523" s="145"/>
      <c r="AR523" s="147" t="s">
        <v>1659</v>
      </c>
      <c r="AS523" s="147" t="s">
        <v>1659</v>
      </c>
      <c r="AT523" s="147" t="s">
        <v>1659</v>
      </c>
      <c r="AU523" s="147" t="s">
        <v>1659</v>
      </c>
      <c r="AV523" s="147" t="s">
        <v>1659</v>
      </c>
      <c r="AW523" s="147" t="s">
        <v>1659</v>
      </c>
      <c r="AX523" s="147" t="s">
        <v>1659</v>
      </c>
      <c r="AY523" s="147" t="s">
        <v>1659</v>
      </c>
      <c r="AZ523" s="147" t="s">
        <v>1659</v>
      </c>
      <c r="BA523" s="147" t="s">
        <v>1659</v>
      </c>
      <c r="BB523" s="59" t="s">
        <v>4732</v>
      </c>
      <c r="BC523" s="31"/>
    </row>
    <row r="524" spans="1:56" ht="45">
      <c r="A524" s="142">
        <v>3</v>
      </c>
      <c r="B524" s="145" t="s">
        <v>4572</v>
      </c>
      <c r="C524" s="31" t="s">
        <v>54</v>
      </c>
      <c r="D524" s="31" t="s">
        <v>67</v>
      </c>
      <c r="E524" s="59" t="s">
        <v>2758</v>
      </c>
      <c r="F524" s="32" t="s">
        <v>4564</v>
      </c>
      <c r="G524" s="145">
        <v>31</v>
      </c>
      <c r="H524" s="145">
        <v>627281</v>
      </c>
      <c r="I524" s="59" t="s">
        <v>4573</v>
      </c>
      <c r="J524" s="32" t="s">
        <v>4566</v>
      </c>
      <c r="K524" s="32" t="s">
        <v>4567</v>
      </c>
      <c r="L524" s="32" t="s">
        <v>2639</v>
      </c>
      <c r="M524" s="145" t="s">
        <v>4568</v>
      </c>
      <c r="N524" s="32" t="s">
        <v>4569</v>
      </c>
      <c r="O524" s="31" t="s">
        <v>4570</v>
      </c>
      <c r="P524" s="51">
        <v>1669.4490000000001</v>
      </c>
      <c r="Q524" s="67">
        <v>1969.94982</v>
      </c>
      <c r="R524" s="51" t="s">
        <v>1659</v>
      </c>
      <c r="S524" s="51" t="s">
        <v>1659</v>
      </c>
      <c r="T524" s="51">
        <v>1669.4490000000001</v>
      </c>
      <c r="U524" s="67">
        <v>1969.94982</v>
      </c>
      <c r="V524" s="31" t="s">
        <v>64</v>
      </c>
      <c r="W524" s="32" t="s">
        <v>54</v>
      </c>
      <c r="X524" s="32" t="s">
        <v>54</v>
      </c>
      <c r="Y524" s="145" t="s">
        <v>2658</v>
      </c>
      <c r="Z524" s="60">
        <v>41971</v>
      </c>
      <c r="AA524" s="60">
        <v>42017</v>
      </c>
      <c r="AB524" s="145"/>
      <c r="AC524" s="145"/>
      <c r="AD524" s="59" t="s">
        <v>4574</v>
      </c>
      <c r="AE524" s="146" t="s">
        <v>78</v>
      </c>
      <c r="AF524" s="145">
        <v>796</v>
      </c>
      <c r="AG524" s="32" t="s">
        <v>68</v>
      </c>
      <c r="AH524" s="145">
        <v>1</v>
      </c>
      <c r="AI524" s="145" t="s">
        <v>1080</v>
      </c>
      <c r="AJ524" s="32" t="s">
        <v>4407</v>
      </c>
      <c r="AK524" s="60">
        <v>42017</v>
      </c>
      <c r="AL524" s="60">
        <v>42035</v>
      </c>
      <c r="AM524" s="60">
        <v>42278</v>
      </c>
      <c r="AN524" s="145">
        <v>2015</v>
      </c>
      <c r="AO524" s="50"/>
      <c r="AP524" s="51"/>
      <c r="AQ524" s="145"/>
      <c r="AR524" s="147" t="s">
        <v>1659</v>
      </c>
      <c r="AS524" s="147" t="s">
        <v>1659</v>
      </c>
      <c r="AT524" s="147" t="s">
        <v>1659</v>
      </c>
      <c r="AU524" s="147" t="s">
        <v>1659</v>
      </c>
      <c r="AV524" s="147" t="s">
        <v>1659</v>
      </c>
      <c r="AW524" s="147" t="s">
        <v>1659</v>
      </c>
      <c r="AX524" s="147" t="s">
        <v>1659</v>
      </c>
      <c r="AY524" s="147" t="s">
        <v>1659</v>
      </c>
      <c r="AZ524" s="147" t="s">
        <v>1659</v>
      </c>
      <c r="BA524" s="147" t="s">
        <v>1659</v>
      </c>
      <c r="BB524" s="59" t="s">
        <v>4732</v>
      </c>
      <c r="BC524" s="31"/>
    </row>
    <row r="525" spans="1:56" ht="45">
      <c r="A525" s="142">
        <v>3</v>
      </c>
      <c r="B525" s="145" t="s">
        <v>4575</v>
      </c>
      <c r="C525" s="31" t="s">
        <v>54</v>
      </c>
      <c r="D525" s="31" t="s">
        <v>67</v>
      </c>
      <c r="E525" s="59" t="s">
        <v>2758</v>
      </c>
      <c r="F525" s="32" t="s">
        <v>4564</v>
      </c>
      <c r="G525" s="145">
        <v>30</v>
      </c>
      <c r="H525" s="145">
        <v>627424</v>
      </c>
      <c r="I525" s="59" t="s">
        <v>4576</v>
      </c>
      <c r="J525" s="32" t="s">
        <v>4566</v>
      </c>
      <c r="K525" s="32" t="s">
        <v>4567</v>
      </c>
      <c r="L525" s="32" t="s">
        <v>2639</v>
      </c>
      <c r="M525" s="145" t="s">
        <v>4568</v>
      </c>
      <c r="N525" s="32" t="s">
        <v>4569</v>
      </c>
      <c r="O525" s="31" t="s">
        <v>4577</v>
      </c>
      <c r="P525" s="51">
        <v>7385.2556699999996</v>
      </c>
      <c r="Q525" s="67">
        <v>8714.6016905999986</v>
      </c>
      <c r="R525" s="51" t="s">
        <v>1659</v>
      </c>
      <c r="S525" s="51" t="s">
        <v>1659</v>
      </c>
      <c r="T525" s="51">
        <v>7385.2556699999996</v>
      </c>
      <c r="U525" s="67">
        <v>8714.6016905999986</v>
      </c>
      <c r="V525" s="31" t="s">
        <v>64</v>
      </c>
      <c r="W525" s="32" t="s">
        <v>54</v>
      </c>
      <c r="X525" s="32" t="s">
        <v>54</v>
      </c>
      <c r="Y525" s="145" t="s">
        <v>2658</v>
      </c>
      <c r="Z525" s="60">
        <v>41971</v>
      </c>
      <c r="AA525" s="60">
        <v>42017</v>
      </c>
      <c r="AB525" s="145"/>
      <c r="AC525" s="145"/>
      <c r="AD525" s="59" t="s">
        <v>4578</v>
      </c>
      <c r="AE525" s="146" t="s">
        <v>78</v>
      </c>
      <c r="AF525" s="145">
        <v>796</v>
      </c>
      <c r="AG525" s="32" t="s">
        <v>68</v>
      </c>
      <c r="AH525" s="145">
        <v>1</v>
      </c>
      <c r="AI525" s="145" t="s">
        <v>1080</v>
      </c>
      <c r="AJ525" s="32" t="s">
        <v>4407</v>
      </c>
      <c r="AK525" s="60">
        <v>42017</v>
      </c>
      <c r="AL525" s="60">
        <v>42035</v>
      </c>
      <c r="AM525" s="60">
        <v>42278</v>
      </c>
      <c r="AN525" s="145">
        <v>2015</v>
      </c>
      <c r="AO525" s="50"/>
      <c r="AP525" s="51"/>
      <c r="AQ525" s="145"/>
      <c r="AR525" s="147" t="s">
        <v>1659</v>
      </c>
      <c r="AS525" s="147" t="s">
        <v>1659</v>
      </c>
      <c r="AT525" s="147" t="s">
        <v>1659</v>
      </c>
      <c r="AU525" s="147" t="s">
        <v>1659</v>
      </c>
      <c r="AV525" s="147" t="s">
        <v>1659</v>
      </c>
      <c r="AW525" s="147" t="s">
        <v>1659</v>
      </c>
      <c r="AX525" s="147" t="s">
        <v>1659</v>
      </c>
      <c r="AY525" s="147" t="s">
        <v>1659</v>
      </c>
      <c r="AZ525" s="147" t="s">
        <v>1659</v>
      </c>
      <c r="BA525" s="147" t="s">
        <v>1659</v>
      </c>
      <c r="BB525" s="59" t="s">
        <v>4732</v>
      </c>
      <c r="BC525" s="31"/>
    </row>
    <row r="526" spans="1:56" ht="45">
      <c r="A526" s="142">
        <v>3</v>
      </c>
      <c r="B526" s="145" t="s">
        <v>4579</v>
      </c>
      <c r="C526" s="31" t="s">
        <v>54</v>
      </c>
      <c r="D526" s="31" t="s">
        <v>67</v>
      </c>
      <c r="E526" s="59" t="s">
        <v>2758</v>
      </c>
      <c r="F526" s="32" t="s">
        <v>4564</v>
      </c>
      <c r="G526" s="145">
        <v>31</v>
      </c>
      <c r="H526" s="145">
        <v>627422</v>
      </c>
      <c r="I526" s="59" t="s">
        <v>4580</v>
      </c>
      <c r="J526" s="32" t="s">
        <v>4566</v>
      </c>
      <c r="K526" s="32" t="s">
        <v>4567</v>
      </c>
      <c r="L526" s="32" t="s">
        <v>2639</v>
      </c>
      <c r="M526" s="145" t="s">
        <v>4568</v>
      </c>
      <c r="N526" s="32" t="s">
        <v>4569</v>
      </c>
      <c r="O526" s="31" t="s">
        <v>4570</v>
      </c>
      <c r="P526" s="51">
        <v>1876.14402</v>
      </c>
      <c r="Q526" s="67">
        <v>2213.8499435999997</v>
      </c>
      <c r="R526" s="51" t="s">
        <v>1659</v>
      </c>
      <c r="S526" s="51" t="s">
        <v>1659</v>
      </c>
      <c r="T526" s="51">
        <v>1876.14402</v>
      </c>
      <c r="U526" s="67">
        <v>2213.8499435999997</v>
      </c>
      <c r="V526" s="31" t="s">
        <v>64</v>
      </c>
      <c r="W526" s="32" t="s">
        <v>54</v>
      </c>
      <c r="X526" s="32" t="s">
        <v>54</v>
      </c>
      <c r="Y526" s="145" t="s">
        <v>2658</v>
      </c>
      <c r="Z526" s="60">
        <v>41971</v>
      </c>
      <c r="AA526" s="60">
        <v>42017</v>
      </c>
      <c r="AB526" s="145"/>
      <c r="AC526" s="145"/>
      <c r="AD526" s="59" t="s">
        <v>4581</v>
      </c>
      <c r="AE526" s="146" t="s">
        <v>78</v>
      </c>
      <c r="AF526" s="145">
        <v>796</v>
      </c>
      <c r="AG526" s="32" t="s">
        <v>68</v>
      </c>
      <c r="AH526" s="145">
        <v>1</v>
      </c>
      <c r="AI526" s="145" t="s">
        <v>1080</v>
      </c>
      <c r="AJ526" s="32" t="s">
        <v>4407</v>
      </c>
      <c r="AK526" s="60">
        <v>42017</v>
      </c>
      <c r="AL526" s="60">
        <v>42035</v>
      </c>
      <c r="AM526" s="60">
        <v>42278</v>
      </c>
      <c r="AN526" s="145">
        <v>2015</v>
      </c>
      <c r="AO526" s="50"/>
      <c r="AP526" s="51"/>
      <c r="AQ526" s="145"/>
      <c r="AR526" s="147" t="s">
        <v>1659</v>
      </c>
      <c r="AS526" s="147" t="s">
        <v>1659</v>
      </c>
      <c r="AT526" s="147" t="s">
        <v>1659</v>
      </c>
      <c r="AU526" s="147" t="s">
        <v>1659</v>
      </c>
      <c r="AV526" s="147" t="s">
        <v>1659</v>
      </c>
      <c r="AW526" s="147" t="s">
        <v>1659</v>
      </c>
      <c r="AX526" s="147" t="s">
        <v>1659</v>
      </c>
      <c r="AY526" s="147" t="s">
        <v>1659</v>
      </c>
      <c r="AZ526" s="147" t="s">
        <v>1659</v>
      </c>
      <c r="BA526" s="147" t="s">
        <v>1659</v>
      </c>
      <c r="BB526" s="59" t="s">
        <v>4732</v>
      </c>
      <c r="BC526" s="31"/>
    </row>
    <row r="527" spans="1:56" ht="45">
      <c r="A527" s="142">
        <v>3</v>
      </c>
      <c r="B527" s="145" t="s">
        <v>4582</v>
      </c>
      <c r="C527" s="31" t="s">
        <v>54</v>
      </c>
      <c r="D527" s="31" t="s">
        <v>67</v>
      </c>
      <c r="E527" s="59" t="s">
        <v>2758</v>
      </c>
      <c r="F527" s="32" t="s">
        <v>4564</v>
      </c>
      <c r="G527" s="145">
        <v>31</v>
      </c>
      <c r="H527" s="145">
        <v>627311</v>
      </c>
      <c r="I527" s="59" t="s">
        <v>4583</v>
      </c>
      <c r="J527" s="32" t="s">
        <v>4566</v>
      </c>
      <c r="K527" s="32" t="s">
        <v>4567</v>
      </c>
      <c r="L527" s="32" t="s">
        <v>2639</v>
      </c>
      <c r="M527" s="145" t="s">
        <v>4568</v>
      </c>
      <c r="N527" s="32" t="s">
        <v>4569</v>
      </c>
      <c r="O527" s="31" t="s">
        <v>4570</v>
      </c>
      <c r="P527" s="51">
        <v>9677.7134100000003</v>
      </c>
      <c r="Q527" s="67">
        <v>11419.7018238</v>
      </c>
      <c r="R527" s="51" t="s">
        <v>1659</v>
      </c>
      <c r="S527" s="51" t="s">
        <v>1659</v>
      </c>
      <c r="T527" s="51">
        <v>9677.7134100000003</v>
      </c>
      <c r="U527" s="67">
        <v>11419.7018238</v>
      </c>
      <c r="V527" s="32" t="s">
        <v>61</v>
      </c>
      <c r="W527" s="32" t="s">
        <v>54</v>
      </c>
      <c r="X527" s="32" t="s">
        <v>54</v>
      </c>
      <c r="Y527" s="145" t="s">
        <v>2658</v>
      </c>
      <c r="Z527" s="60">
        <v>41971</v>
      </c>
      <c r="AA527" s="60">
        <v>42033</v>
      </c>
      <c r="AB527" s="145"/>
      <c r="AC527" s="145"/>
      <c r="AD527" s="59" t="s">
        <v>4584</v>
      </c>
      <c r="AE527" s="146" t="s">
        <v>78</v>
      </c>
      <c r="AF527" s="145">
        <v>796</v>
      </c>
      <c r="AG527" s="32" t="s">
        <v>68</v>
      </c>
      <c r="AH527" s="145">
        <v>1</v>
      </c>
      <c r="AI527" s="145" t="s">
        <v>1080</v>
      </c>
      <c r="AJ527" s="32" t="s">
        <v>4407</v>
      </c>
      <c r="AK527" s="60">
        <v>42033</v>
      </c>
      <c r="AL527" s="60">
        <v>42035</v>
      </c>
      <c r="AM527" s="60">
        <v>42278</v>
      </c>
      <c r="AN527" s="145">
        <v>2015</v>
      </c>
      <c r="AO527" s="50"/>
      <c r="AP527" s="51"/>
      <c r="AQ527" s="145"/>
      <c r="AR527" s="147" t="s">
        <v>1659</v>
      </c>
      <c r="AS527" s="147" t="s">
        <v>1659</v>
      </c>
      <c r="AT527" s="147" t="s">
        <v>1659</v>
      </c>
      <c r="AU527" s="147" t="s">
        <v>1659</v>
      </c>
      <c r="AV527" s="147" t="s">
        <v>1659</v>
      </c>
      <c r="AW527" s="147" t="s">
        <v>1659</v>
      </c>
      <c r="AX527" s="147" t="s">
        <v>1659</v>
      </c>
      <c r="AY527" s="147" t="s">
        <v>1659</v>
      </c>
      <c r="AZ527" s="147" t="s">
        <v>1659</v>
      </c>
      <c r="BA527" s="147" t="s">
        <v>1659</v>
      </c>
      <c r="BB527" s="59" t="s">
        <v>4732</v>
      </c>
      <c r="BC527" s="31"/>
    </row>
    <row r="528" spans="1:56" ht="45">
      <c r="A528" s="142">
        <v>3</v>
      </c>
      <c r="B528" s="145" t="s">
        <v>4585</v>
      </c>
      <c r="C528" s="31" t="s">
        <v>54</v>
      </c>
      <c r="D528" s="31" t="s">
        <v>67</v>
      </c>
      <c r="E528" s="59" t="s">
        <v>2758</v>
      </c>
      <c r="F528" s="32" t="s">
        <v>4564</v>
      </c>
      <c r="G528" s="145">
        <v>30</v>
      </c>
      <c r="H528" s="145">
        <v>627884</v>
      </c>
      <c r="I528" s="59" t="s">
        <v>4586</v>
      </c>
      <c r="J528" s="32" t="s">
        <v>4566</v>
      </c>
      <c r="K528" s="32" t="s">
        <v>4567</v>
      </c>
      <c r="L528" s="32" t="s">
        <v>2639</v>
      </c>
      <c r="M528" s="145" t="s">
        <v>4568</v>
      </c>
      <c r="N528" s="32" t="s">
        <v>4569</v>
      </c>
      <c r="O528" s="31" t="s">
        <v>4577</v>
      </c>
      <c r="P528" s="51">
        <v>1426.0814700000001</v>
      </c>
      <c r="Q528" s="67">
        <v>1682.7761346</v>
      </c>
      <c r="R528" s="51" t="s">
        <v>1659</v>
      </c>
      <c r="S528" s="51" t="s">
        <v>1659</v>
      </c>
      <c r="T528" s="51">
        <v>1426.0814700000001</v>
      </c>
      <c r="U528" s="67">
        <v>1682.7761346</v>
      </c>
      <c r="V528" s="31" t="s">
        <v>64</v>
      </c>
      <c r="W528" s="32" t="s">
        <v>54</v>
      </c>
      <c r="X528" s="32" t="s">
        <v>54</v>
      </c>
      <c r="Y528" s="145" t="s">
        <v>2658</v>
      </c>
      <c r="Z528" s="60">
        <v>41971</v>
      </c>
      <c r="AA528" s="60">
        <v>42017</v>
      </c>
      <c r="AB528" s="145"/>
      <c r="AC528" s="145"/>
      <c r="AD528" s="59" t="s">
        <v>4587</v>
      </c>
      <c r="AE528" s="146" t="s">
        <v>78</v>
      </c>
      <c r="AF528" s="145">
        <v>796</v>
      </c>
      <c r="AG528" s="32" t="s">
        <v>68</v>
      </c>
      <c r="AH528" s="145">
        <v>1</v>
      </c>
      <c r="AI528" s="145" t="s">
        <v>1080</v>
      </c>
      <c r="AJ528" s="32" t="s">
        <v>4407</v>
      </c>
      <c r="AK528" s="60">
        <v>42017</v>
      </c>
      <c r="AL528" s="60">
        <v>42035</v>
      </c>
      <c r="AM528" s="60">
        <v>42278</v>
      </c>
      <c r="AN528" s="145">
        <v>2015</v>
      </c>
      <c r="AO528" s="50"/>
      <c r="AP528" s="51"/>
      <c r="AQ528" s="145"/>
      <c r="AR528" s="147" t="s">
        <v>1659</v>
      </c>
      <c r="AS528" s="147" t="s">
        <v>1659</v>
      </c>
      <c r="AT528" s="147" t="s">
        <v>1659</v>
      </c>
      <c r="AU528" s="147" t="s">
        <v>1659</v>
      </c>
      <c r="AV528" s="147" t="s">
        <v>1659</v>
      </c>
      <c r="AW528" s="147" t="s">
        <v>1659</v>
      </c>
      <c r="AX528" s="147" t="s">
        <v>1659</v>
      </c>
      <c r="AY528" s="147" t="s">
        <v>1659</v>
      </c>
      <c r="AZ528" s="147" t="s">
        <v>1659</v>
      </c>
      <c r="BA528" s="147" t="s">
        <v>1659</v>
      </c>
      <c r="BB528" s="59" t="s">
        <v>4732</v>
      </c>
      <c r="BC528" s="31"/>
    </row>
    <row r="529" spans="1:55" ht="45">
      <c r="A529" s="142">
        <v>3</v>
      </c>
      <c r="B529" s="145" t="s">
        <v>4588</v>
      </c>
      <c r="C529" s="31" t="s">
        <v>54</v>
      </c>
      <c r="D529" s="31" t="s">
        <v>67</v>
      </c>
      <c r="E529" s="59" t="s">
        <v>2758</v>
      </c>
      <c r="F529" s="32" t="s">
        <v>4564</v>
      </c>
      <c r="G529" s="145">
        <v>31</v>
      </c>
      <c r="H529" s="145">
        <v>627379</v>
      </c>
      <c r="I529" s="59" t="s">
        <v>4589</v>
      </c>
      <c r="J529" s="32" t="s">
        <v>4566</v>
      </c>
      <c r="K529" s="32" t="s">
        <v>4567</v>
      </c>
      <c r="L529" s="32" t="s">
        <v>2639</v>
      </c>
      <c r="M529" s="145" t="s">
        <v>4568</v>
      </c>
      <c r="N529" s="32" t="s">
        <v>4569</v>
      </c>
      <c r="O529" s="31" t="s">
        <v>4570</v>
      </c>
      <c r="P529" s="51">
        <v>38093.457430000002</v>
      </c>
      <c r="Q529" s="67">
        <v>44950.279767400003</v>
      </c>
      <c r="R529" s="51" t="s">
        <v>1659</v>
      </c>
      <c r="S529" s="51" t="s">
        <v>1659</v>
      </c>
      <c r="T529" s="51">
        <v>38093.457430000002</v>
      </c>
      <c r="U529" s="67">
        <v>44950.279767400003</v>
      </c>
      <c r="V529" s="32" t="s">
        <v>61</v>
      </c>
      <c r="W529" s="32" t="s">
        <v>54</v>
      </c>
      <c r="X529" s="32" t="s">
        <v>54</v>
      </c>
      <c r="Y529" s="145" t="s">
        <v>2658</v>
      </c>
      <c r="Z529" s="60">
        <v>41971</v>
      </c>
      <c r="AA529" s="60">
        <v>42031</v>
      </c>
      <c r="AB529" s="145"/>
      <c r="AC529" s="145"/>
      <c r="AD529" s="59" t="s">
        <v>4590</v>
      </c>
      <c r="AE529" s="146" t="s">
        <v>78</v>
      </c>
      <c r="AF529" s="145">
        <v>796</v>
      </c>
      <c r="AG529" s="32" t="s">
        <v>68</v>
      </c>
      <c r="AH529" s="145">
        <v>1</v>
      </c>
      <c r="AI529" s="145" t="s">
        <v>1080</v>
      </c>
      <c r="AJ529" s="32" t="s">
        <v>4407</v>
      </c>
      <c r="AK529" s="60">
        <v>42031</v>
      </c>
      <c r="AL529" s="60">
        <v>42035</v>
      </c>
      <c r="AM529" s="60">
        <v>42278</v>
      </c>
      <c r="AN529" s="145">
        <v>2015</v>
      </c>
      <c r="AO529" s="50">
        <v>2015</v>
      </c>
      <c r="AP529" s="51"/>
      <c r="AQ529" s="145"/>
      <c r="AR529" s="147" t="s">
        <v>1659</v>
      </c>
      <c r="AS529" s="147" t="s">
        <v>1659</v>
      </c>
      <c r="AT529" s="147" t="s">
        <v>1659</v>
      </c>
      <c r="AU529" s="147" t="s">
        <v>1659</v>
      </c>
      <c r="AV529" s="147" t="s">
        <v>1659</v>
      </c>
      <c r="AW529" s="147" t="s">
        <v>1659</v>
      </c>
      <c r="AX529" s="147" t="s">
        <v>1659</v>
      </c>
      <c r="AY529" s="147" t="s">
        <v>1659</v>
      </c>
      <c r="AZ529" s="147" t="s">
        <v>1659</v>
      </c>
      <c r="BA529" s="147" t="s">
        <v>1659</v>
      </c>
      <c r="BB529" s="59" t="s">
        <v>4732</v>
      </c>
      <c r="BC529" s="31"/>
    </row>
    <row r="530" spans="1:55" ht="56.25">
      <c r="A530" s="142">
        <v>3</v>
      </c>
      <c r="B530" s="50" t="s">
        <v>4591</v>
      </c>
      <c r="C530" s="31" t="s">
        <v>54</v>
      </c>
      <c r="D530" s="31" t="s">
        <v>67</v>
      </c>
      <c r="E530" s="59" t="s">
        <v>2758</v>
      </c>
      <c r="F530" s="31" t="s">
        <v>4564</v>
      </c>
      <c r="G530" s="50">
        <v>31</v>
      </c>
      <c r="H530" s="145">
        <v>627278</v>
      </c>
      <c r="I530" s="59" t="s">
        <v>4592</v>
      </c>
      <c r="J530" s="32" t="s">
        <v>4566</v>
      </c>
      <c r="K530" s="32" t="s">
        <v>4567</v>
      </c>
      <c r="L530" s="31" t="s">
        <v>2639</v>
      </c>
      <c r="M530" s="145" t="s">
        <v>4568</v>
      </c>
      <c r="N530" s="31" t="s">
        <v>4569</v>
      </c>
      <c r="O530" s="31" t="s">
        <v>4570</v>
      </c>
      <c r="P530" s="51">
        <v>13713.668369999999</v>
      </c>
      <c r="Q530" s="67">
        <v>16182.128676599998</v>
      </c>
      <c r="R530" s="51" t="s">
        <v>1659</v>
      </c>
      <c r="S530" s="51" t="s">
        <v>1659</v>
      </c>
      <c r="T530" s="51">
        <v>13713.668369999999</v>
      </c>
      <c r="U530" s="67">
        <v>16182.128676599998</v>
      </c>
      <c r="V530" s="31" t="s">
        <v>61</v>
      </c>
      <c r="W530" s="31" t="s">
        <v>54</v>
      </c>
      <c r="X530" s="31" t="s">
        <v>54</v>
      </c>
      <c r="Y530" s="50" t="s">
        <v>2658</v>
      </c>
      <c r="Z530" s="60">
        <v>41964</v>
      </c>
      <c r="AA530" s="60">
        <v>42024</v>
      </c>
      <c r="AB530" s="50"/>
      <c r="AC530" s="50"/>
      <c r="AD530" s="59" t="s">
        <v>4593</v>
      </c>
      <c r="AE530" s="59" t="s">
        <v>78</v>
      </c>
      <c r="AF530" s="145">
        <v>796</v>
      </c>
      <c r="AG530" s="31" t="s">
        <v>68</v>
      </c>
      <c r="AH530" s="50">
        <v>51205</v>
      </c>
      <c r="AI530" s="50" t="s">
        <v>1080</v>
      </c>
      <c r="AJ530" s="31" t="s">
        <v>4407</v>
      </c>
      <c r="AK530" s="60">
        <v>42024</v>
      </c>
      <c r="AL530" s="60">
        <v>42063</v>
      </c>
      <c r="AM530" s="60">
        <v>42278</v>
      </c>
      <c r="AN530" s="50">
        <v>2015</v>
      </c>
      <c r="AO530" s="50"/>
      <c r="AP530" s="51"/>
      <c r="AQ530" s="50"/>
      <c r="AR530" s="147" t="s">
        <v>1659</v>
      </c>
      <c r="AS530" s="147" t="s">
        <v>1659</v>
      </c>
      <c r="AT530" s="147" t="s">
        <v>1659</v>
      </c>
      <c r="AU530" s="147" t="s">
        <v>1659</v>
      </c>
      <c r="AV530" s="147" t="s">
        <v>1659</v>
      </c>
      <c r="AW530" s="147" t="s">
        <v>1659</v>
      </c>
      <c r="AX530" s="147" t="s">
        <v>1659</v>
      </c>
      <c r="AY530" s="147" t="s">
        <v>1659</v>
      </c>
      <c r="AZ530" s="147" t="s">
        <v>1659</v>
      </c>
      <c r="BA530" s="147" t="s">
        <v>1659</v>
      </c>
      <c r="BB530" s="59" t="s">
        <v>4732</v>
      </c>
      <c r="BC530" s="31"/>
    </row>
    <row r="531" spans="1:55" ht="45">
      <c r="A531" s="142">
        <v>3</v>
      </c>
      <c r="B531" s="50" t="s">
        <v>4594</v>
      </c>
      <c r="C531" s="32" t="s">
        <v>54</v>
      </c>
      <c r="D531" s="31" t="s">
        <v>67</v>
      </c>
      <c r="E531" s="59" t="s">
        <v>2758</v>
      </c>
      <c r="F531" s="32" t="s">
        <v>4564</v>
      </c>
      <c r="G531" s="145">
        <v>31</v>
      </c>
      <c r="H531" s="145">
        <v>627236</v>
      </c>
      <c r="I531" s="59" t="s">
        <v>4595</v>
      </c>
      <c r="J531" s="32" t="s">
        <v>4566</v>
      </c>
      <c r="K531" s="32" t="s">
        <v>4567</v>
      </c>
      <c r="L531" s="32" t="s">
        <v>2639</v>
      </c>
      <c r="M531" s="145" t="s">
        <v>4568</v>
      </c>
      <c r="N531" s="32" t="s">
        <v>4569</v>
      </c>
      <c r="O531" s="31" t="s">
        <v>4570</v>
      </c>
      <c r="P531" s="51">
        <v>1829.000329</v>
      </c>
      <c r="Q531" s="67">
        <v>2158.2203882199997</v>
      </c>
      <c r="R531" s="51" t="s">
        <v>1659</v>
      </c>
      <c r="S531" s="51" t="s">
        <v>1659</v>
      </c>
      <c r="T531" s="51">
        <v>1829.0032900000001</v>
      </c>
      <c r="U531" s="67">
        <v>2158.2238821999999</v>
      </c>
      <c r="V531" s="31" t="s">
        <v>64</v>
      </c>
      <c r="W531" s="32" t="s">
        <v>54</v>
      </c>
      <c r="X531" s="32" t="s">
        <v>54</v>
      </c>
      <c r="Y531" s="145" t="s">
        <v>2658</v>
      </c>
      <c r="Z531" s="60">
        <v>41978</v>
      </c>
      <c r="AA531" s="60">
        <v>42023</v>
      </c>
      <c r="AB531" s="145"/>
      <c r="AC531" s="145"/>
      <c r="AD531" s="59" t="s">
        <v>4596</v>
      </c>
      <c r="AE531" s="146" t="s">
        <v>78</v>
      </c>
      <c r="AF531" s="145">
        <v>796</v>
      </c>
      <c r="AG531" s="32" t="s">
        <v>68</v>
      </c>
      <c r="AH531" s="145">
        <v>1</v>
      </c>
      <c r="AI531" s="145" t="s">
        <v>1080</v>
      </c>
      <c r="AJ531" s="32" t="s">
        <v>4407</v>
      </c>
      <c r="AK531" s="60">
        <v>42023</v>
      </c>
      <c r="AL531" s="60">
        <v>42094</v>
      </c>
      <c r="AM531" s="60">
        <v>42278</v>
      </c>
      <c r="AN531" s="145">
        <v>2015</v>
      </c>
      <c r="AO531" s="145"/>
      <c r="AP531" s="51"/>
      <c r="AQ531" s="145"/>
      <c r="AR531" s="147" t="s">
        <v>1659</v>
      </c>
      <c r="AS531" s="147" t="s">
        <v>1659</v>
      </c>
      <c r="AT531" s="147" t="s">
        <v>1659</v>
      </c>
      <c r="AU531" s="147" t="s">
        <v>1659</v>
      </c>
      <c r="AV531" s="147" t="s">
        <v>1659</v>
      </c>
      <c r="AW531" s="147" t="s">
        <v>1659</v>
      </c>
      <c r="AX531" s="147" t="s">
        <v>1659</v>
      </c>
      <c r="AY531" s="147" t="s">
        <v>1659</v>
      </c>
      <c r="AZ531" s="147" t="s">
        <v>1659</v>
      </c>
      <c r="BA531" s="147" t="s">
        <v>1659</v>
      </c>
      <c r="BB531" s="59" t="s">
        <v>4732</v>
      </c>
      <c r="BC531" s="31"/>
    </row>
    <row r="532" spans="1:55" ht="45">
      <c r="A532" s="142">
        <v>3</v>
      </c>
      <c r="B532" s="50" t="s">
        <v>4597</v>
      </c>
      <c r="C532" s="31" t="s">
        <v>54</v>
      </c>
      <c r="D532" s="31" t="s">
        <v>67</v>
      </c>
      <c r="E532" s="59" t="s">
        <v>2758</v>
      </c>
      <c r="F532" s="32" t="s">
        <v>4564</v>
      </c>
      <c r="G532" s="145">
        <v>31</v>
      </c>
      <c r="H532" s="145">
        <v>627237</v>
      </c>
      <c r="I532" s="59" t="s">
        <v>4598</v>
      </c>
      <c r="J532" s="32" t="s">
        <v>4566</v>
      </c>
      <c r="K532" s="32" t="s">
        <v>4567</v>
      </c>
      <c r="L532" s="32" t="s">
        <v>2639</v>
      </c>
      <c r="M532" s="145" t="s">
        <v>4568</v>
      </c>
      <c r="N532" s="32" t="s">
        <v>4569</v>
      </c>
      <c r="O532" s="31" t="s">
        <v>4570</v>
      </c>
      <c r="P532" s="51">
        <v>3230.3923799999998</v>
      </c>
      <c r="Q532" s="67">
        <v>3811.8630083999997</v>
      </c>
      <c r="R532" s="51" t="s">
        <v>1659</v>
      </c>
      <c r="S532" s="51" t="s">
        <v>1659</v>
      </c>
      <c r="T532" s="51">
        <v>3230.3923799999998</v>
      </c>
      <c r="U532" s="67">
        <v>3811.8630083999997</v>
      </c>
      <c r="V532" s="31" t="s">
        <v>64</v>
      </c>
      <c r="W532" s="32" t="s">
        <v>54</v>
      </c>
      <c r="X532" s="32" t="s">
        <v>54</v>
      </c>
      <c r="Y532" s="145" t="s">
        <v>2658</v>
      </c>
      <c r="Z532" s="60">
        <v>41978</v>
      </c>
      <c r="AA532" s="60">
        <v>42023</v>
      </c>
      <c r="AB532" s="145"/>
      <c r="AC532" s="145"/>
      <c r="AD532" s="59" t="s">
        <v>4599</v>
      </c>
      <c r="AE532" s="146" t="s">
        <v>78</v>
      </c>
      <c r="AF532" s="145">
        <v>796</v>
      </c>
      <c r="AG532" s="32" t="s">
        <v>68</v>
      </c>
      <c r="AH532" s="145">
        <v>1</v>
      </c>
      <c r="AI532" s="145" t="s">
        <v>1080</v>
      </c>
      <c r="AJ532" s="32" t="s">
        <v>4407</v>
      </c>
      <c r="AK532" s="60">
        <v>42023</v>
      </c>
      <c r="AL532" s="60">
        <v>42094</v>
      </c>
      <c r="AM532" s="60">
        <v>42278</v>
      </c>
      <c r="AN532" s="145">
        <v>2015</v>
      </c>
      <c r="AO532" s="145"/>
      <c r="AP532" s="51"/>
      <c r="AQ532" s="145"/>
      <c r="AR532" s="147" t="s">
        <v>1659</v>
      </c>
      <c r="AS532" s="147" t="s">
        <v>1659</v>
      </c>
      <c r="AT532" s="147" t="s">
        <v>1659</v>
      </c>
      <c r="AU532" s="147" t="s">
        <v>1659</v>
      </c>
      <c r="AV532" s="147" t="s">
        <v>1659</v>
      </c>
      <c r="AW532" s="147" t="s">
        <v>1659</v>
      </c>
      <c r="AX532" s="147" t="s">
        <v>1659</v>
      </c>
      <c r="AY532" s="147" t="s">
        <v>1659</v>
      </c>
      <c r="AZ532" s="147" t="s">
        <v>1659</v>
      </c>
      <c r="BA532" s="147" t="s">
        <v>1659</v>
      </c>
      <c r="BB532" s="59" t="s">
        <v>4732</v>
      </c>
      <c r="BC532" s="31"/>
    </row>
    <row r="533" spans="1:55" ht="45">
      <c r="A533" s="142">
        <v>3</v>
      </c>
      <c r="B533" s="50" t="s">
        <v>4600</v>
      </c>
      <c r="C533" s="31" t="s">
        <v>54</v>
      </c>
      <c r="D533" s="31" t="s">
        <v>67</v>
      </c>
      <c r="E533" s="59" t="s">
        <v>2758</v>
      </c>
      <c r="F533" s="32" t="s">
        <v>4564</v>
      </c>
      <c r="G533" s="145">
        <v>31</v>
      </c>
      <c r="H533" s="145">
        <v>627245</v>
      </c>
      <c r="I533" s="59" t="s">
        <v>4601</v>
      </c>
      <c r="J533" s="32" t="s">
        <v>4566</v>
      </c>
      <c r="K533" s="32" t="s">
        <v>4567</v>
      </c>
      <c r="L533" s="32" t="s">
        <v>2639</v>
      </c>
      <c r="M533" s="145" t="s">
        <v>4568</v>
      </c>
      <c r="N533" s="32" t="s">
        <v>4569</v>
      </c>
      <c r="O533" s="31" t="s">
        <v>4570</v>
      </c>
      <c r="P533" s="51">
        <v>3134.76721</v>
      </c>
      <c r="Q533" s="67">
        <v>3699.0253077999996</v>
      </c>
      <c r="R533" s="51" t="s">
        <v>1659</v>
      </c>
      <c r="S533" s="51" t="s">
        <v>1659</v>
      </c>
      <c r="T533" s="51">
        <v>3134.76721</v>
      </c>
      <c r="U533" s="67">
        <v>3699.0253077999996</v>
      </c>
      <c r="V533" s="31" t="s">
        <v>64</v>
      </c>
      <c r="W533" s="32" t="s">
        <v>54</v>
      </c>
      <c r="X533" s="32" t="s">
        <v>54</v>
      </c>
      <c r="Y533" s="145" t="s">
        <v>2658</v>
      </c>
      <c r="Z533" s="60">
        <v>41978</v>
      </c>
      <c r="AA533" s="60">
        <v>42023</v>
      </c>
      <c r="AB533" s="145"/>
      <c r="AC533" s="145"/>
      <c r="AD533" s="59" t="s">
        <v>4602</v>
      </c>
      <c r="AE533" s="146" t="s">
        <v>78</v>
      </c>
      <c r="AF533" s="145">
        <v>796</v>
      </c>
      <c r="AG533" s="32" t="s">
        <v>68</v>
      </c>
      <c r="AH533" s="145">
        <v>1</v>
      </c>
      <c r="AI533" s="145" t="s">
        <v>1080</v>
      </c>
      <c r="AJ533" s="32" t="s">
        <v>4407</v>
      </c>
      <c r="AK533" s="60">
        <v>42023</v>
      </c>
      <c r="AL533" s="60">
        <v>42063</v>
      </c>
      <c r="AM533" s="60">
        <v>42278</v>
      </c>
      <c r="AN533" s="145">
        <v>2015</v>
      </c>
      <c r="AO533" s="145"/>
      <c r="AP533" s="51"/>
      <c r="AQ533" s="145"/>
      <c r="AR533" s="147" t="s">
        <v>1659</v>
      </c>
      <c r="AS533" s="147" t="s">
        <v>1659</v>
      </c>
      <c r="AT533" s="147" t="s">
        <v>1659</v>
      </c>
      <c r="AU533" s="147" t="s">
        <v>1659</v>
      </c>
      <c r="AV533" s="147" t="s">
        <v>1659</v>
      </c>
      <c r="AW533" s="147" t="s">
        <v>1659</v>
      </c>
      <c r="AX533" s="147" t="s">
        <v>1659</v>
      </c>
      <c r="AY533" s="147" t="s">
        <v>1659</v>
      </c>
      <c r="AZ533" s="147" t="s">
        <v>1659</v>
      </c>
      <c r="BA533" s="147" t="s">
        <v>1659</v>
      </c>
      <c r="BB533" s="59" t="s">
        <v>4732</v>
      </c>
      <c r="BC533" s="31"/>
    </row>
    <row r="534" spans="1:55" ht="45">
      <c r="A534" s="142">
        <v>3</v>
      </c>
      <c r="B534" s="50" t="s">
        <v>4603</v>
      </c>
      <c r="C534" s="31" t="s">
        <v>54</v>
      </c>
      <c r="D534" s="31" t="s">
        <v>67</v>
      </c>
      <c r="E534" s="59" t="s">
        <v>2758</v>
      </c>
      <c r="F534" s="32" t="s">
        <v>4564</v>
      </c>
      <c r="G534" s="145">
        <v>31</v>
      </c>
      <c r="H534" s="145">
        <v>627313</v>
      </c>
      <c r="I534" s="59" t="s">
        <v>4604</v>
      </c>
      <c r="J534" s="32" t="s">
        <v>4566</v>
      </c>
      <c r="K534" s="32" t="s">
        <v>4567</v>
      </c>
      <c r="L534" s="32" t="s">
        <v>2639</v>
      </c>
      <c r="M534" s="145" t="s">
        <v>4568</v>
      </c>
      <c r="N534" s="32" t="s">
        <v>4569</v>
      </c>
      <c r="O534" s="31" t="s">
        <v>4570</v>
      </c>
      <c r="P534" s="51">
        <v>7936.3184000000001</v>
      </c>
      <c r="Q534" s="67">
        <v>9364.8557120000005</v>
      </c>
      <c r="R534" s="51" t="s">
        <v>1659</v>
      </c>
      <c r="S534" s="51" t="s">
        <v>1659</v>
      </c>
      <c r="T534" s="51">
        <v>7936.3184000000001</v>
      </c>
      <c r="U534" s="67">
        <v>9364.8557120000005</v>
      </c>
      <c r="V534" s="31" t="s">
        <v>64</v>
      </c>
      <c r="W534" s="32" t="s">
        <v>54</v>
      </c>
      <c r="X534" s="32" t="s">
        <v>54</v>
      </c>
      <c r="Y534" s="145" t="s">
        <v>2658</v>
      </c>
      <c r="Z534" s="60">
        <v>41978</v>
      </c>
      <c r="AA534" s="60">
        <v>42023</v>
      </c>
      <c r="AB534" s="145"/>
      <c r="AC534" s="145"/>
      <c r="AD534" s="59" t="s">
        <v>4605</v>
      </c>
      <c r="AE534" s="146" t="s">
        <v>78</v>
      </c>
      <c r="AF534" s="145">
        <v>796</v>
      </c>
      <c r="AG534" s="32" t="s">
        <v>68</v>
      </c>
      <c r="AH534" s="145">
        <v>1</v>
      </c>
      <c r="AI534" s="145" t="s">
        <v>1080</v>
      </c>
      <c r="AJ534" s="32" t="s">
        <v>4407</v>
      </c>
      <c r="AK534" s="60">
        <v>42023</v>
      </c>
      <c r="AL534" s="60">
        <v>42035</v>
      </c>
      <c r="AM534" s="60">
        <v>42278</v>
      </c>
      <c r="AN534" s="145">
        <v>2015</v>
      </c>
      <c r="AO534" s="145"/>
      <c r="AP534" s="51"/>
      <c r="AQ534" s="145"/>
      <c r="AR534" s="147" t="s">
        <v>1659</v>
      </c>
      <c r="AS534" s="147" t="s">
        <v>1659</v>
      </c>
      <c r="AT534" s="147" t="s">
        <v>1659</v>
      </c>
      <c r="AU534" s="147" t="s">
        <v>1659</v>
      </c>
      <c r="AV534" s="147" t="s">
        <v>1659</v>
      </c>
      <c r="AW534" s="147" t="s">
        <v>1659</v>
      </c>
      <c r="AX534" s="147" t="s">
        <v>1659</v>
      </c>
      <c r="AY534" s="147" t="s">
        <v>1659</v>
      </c>
      <c r="AZ534" s="147" t="s">
        <v>1659</v>
      </c>
      <c r="BA534" s="147" t="s">
        <v>1659</v>
      </c>
      <c r="BB534" s="59" t="s">
        <v>4732</v>
      </c>
      <c r="BC534" s="31"/>
    </row>
    <row r="535" spans="1:55" ht="45">
      <c r="A535" s="142">
        <v>3</v>
      </c>
      <c r="B535" s="50" t="s">
        <v>4606</v>
      </c>
      <c r="C535" s="31" t="s">
        <v>54</v>
      </c>
      <c r="D535" s="31" t="s">
        <v>67</v>
      </c>
      <c r="E535" s="59" t="s">
        <v>2758</v>
      </c>
      <c r="F535" s="32" t="s">
        <v>4564</v>
      </c>
      <c r="G535" s="145">
        <v>31</v>
      </c>
      <c r="H535" s="145">
        <v>627371</v>
      </c>
      <c r="I535" s="59" t="s">
        <v>4607</v>
      </c>
      <c r="J535" s="32" t="s">
        <v>4566</v>
      </c>
      <c r="K535" s="32" t="s">
        <v>4567</v>
      </c>
      <c r="L535" s="32" t="s">
        <v>2639</v>
      </c>
      <c r="M535" s="145" t="s">
        <v>4568</v>
      </c>
      <c r="N535" s="32" t="s">
        <v>4569</v>
      </c>
      <c r="O535" s="31" t="s">
        <v>4570</v>
      </c>
      <c r="P535" s="51">
        <v>102312.07866</v>
      </c>
      <c r="Q535" s="67">
        <v>120728.2528188</v>
      </c>
      <c r="R535" s="51" t="s">
        <v>1659</v>
      </c>
      <c r="S535" s="51" t="s">
        <v>1659</v>
      </c>
      <c r="T535" s="51">
        <v>102312.07866</v>
      </c>
      <c r="U535" s="67">
        <v>120728.2528188</v>
      </c>
      <c r="V535" s="32" t="s">
        <v>61</v>
      </c>
      <c r="W535" s="32" t="s">
        <v>54</v>
      </c>
      <c r="X535" s="32" t="s">
        <v>54</v>
      </c>
      <c r="Y535" s="145" t="s">
        <v>2658</v>
      </c>
      <c r="Z535" s="60">
        <v>41978</v>
      </c>
      <c r="AA535" s="60">
        <v>42033</v>
      </c>
      <c r="AB535" s="145"/>
      <c r="AC535" s="145"/>
      <c r="AD535" s="59" t="s">
        <v>4608</v>
      </c>
      <c r="AE535" s="146" t="s">
        <v>78</v>
      </c>
      <c r="AF535" s="145">
        <v>796</v>
      </c>
      <c r="AG535" s="32" t="s">
        <v>68</v>
      </c>
      <c r="AH535" s="145">
        <v>1</v>
      </c>
      <c r="AI535" s="145" t="s">
        <v>1080</v>
      </c>
      <c r="AJ535" s="32" t="s">
        <v>4407</v>
      </c>
      <c r="AK535" s="60">
        <v>42033</v>
      </c>
      <c r="AL535" s="60">
        <v>42035</v>
      </c>
      <c r="AM535" s="60">
        <v>42278</v>
      </c>
      <c r="AN535" s="145">
        <v>2015</v>
      </c>
      <c r="AO535" s="50"/>
      <c r="AP535" s="51"/>
      <c r="AQ535" s="145"/>
      <c r="AR535" s="147" t="s">
        <v>1659</v>
      </c>
      <c r="AS535" s="147" t="s">
        <v>1659</v>
      </c>
      <c r="AT535" s="147" t="s">
        <v>1659</v>
      </c>
      <c r="AU535" s="147" t="s">
        <v>1659</v>
      </c>
      <c r="AV535" s="147" t="s">
        <v>1659</v>
      </c>
      <c r="AW535" s="147" t="s">
        <v>1659</v>
      </c>
      <c r="AX535" s="147" t="s">
        <v>1659</v>
      </c>
      <c r="AY535" s="147" t="s">
        <v>1659</v>
      </c>
      <c r="AZ535" s="147" t="s">
        <v>1659</v>
      </c>
      <c r="BA535" s="147" t="s">
        <v>1659</v>
      </c>
      <c r="BB535" s="59" t="s">
        <v>4732</v>
      </c>
      <c r="BC535" s="31"/>
    </row>
    <row r="536" spans="1:55" ht="45">
      <c r="A536" s="142">
        <v>3</v>
      </c>
      <c r="B536" s="50" t="s">
        <v>4609</v>
      </c>
      <c r="C536" s="31" t="s">
        <v>54</v>
      </c>
      <c r="D536" s="31" t="s">
        <v>67</v>
      </c>
      <c r="E536" s="59" t="s">
        <v>2758</v>
      </c>
      <c r="F536" s="32" t="s">
        <v>4564</v>
      </c>
      <c r="G536" s="145">
        <v>31</v>
      </c>
      <c r="H536" s="145">
        <v>627451</v>
      </c>
      <c r="I536" s="59" t="s">
        <v>4610</v>
      </c>
      <c r="J536" s="32" t="s">
        <v>4566</v>
      </c>
      <c r="K536" s="32" t="s">
        <v>4567</v>
      </c>
      <c r="L536" s="32" t="s">
        <v>2639</v>
      </c>
      <c r="M536" s="145" t="s">
        <v>4568</v>
      </c>
      <c r="N536" s="32" t="s">
        <v>4569</v>
      </c>
      <c r="O536" s="31" t="s">
        <v>4570</v>
      </c>
      <c r="P536" s="51">
        <v>17832.946800000002</v>
      </c>
      <c r="Q536" s="67">
        <v>21042.877224</v>
      </c>
      <c r="R536" s="51" t="s">
        <v>1659</v>
      </c>
      <c r="S536" s="51" t="s">
        <v>1659</v>
      </c>
      <c r="T536" s="51">
        <v>17832.946800000002</v>
      </c>
      <c r="U536" s="67">
        <v>21042.877224</v>
      </c>
      <c r="V536" s="32" t="s">
        <v>61</v>
      </c>
      <c r="W536" s="32" t="s">
        <v>54</v>
      </c>
      <c r="X536" s="32" t="s">
        <v>54</v>
      </c>
      <c r="Y536" s="145" t="s">
        <v>2658</v>
      </c>
      <c r="Z536" s="60">
        <v>41978</v>
      </c>
      <c r="AA536" s="60">
        <v>42038</v>
      </c>
      <c r="AB536" s="145"/>
      <c r="AC536" s="145"/>
      <c r="AD536" s="59" t="s">
        <v>4611</v>
      </c>
      <c r="AE536" s="146" t="s">
        <v>78</v>
      </c>
      <c r="AF536" s="145">
        <v>796</v>
      </c>
      <c r="AG536" s="32" t="s">
        <v>68</v>
      </c>
      <c r="AH536" s="145">
        <v>1</v>
      </c>
      <c r="AI536" s="145" t="s">
        <v>1080</v>
      </c>
      <c r="AJ536" s="32" t="s">
        <v>4407</v>
      </c>
      <c r="AK536" s="60">
        <v>42038</v>
      </c>
      <c r="AL536" s="60">
        <v>42124</v>
      </c>
      <c r="AM536" s="60">
        <v>42124</v>
      </c>
      <c r="AN536" s="145">
        <v>2015</v>
      </c>
      <c r="AO536" s="145"/>
      <c r="AP536" s="51"/>
      <c r="AQ536" s="145"/>
      <c r="AR536" s="147" t="s">
        <v>1659</v>
      </c>
      <c r="AS536" s="147" t="s">
        <v>1659</v>
      </c>
      <c r="AT536" s="147" t="s">
        <v>1659</v>
      </c>
      <c r="AU536" s="147" t="s">
        <v>1659</v>
      </c>
      <c r="AV536" s="147" t="s">
        <v>1659</v>
      </c>
      <c r="AW536" s="147" t="s">
        <v>1659</v>
      </c>
      <c r="AX536" s="147" t="s">
        <v>1659</v>
      </c>
      <c r="AY536" s="147" t="s">
        <v>1659</v>
      </c>
      <c r="AZ536" s="147" t="s">
        <v>1659</v>
      </c>
      <c r="BA536" s="147" t="s">
        <v>1659</v>
      </c>
      <c r="BB536" s="59" t="s">
        <v>4732</v>
      </c>
      <c r="BC536" s="31"/>
    </row>
    <row r="537" spans="1:55" ht="45">
      <c r="A537" s="142">
        <v>3</v>
      </c>
      <c r="B537" s="50" t="s">
        <v>4612</v>
      </c>
      <c r="C537" s="31" t="s">
        <v>54</v>
      </c>
      <c r="D537" s="31" t="s">
        <v>67</v>
      </c>
      <c r="E537" s="59" t="s">
        <v>2758</v>
      </c>
      <c r="F537" s="32" t="s">
        <v>4564</v>
      </c>
      <c r="G537" s="145">
        <v>31</v>
      </c>
      <c r="H537" s="145">
        <v>627307</v>
      </c>
      <c r="I537" s="59" t="s">
        <v>4613</v>
      </c>
      <c r="J537" s="32" t="s">
        <v>4566</v>
      </c>
      <c r="K537" s="32" t="s">
        <v>4567</v>
      </c>
      <c r="L537" s="32" t="s">
        <v>2639</v>
      </c>
      <c r="M537" s="145" t="s">
        <v>4568</v>
      </c>
      <c r="N537" s="32" t="s">
        <v>4569</v>
      </c>
      <c r="O537" s="31" t="s">
        <v>4570</v>
      </c>
      <c r="P537" s="51">
        <v>3213.1734299999998</v>
      </c>
      <c r="Q537" s="67">
        <v>3791.5446473999996</v>
      </c>
      <c r="R537" s="51" t="s">
        <v>1659</v>
      </c>
      <c r="S537" s="51" t="s">
        <v>1659</v>
      </c>
      <c r="T537" s="51">
        <v>3213.17346</v>
      </c>
      <c r="U537" s="67">
        <v>3791.5446827999999</v>
      </c>
      <c r="V537" s="31" t="s">
        <v>64</v>
      </c>
      <c r="W537" s="32" t="s">
        <v>54</v>
      </c>
      <c r="X537" s="32" t="s">
        <v>54</v>
      </c>
      <c r="Y537" s="145" t="s">
        <v>2658</v>
      </c>
      <c r="Z537" s="60">
        <v>41978</v>
      </c>
      <c r="AA537" s="60">
        <v>42023</v>
      </c>
      <c r="AB537" s="145"/>
      <c r="AC537" s="145"/>
      <c r="AD537" s="59" t="s">
        <v>4614</v>
      </c>
      <c r="AE537" s="146" t="s">
        <v>78</v>
      </c>
      <c r="AF537" s="145">
        <v>796</v>
      </c>
      <c r="AG537" s="32" t="s">
        <v>68</v>
      </c>
      <c r="AH537" s="145">
        <v>1</v>
      </c>
      <c r="AI537" s="145" t="s">
        <v>1080</v>
      </c>
      <c r="AJ537" s="32" t="s">
        <v>4407</v>
      </c>
      <c r="AK537" s="60">
        <v>42023</v>
      </c>
      <c r="AL537" s="60">
        <v>42035</v>
      </c>
      <c r="AM537" s="60">
        <v>42278</v>
      </c>
      <c r="AN537" s="145">
        <v>2015</v>
      </c>
      <c r="AO537" s="50"/>
      <c r="AP537" s="51"/>
      <c r="AQ537" s="145"/>
      <c r="AR537" s="147" t="s">
        <v>1659</v>
      </c>
      <c r="AS537" s="147" t="s">
        <v>1659</v>
      </c>
      <c r="AT537" s="147" t="s">
        <v>1659</v>
      </c>
      <c r="AU537" s="147" t="s">
        <v>1659</v>
      </c>
      <c r="AV537" s="147" t="s">
        <v>1659</v>
      </c>
      <c r="AW537" s="147" t="s">
        <v>1659</v>
      </c>
      <c r="AX537" s="147" t="s">
        <v>1659</v>
      </c>
      <c r="AY537" s="147" t="s">
        <v>1659</v>
      </c>
      <c r="AZ537" s="147" t="s">
        <v>1659</v>
      </c>
      <c r="BA537" s="147" t="s">
        <v>1659</v>
      </c>
      <c r="BB537" s="59" t="s">
        <v>4732</v>
      </c>
      <c r="BC537" s="31"/>
    </row>
    <row r="538" spans="1:55" ht="45">
      <c r="A538" s="142">
        <v>3</v>
      </c>
      <c r="B538" s="50" t="s">
        <v>4615</v>
      </c>
      <c r="C538" s="31" t="s">
        <v>54</v>
      </c>
      <c r="D538" s="31" t="s">
        <v>67</v>
      </c>
      <c r="E538" s="59" t="s">
        <v>2758</v>
      </c>
      <c r="F538" s="32" t="s">
        <v>4616</v>
      </c>
      <c r="G538" s="145">
        <v>45</v>
      </c>
      <c r="H538" s="145">
        <v>627339</v>
      </c>
      <c r="I538" s="59" t="s">
        <v>4617</v>
      </c>
      <c r="J538" s="32" t="s">
        <v>4566</v>
      </c>
      <c r="K538" s="32" t="s">
        <v>4567</v>
      </c>
      <c r="L538" s="32" t="s">
        <v>2639</v>
      </c>
      <c r="M538" s="145" t="s">
        <v>4568</v>
      </c>
      <c r="N538" s="32" t="s">
        <v>4569</v>
      </c>
      <c r="O538" s="31" t="s">
        <v>4577</v>
      </c>
      <c r="P538" s="51">
        <v>9534.1807499999995</v>
      </c>
      <c r="Q538" s="67">
        <v>11250.333284999999</v>
      </c>
      <c r="R538" s="51" t="s">
        <v>1659</v>
      </c>
      <c r="S538" s="51" t="s">
        <v>1659</v>
      </c>
      <c r="T538" s="51">
        <v>9534.1807499999995</v>
      </c>
      <c r="U538" s="67">
        <v>11250.333284999999</v>
      </c>
      <c r="V538" s="32" t="s">
        <v>61</v>
      </c>
      <c r="W538" s="32" t="s">
        <v>54</v>
      </c>
      <c r="X538" s="32" t="s">
        <v>54</v>
      </c>
      <c r="Y538" s="145" t="s">
        <v>2658</v>
      </c>
      <c r="Z538" s="60">
        <v>41978</v>
      </c>
      <c r="AA538" s="60">
        <v>42038</v>
      </c>
      <c r="AB538" s="145"/>
      <c r="AC538" s="145"/>
      <c r="AD538" s="59" t="s">
        <v>4618</v>
      </c>
      <c r="AE538" s="146" t="s">
        <v>78</v>
      </c>
      <c r="AF538" s="145">
        <v>796</v>
      </c>
      <c r="AG538" s="32" t="s">
        <v>68</v>
      </c>
      <c r="AH538" s="145">
        <v>1</v>
      </c>
      <c r="AI538" s="145" t="s">
        <v>1080</v>
      </c>
      <c r="AJ538" s="32" t="s">
        <v>4407</v>
      </c>
      <c r="AK538" s="60">
        <v>42038</v>
      </c>
      <c r="AL538" s="60">
        <v>42035</v>
      </c>
      <c r="AM538" s="60">
        <v>42278</v>
      </c>
      <c r="AN538" s="145">
        <v>2015</v>
      </c>
      <c r="AO538" s="50"/>
      <c r="AP538" s="51"/>
      <c r="AQ538" s="145"/>
      <c r="AR538" s="147" t="s">
        <v>1659</v>
      </c>
      <c r="AS538" s="147" t="s">
        <v>1659</v>
      </c>
      <c r="AT538" s="147" t="s">
        <v>1659</v>
      </c>
      <c r="AU538" s="147" t="s">
        <v>1659</v>
      </c>
      <c r="AV538" s="147" t="s">
        <v>1659</v>
      </c>
      <c r="AW538" s="147" t="s">
        <v>1659</v>
      </c>
      <c r="AX538" s="147" t="s">
        <v>1659</v>
      </c>
      <c r="AY538" s="147" t="s">
        <v>1659</v>
      </c>
      <c r="AZ538" s="147" t="s">
        <v>1659</v>
      </c>
      <c r="BA538" s="147" t="s">
        <v>1659</v>
      </c>
      <c r="BB538" s="59" t="s">
        <v>4732</v>
      </c>
      <c r="BC538" s="31"/>
    </row>
    <row r="539" spans="1:55" ht="45">
      <c r="A539" s="142">
        <v>3</v>
      </c>
      <c r="B539" s="145" t="s">
        <v>4619</v>
      </c>
      <c r="C539" s="31" t="s">
        <v>54</v>
      </c>
      <c r="D539" s="31" t="s">
        <v>67</v>
      </c>
      <c r="E539" s="59" t="s">
        <v>2758</v>
      </c>
      <c r="F539" s="32" t="s">
        <v>4564</v>
      </c>
      <c r="G539" s="145">
        <v>31</v>
      </c>
      <c r="H539" s="145">
        <v>627259</v>
      </c>
      <c r="I539" s="59" t="s">
        <v>4620</v>
      </c>
      <c r="J539" s="32" t="s">
        <v>4566</v>
      </c>
      <c r="K539" s="32" t="s">
        <v>4567</v>
      </c>
      <c r="L539" s="32" t="s">
        <v>2639</v>
      </c>
      <c r="M539" s="145" t="s">
        <v>4568</v>
      </c>
      <c r="N539" s="32" t="s">
        <v>4569</v>
      </c>
      <c r="O539" s="31" t="s">
        <v>4570</v>
      </c>
      <c r="P539" s="51">
        <v>3330.739</v>
      </c>
      <c r="Q539" s="67">
        <v>3930.2720199999999</v>
      </c>
      <c r="R539" s="51" t="s">
        <v>1659</v>
      </c>
      <c r="S539" s="51" t="s">
        <v>1659</v>
      </c>
      <c r="T539" s="51">
        <v>3330.739</v>
      </c>
      <c r="U539" s="67">
        <v>3930.2720199999999</v>
      </c>
      <c r="V539" s="31" t="s">
        <v>64</v>
      </c>
      <c r="W539" s="32" t="s">
        <v>54</v>
      </c>
      <c r="X539" s="32" t="s">
        <v>54</v>
      </c>
      <c r="Y539" s="145" t="s">
        <v>2658</v>
      </c>
      <c r="Z539" s="60">
        <v>41978</v>
      </c>
      <c r="AA539" s="60">
        <v>42023</v>
      </c>
      <c r="AB539" s="145"/>
      <c r="AC539" s="145"/>
      <c r="AD539" s="59" t="s">
        <v>4621</v>
      </c>
      <c r="AE539" s="146" t="s">
        <v>78</v>
      </c>
      <c r="AF539" s="145">
        <v>796</v>
      </c>
      <c r="AG539" s="32" t="s">
        <v>68</v>
      </c>
      <c r="AH539" s="145">
        <v>1</v>
      </c>
      <c r="AI539" s="145" t="s">
        <v>1080</v>
      </c>
      <c r="AJ539" s="32" t="s">
        <v>4407</v>
      </c>
      <c r="AK539" s="60">
        <v>42023</v>
      </c>
      <c r="AL539" s="60">
        <v>42094</v>
      </c>
      <c r="AM539" s="60">
        <v>42278</v>
      </c>
      <c r="AN539" s="145">
        <v>2015</v>
      </c>
      <c r="AO539" s="145"/>
      <c r="AP539" s="51"/>
      <c r="AQ539" s="145"/>
      <c r="AR539" s="147" t="s">
        <v>1659</v>
      </c>
      <c r="AS539" s="147" t="s">
        <v>1659</v>
      </c>
      <c r="AT539" s="147" t="s">
        <v>1659</v>
      </c>
      <c r="AU539" s="147" t="s">
        <v>1659</v>
      </c>
      <c r="AV539" s="147" t="s">
        <v>1659</v>
      </c>
      <c r="AW539" s="147" t="s">
        <v>1659</v>
      </c>
      <c r="AX539" s="147" t="s">
        <v>1659</v>
      </c>
      <c r="AY539" s="147" t="s">
        <v>1659</v>
      </c>
      <c r="AZ539" s="147" t="s">
        <v>1659</v>
      </c>
      <c r="BA539" s="147" t="s">
        <v>1659</v>
      </c>
      <c r="BB539" s="59" t="s">
        <v>4732</v>
      </c>
      <c r="BC539" s="31"/>
    </row>
    <row r="540" spans="1:55" ht="45">
      <c r="A540" s="142">
        <v>3</v>
      </c>
      <c r="B540" s="50" t="s">
        <v>4622</v>
      </c>
      <c r="C540" s="31" t="s">
        <v>54</v>
      </c>
      <c r="D540" s="31" t="s">
        <v>67</v>
      </c>
      <c r="E540" s="59" t="s">
        <v>2758</v>
      </c>
      <c r="F540" s="32" t="s">
        <v>4564</v>
      </c>
      <c r="G540" s="145">
        <v>31</v>
      </c>
      <c r="H540" s="145">
        <v>627334</v>
      </c>
      <c r="I540" s="59" t="s">
        <v>4623</v>
      </c>
      <c r="J540" s="32" t="s">
        <v>4566</v>
      </c>
      <c r="K540" s="32" t="s">
        <v>4567</v>
      </c>
      <c r="L540" s="32" t="s">
        <v>2639</v>
      </c>
      <c r="M540" s="145" t="s">
        <v>4568</v>
      </c>
      <c r="N540" s="32" t="s">
        <v>4569</v>
      </c>
      <c r="O540" s="31" t="s">
        <v>4570</v>
      </c>
      <c r="P540" s="51">
        <v>2632.30474</v>
      </c>
      <c r="Q540" s="67">
        <v>3106.1195932000001</v>
      </c>
      <c r="R540" s="51" t="s">
        <v>1659</v>
      </c>
      <c r="S540" s="51" t="s">
        <v>1659</v>
      </c>
      <c r="T540" s="51">
        <v>2632.30474</v>
      </c>
      <c r="U540" s="67">
        <v>3106.1195932000001</v>
      </c>
      <c r="V540" s="31" t="s">
        <v>64</v>
      </c>
      <c r="W540" s="32" t="s">
        <v>54</v>
      </c>
      <c r="X540" s="32" t="s">
        <v>54</v>
      </c>
      <c r="Y540" s="145" t="s">
        <v>2658</v>
      </c>
      <c r="Z540" s="60">
        <v>41978</v>
      </c>
      <c r="AA540" s="60">
        <v>42023</v>
      </c>
      <c r="AB540" s="145"/>
      <c r="AC540" s="145"/>
      <c r="AD540" s="59" t="s">
        <v>4624</v>
      </c>
      <c r="AE540" s="146" t="s">
        <v>78</v>
      </c>
      <c r="AF540" s="145">
        <v>796</v>
      </c>
      <c r="AG540" s="32" t="s">
        <v>68</v>
      </c>
      <c r="AH540" s="145">
        <v>341</v>
      </c>
      <c r="AI540" s="145" t="s">
        <v>1080</v>
      </c>
      <c r="AJ540" s="32" t="s">
        <v>4407</v>
      </c>
      <c r="AK540" s="60">
        <v>42023</v>
      </c>
      <c r="AL540" s="60">
        <v>42062</v>
      </c>
      <c r="AM540" s="60">
        <v>42062</v>
      </c>
      <c r="AN540" s="145">
        <v>2015</v>
      </c>
      <c r="AO540" s="50"/>
      <c r="AP540" s="51"/>
      <c r="AQ540" s="145"/>
      <c r="AR540" s="147" t="s">
        <v>1659</v>
      </c>
      <c r="AS540" s="147" t="s">
        <v>1659</v>
      </c>
      <c r="AT540" s="147" t="s">
        <v>1659</v>
      </c>
      <c r="AU540" s="147" t="s">
        <v>1659</v>
      </c>
      <c r="AV540" s="147" t="s">
        <v>1659</v>
      </c>
      <c r="AW540" s="147" t="s">
        <v>1659</v>
      </c>
      <c r="AX540" s="147" t="s">
        <v>1659</v>
      </c>
      <c r="AY540" s="147" t="s">
        <v>1659</v>
      </c>
      <c r="AZ540" s="147" t="s">
        <v>1659</v>
      </c>
      <c r="BA540" s="147" t="s">
        <v>1659</v>
      </c>
      <c r="BB540" s="59" t="s">
        <v>4732</v>
      </c>
      <c r="BC540" s="31"/>
    </row>
    <row r="541" spans="1:55" ht="45">
      <c r="A541" s="142">
        <v>3</v>
      </c>
      <c r="B541" s="50" t="s">
        <v>4625</v>
      </c>
      <c r="C541" s="31" t="s">
        <v>54</v>
      </c>
      <c r="D541" s="31" t="s">
        <v>67</v>
      </c>
      <c r="E541" s="59" t="s">
        <v>2758</v>
      </c>
      <c r="F541" s="32" t="s">
        <v>4564</v>
      </c>
      <c r="G541" s="145">
        <v>31</v>
      </c>
      <c r="H541" s="145">
        <v>627625</v>
      </c>
      <c r="I541" s="59" t="s">
        <v>4626</v>
      </c>
      <c r="J541" s="32" t="s">
        <v>4566</v>
      </c>
      <c r="K541" s="32" t="s">
        <v>4567</v>
      </c>
      <c r="L541" s="32" t="s">
        <v>2639</v>
      </c>
      <c r="M541" s="145" t="s">
        <v>4568</v>
      </c>
      <c r="N541" s="32" t="s">
        <v>4569</v>
      </c>
      <c r="O541" s="31" t="s">
        <v>4570</v>
      </c>
      <c r="P541" s="51">
        <v>16169</v>
      </c>
      <c r="Q541" s="67">
        <v>19079.419999999998</v>
      </c>
      <c r="R541" s="51" t="s">
        <v>1659</v>
      </c>
      <c r="S541" s="51" t="s">
        <v>1659</v>
      </c>
      <c r="T541" s="51">
        <v>16169</v>
      </c>
      <c r="U541" s="67">
        <v>19079.419999999998</v>
      </c>
      <c r="V541" s="32" t="s">
        <v>61</v>
      </c>
      <c r="W541" s="32" t="s">
        <v>54</v>
      </c>
      <c r="X541" s="32" t="s">
        <v>54</v>
      </c>
      <c r="Y541" s="145" t="s">
        <v>2658</v>
      </c>
      <c r="Z541" s="60">
        <v>41978</v>
      </c>
      <c r="AA541" s="60">
        <v>42038</v>
      </c>
      <c r="AB541" s="145"/>
      <c r="AC541" s="145"/>
      <c r="AD541" s="59" t="s">
        <v>4627</v>
      </c>
      <c r="AE541" s="146" t="s">
        <v>78</v>
      </c>
      <c r="AF541" s="145">
        <v>796</v>
      </c>
      <c r="AG541" s="32" t="s">
        <v>1971</v>
      </c>
      <c r="AH541" s="145">
        <v>62</v>
      </c>
      <c r="AI541" s="145" t="s">
        <v>1080</v>
      </c>
      <c r="AJ541" s="32" t="s">
        <v>4407</v>
      </c>
      <c r="AK541" s="60">
        <v>42038</v>
      </c>
      <c r="AL541" s="60">
        <v>42063</v>
      </c>
      <c r="AM541" s="60">
        <v>42063</v>
      </c>
      <c r="AN541" s="145">
        <v>2015</v>
      </c>
      <c r="AO541" s="50"/>
      <c r="AP541" s="51"/>
      <c r="AQ541" s="145"/>
      <c r="AR541" s="147" t="s">
        <v>1659</v>
      </c>
      <c r="AS541" s="147" t="s">
        <v>1659</v>
      </c>
      <c r="AT541" s="147" t="s">
        <v>1659</v>
      </c>
      <c r="AU541" s="147" t="s">
        <v>1659</v>
      </c>
      <c r="AV541" s="147" t="s">
        <v>1659</v>
      </c>
      <c r="AW541" s="147" t="s">
        <v>1659</v>
      </c>
      <c r="AX541" s="147" t="s">
        <v>1659</v>
      </c>
      <c r="AY541" s="147" t="s">
        <v>1659</v>
      </c>
      <c r="AZ541" s="147" t="s">
        <v>1659</v>
      </c>
      <c r="BA541" s="147" t="s">
        <v>1659</v>
      </c>
      <c r="BB541" s="59" t="s">
        <v>4732</v>
      </c>
      <c r="BC541" s="31"/>
    </row>
    <row r="542" spans="1:55" ht="45">
      <c r="A542" s="142">
        <v>3</v>
      </c>
      <c r="B542" s="50" t="s">
        <v>4628</v>
      </c>
      <c r="C542" s="31" t="s">
        <v>54</v>
      </c>
      <c r="D542" s="31" t="s">
        <v>67</v>
      </c>
      <c r="E542" s="59" t="s">
        <v>2758</v>
      </c>
      <c r="F542" s="32" t="s">
        <v>4564</v>
      </c>
      <c r="G542" s="145">
        <v>31</v>
      </c>
      <c r="H542" s="145">
        <v>627267</v>
      </c>
      <c r="I542" s="59" t="s">
        <v>4629</v>
      </c>
      <c r="J542" s="32" t="s">
        <v>4566</v>
      </c>
      <c r="K542" s="32" t="s">
        <v>4567</v>
      </c>
      <c r="L542" s="32" t="s">
        <v>2639</v>
      </c>
      <c r="M542" s="145" t="s">
        <v>4568</v>
      </c>
      <c r="N542" s="32" t="s">
        <v>4569</v>
      </c>
      <c r="O542" s="31" t="s">
        <v>4570</v>
      </c>
      <c r="P542" s="51">
        <v>1358.9302399999999</v>
      </c>
      <c r="Q542" s="148">
        <v>1603.5376831999997</v>
      </c>
      <c r="R542" s="51" t="s">
        <v>1659</v>
      </c>
      <c r="S542" s="51" t="s">
        <v>1659</v>
      </c>
      <c r="T542" s="51">
        <v>1358.9302399999999</v>
      </c>
      <c r="U542" s="148">
        <v>1603.5376831999997</v>
      </c>
      <c r="V542" s="31" t="s">
        <v>64</v>
      </c>
      <c r="W542" s="32" t="s">
        <v>54</v>
      </c>
      <c r="X542" s="32" t="s">
        <v>54</v>
      </c>
      <c r="Y542" s="145" t="s">
        <v>2658</v>
      </c>
      <c r="Z542" s="60">
        <v>41978</v>
      </c>
      <c r="AA542" s="60">
        <v>42023</v>
      </c>
      <c r="AB542" s="145"/>
      <c r="AC542" s="145"/>
      <c r="AD542" s="59" t="s">
        <v>4630</v>
      </c>
      <c r="AE542" s="146" t="s">
        <v>78</v>
      </c>
      <c r="AF542" s="145">
        <v>796</v>
      </c>
      <c r="AG542" s="32" t="s">
        <v>68</v>
      </c>
      <c r="AH542" s="145">
        <v>1</v>
      </c>
      <c r="AI542" s="145" t="s">
        <v>1080</v>
      </c>
      <c r="AJ542" s="32" t="s">
        <v>4407</v>
      </c>
      <c r="AK542" s="60">
        <v>42023</v>
      </c>
      <c r="AL542" s="60">
        <v>42035</v>
      </c>
      <c r="AM542" s="60">
        <v>42278</v>
      </c>
      <c r="AN542" s="145">
        <v>2015</v>
      </c>
      <c r="AO542" s="50">
        <v>2015</v>
      </c>
      <c r="AP542" s="51"/>
      <c r="AQ542" s="145"/>
      <c r="AR542" s="147" t="s">
        <v>1659</v>
      </c>
      <c r="AS542" s="147" t="s">
        <v>1659</v>
      </c>
      <c r="AT542" s="147" t="s">
        <v>1659</v>
      </c>
      <c r="AU542" s="147" t="s">
        <v>1659</v>
      </c>
      <c r="AV542" s="147" t="s">
        <v>1659</v>
      </c>
      <c r="AW542" s="147" t="s">
        <v>1659</v>
      </c>
      <c r="AX542" s="147" t="s">
        <v>1659</v>
      </c>
      <c r="AY542" s="147" t="s">
        <v>1659</v>
      </c>
      <c r="AZ542" s="147" t="s">
        <v>1659</v>
      </c>
      <c r="BA542" s="147" t="s">
        <v>1659</v>
      </c>
      <c r="BB542" s="59" t="s">
        <v>4732</v>
      </c>
      <c r="BC542" s="31"/>
    </row>
    <row r="543" spans="1:55" ht="45">
      <c r="A543" s="142">
        <v>3</v>
      </c>
      <c r="B543" s="50" t="s">
        <v>4631</v>
      </c>
      <c r="C543" s="31" t="s">
        <v>54</v>
      </c>
      <c r="D543" s="31" t="s">
        <v>67</v>
      </c>
      <c r="E543" s="59" t="s">
        <v>2758</v>
      </c>
      <c r="F543" s="32" t="s">
        <v>4564</v>
      </c>
      <c r="G543" s="145">
        <v>31</v>
      </c>
      <c r="H543" s="145">
        <v>627305</v>
      </c>
      <c r="I543" s="59" t="s">
        <v>4632</v>
      </c>
      <c r="J543" s="32" t="s">
        <v>4566</v>
      </c>
      <c r="K543" s="32" t="s">
        <v>4567</v>
      </c>
      <c r="L543" s="32" t="s">
        <v>2639</v>
      </c>
      <c r="M543" s="145" t="s">
        <v>4568</v>
      </c>
      <c r="N543" s="32" t="s">
        <v>4569</v>
      </c>
      <c r="O543" s="31" t="s">
        <v>4570</v>
      </c>
      <c r="P543" s="51">
        <v>5823.1242499999998</v>
      </c>
      <c r="Q543" s="148">
        <v>6871.2866149999991</v>
      </c>
      <c r="R543" s="51" t="s">
        <v>1659</v>
      </c>
      <c r="S543" s="51" t="s">
        <v>1659</v>
      </c>
      <c r="T543" s="51">
        <v>5823.1242499999998</v>
      </c>
      <c r="U543" s="148">
        <v>6871.2866149999991</v>
      </c>
      <c r="V543" s="31" t="s">
        <v>64</v>
      </c>
      <c r="W543" s="32" t="s">
        <v>54</v>
      </c>
      <c r="X543" s="32" t="s">
        <v>54</v>
      </c>
      <c r="Y543" s="145" t="s">
        <v>2658</v>
      </c>
      <c r="Z543" s="60">
        <v>41978</v>
      </c>
      <c r="AA543" s="60">
        <v>42023</v>
      </c>
      <c r="AB543" s="145"/>
      <c r="AC543" s="145"/>
      <c r="AD543" s="59" t="s">
        <v>4633</v>
      </c>
      <c r="AE543" s="146" t="s">
        <v>78</v>
      </c>
      <c r="AF543" s="145">
        <v>796</v>
      </c>
      <c r="AG543" s="32" t="s">
        <v>68</v>
      </c>
      <c r="AH543" s="145">
        <v>1</v>
      </c>
      <c r="AI543" s="145" t="s">
        <v>1080</v>
      </c>
      <c r="AJ543" s="32" t="s">
        <v>4407</v>
      </c>
      <c r="AK543" s="60">
        <v>42023</v>
      </c>
      <c r="AL543" s="60">
        <v>42035</v>
      </c>
      <c r="AM543" s="60">
        <v>42278</v>
      </c>
      <c r="AN543" s="145">
        <v>2015</v>
      </c>
      <c r="AO543" s="50"/>
      <c r="AP543" s="51"/>
      <c r="AQ543" s="145"/>
      <c r="AR543" s="147" t="s">
        <v>1659</v>
      </c>
      <c r="AS543" s="147" t="s">
        <v>1659</v>
      </c>
      <c r="AT543" s="147" t="s">
        <v>1659</v>
      </c>
      <c r="AU543" s="147" t="s">
        <v>1659</v>
      </c>
      <c r="AV543" s="147" t="s">
        <v>1659</v>
      </c>
      <c r="AW543" s="147" t="s">
        <v>1659</v>
      </c>
      <c r="AX543" s="147" t="s">
        <v>1659</v>
      </c>
      <c r="AY543" s="147" t="s">
        <v>1659</v>
      </c>
      <c r="AZ543" s="147" t="s">
        <v>1659</v>
      </c>
      <c r="BA543" s="147" t="s">
        <v>1659</v>
      </c>
      <c r="BB543" s="59" t="s">
        <v>4732</v>
      </c>
      <c r="BC543" s="31"/>
    </row>
    <row r="544" spans="1:55" ht="45">
      <c r="A544" s="142">
        <v>3</v>
      </c>
      <c r="B544" s="145" t="s">
        <v>4634</v>
      </c>
      <c r="C544" s="31" t="s">
        <v>54</v>
      </c>
      <c r="D544" s="31" t="s">
        <v>478</v>
      </c>
      <c r="E544" s="59" t="s">
        <v>2758</v>
      </c>
      <c r="F544" s="32" t="s">
        <v>4564</v>
      </c>
      <c r="G544" s="145">
        <v>31</v>
      </c>
      <c r="H544" s="145">
        <v>627373</v>
      </c>
      <c r="I544" s="59" t="s">
        <v>4635</v>
      </c>
      <c r="J544" s="32" t="s">
        <v>4566</v>
      </c>
      <c r="K544" s="32" t="s">
        <v>4567</v>
      </c>
      <c r="L544" s="32" t="s">
        <v>2639</v>
      </c>
      <c r="M544" s="145" t="s">
        <v>4568</v>
      </c>
      <c r="N544" s="32" t="s">
        <v>4569</v>
      </c>
      <c r="O544" s="31" t="s">
        <v>4570</v>
      </c>
      <c r="P544" s="51">
        <v>3116.96</v>
      </c>
      <c r="Q544" s="148">
        <v>3678.0128</v>
      </c>
      <c r="R544" s="51" t="s">
        <v>1659</v>
      </c>
      <c r="S544" s="51" t="s">
        <v>1659</v>
      </c>
      <c r="T544" s="51">
        <v>3116.96</v>
      </c>
      <c r="U544" s="148">
        <v>3678.0128</v>
      </c>
      <c r="V544" s="31" t="s">
        <v>64</v>
      </c>
      <c r="W544" s="32" t="s">
        <v>54</v>
      </c>
      <c r="X544" s="32" t="s">
        <v>54</v>
      </c>
      <c r="Y544" s="145" t="s">
        <v>2658</v>
      </c>
      <c r="Z544" s="60">
        <v>41978</v>
      </c>
      <c r="AA544" s="60">
        <v>42023</v>
      </c>
      <c r="AB544" s="145"/>
      <c r="AC544" s="145"/>
      <c r="AD544" s="59" t="s">
        <v>4636</v>
      </c>
      <c r="AE544" s="146" t="s">
        <v>78</v>
      </c>
      <c r="AF544" s="145">
        <v>796</v>
      </c>
      <c r="AG544" s="32" t="s">
        <v>68</v>
      </c>
      <c r="AH544" s="145">
        <v>16</v>
      </c>
      <c r="AI544" s="145" t="s">
        <v>1080</v>
      </c>
      <c r="AJ544" s="32" t="s">
        <v>4407</v>
      </c>
      <c r="AK544" s="60">
        <v>42023</v>
      </c>
      <c r="AL544" s="60">
        <v>42035</v>
      </c>
      <c r="AM544" s="60">
        <v>42095</v>
      </c>
      <c r="AN544" s="145">
        <v>2015</v>
      </c>
      <c r="AO544" s="145"/>
      <c r="AP544" s="51"/>
      <c r="AQ544" s="145"/>
      <c r="AR544" s="147" t="s">
        <v>1659</v>
      </c>
      <c r="AS544" s="147" t="s">
        <v>1659</v>
      </c>
      <c r="AT544" s="147" t="s">
        <v>1659</v>
      </c>
      <c r="AU544" s="147" t="s">
        <v>1659</v>
      </c>
      <c r="AV544" s="147" t="s">
        <v>1659</v>
      </c>
      <c r="AW544" s="147" t="s">
        <v>1659</v>
      </c>
      <c r="AX544" s="147" t="s">
        <v>1659</v>
      </c>
      <c r="AY544" s="147" t="s">
        <v>1659</v>
      </c>
      <c r="AZ544" s="147" t="s">
        <v>1659</v>
      </c>
      <c r="BA544" s="147" t="s">
        <v>1659</v>
      </c>
      <c r="BB544" s="59" t="s">
        <v>4732</v>
      </c>
      <c r="BC544" s="31"/>
    </row>
    <row r="545" spans="1:55" ht="45">
      <c r="A545" s="142">
        <v>3</v>
      </c>
      <c r="B545" s="50" t="s">
        <v>4637</v>
      </c>
      <c r="C545" s="31" t="s">
        <v>54</v>
      </c>
      <c r="D545" s="31" t="s">
        <v>67</v>
      </c>
      <c r="E545" s="59" t="s">
        <v>2758</v>
      </c>
      <c r="F545" s="32" t="s">
        <v>4564</v>
      </c>
      <c r="G545" s="145">
        <v>31</v>
      </c>
      <c r="H545" s="145">
        <v>627298</v>
      </c>
      <c r="I545" s="59" t="s">
        <v>4638</v>
      </c>
      <c r="J545" s="32" t="s">
        <v>4566</v>
      </c>
      <c r="K545" s="32" t="s">
        <v>4567</v>
      </c>
      <c r="L545" s="32" t="s">
        <v>2639</v>
      </c>
      <c r="M545" s="145" t="s">
        <v>4568</v>
      </c>
      <c r="N545" s="32" t="s">
        <v>4569</v>
      </c>
      <c r="O545" s="31" t="s">
        <v>4577</v>
      </c>
      <c r="P545" s="51">
        <v>22317.23</v>
      </c>
      <c r="Q545" s="67">
        <v>26334.331399999999</v>
      </c>
      <c r="R545" s="51" t="s">
        <v>1659</v>
      </c>
      <c r="S545" s="51" t="s">
        <v>1659</v>
      </c>
      <c r="T545" s="51">
        <v>22317.23</v>
      </c>
      <c r="U545" s="67">
        <v>26334.331399999999</v>
      </c>
      <c r="V545" s="32" t="s">
        <v>61</v>
      </c>
      <c r="W545" s="32" t="s">
        <v>54</v>
      </c>
      <c r="X545" s="32" t="s">
        <v>54</v>
      </c>
      <c r="Y545" s="145" t="s">
        <v>2658</v>
      </c>
      <c r="Z545" s="60">
        <v>41978</v>
      </c>
      <c r="AA545" s="60">
        <v>42035</v>
      </c>
      <c r="AB545" s="145"/>
      <c r="AC545" s="145"/>
      <c r="AD545" s="146" t="s">
        <v>4639</v>
      </c>
      <c r="AE545" s="146" t="s">
        <v>78</v>
      </c>
      <c r="AF545" s="145">
        <v>796</v>
      </c>
      <c r="AG545" s="32" t="s">
        <v>68</v>
      </c>
      <c r="AH545" s="145">
        <v>1</v>
      </c>
      <c r="AI545" s="145" t="s">
        <v>1080</v>
      </c>
      <c r="AJ545" s="32" t="s">
        <v>4407</v>
      </c>
      <c r="AK545" s="60">
        <v>42035</v>
      </c>
      <c r="AL545" s="60">
        <v>42035</v>
      </c>
      <c r="AM545" s="60">
        <v>42278</v>
      </c>
      <c r="AN545" s="145">
        <v>2015</v>
      </c>
      <c r="AO545" s="50"/>
      <c r="AP545" s="51"/>
      <c r="AQ545" s="145"/>
      <c r="AR545" s="147" t="s">
        <v>1659</v>
      </c>
      <c r="AS545" s="147" t="s">
        <v>1659</v>
      </c>
      <c r="AT545" s="147" t="s">
        <v>1659</v>
      </c>
      <c r="AU545" s="147" t="s">
        <v>1659</v>
      </c>
      <c r="AV545" s="147" t="s">
        <v>1659</v>
      </c>
      <c r="AW545" s="147" t="s">
        <v>1659</v>
      </c>
      <c r="AX545" s="147" t="s">
        <v>1659</v>
      </c>
      <c r="AY545" s="147" t="s">
        <v>1659</v>
      </c>
      <c r="AZ545" s="147" t="s">
        <v>1659</v>
      </c>
      <c r="BA545" s="147" t="s">
        <v>1659</v>
      </c>
      <c r="BB545" s="59" t="s">
        <v>4732</v>
      </c>
      <c r="BC545" s="31"/>
    </row>
    <row r="546" spans="1:55" ht="45">
      <c r="A546" s="142">
        <v>3</v>
      </c>
      <c r="B546" s="50" t="s">
        <v>4640</v>
      </c>
      <c r="C546" s="31" t="s">
        <v>54</v>
      </c>
      <c r="D546" s="31" t="s">
        <v>67</v>
      </c>
      <c r="E546" s="59" t="s">
        <v>2758</v>
      </c>
      <c r="F546" s="32" t="s">
        <v>4564</v>
      </c>
      <c r="G546" s="145">
        <v>31</v>
      </c>
      <c r="H546" s="145">
        <v>627280</v>
      </c>
      <c r="I546" s="59" t="s">
        <v>4641</v>
      </c>
      <c r="J546" s="32" t="s">
        <v>4566</v>
      </c>
      <c r="K546" s="32" t="s">
        <v>4567</v>
      </c>
      <c r="L546" s="32" t="s">
        <v>2639</v>
      </c>
      <c r="M546" s="145" t="s">
        <v>4568</v>
      </c>
      <c r="N546" s="32" t="s">
        <v>4569</v>
      </c>
      <c r="O546" s="31" t="s">
        <v>4570</v>
      </c>
      <c r="P546" s="51">
        <v>5079.4740000000002</v>
      </c>
      <c r="Q546" s="67">
        <v>5993.7793199999996</v>
      </c>
      <c r="R546" s="51"/>
      <c r="S546" s="51"/>
      <c r="T546" s="51">
        <v>5079.4740000000002</v>
      </c>
      <c r="U546" s="67">
        <v>5993.7793199999996</v>
      </c>
      <c r="V546" s="31" t="s">
        <v>64</v>
      </c>
      <c r="W546" s="32" t="s">
        <v>54</v>
      </c>
      <c r="X546" s="32" t="s">
        <v>54</v>
      </c>
      <c r="Y546" s="145" t="s">
        <v>2658</v>
      </c>
      <c r="Z546" s="60">
        <v>41978</v>
      </c>
      <c r="AA546" s="60">
        <v>42023</v>
      </c>
      <c r="AB546" s="145"/>
      <c r="AC546" s="145"/>
      <c r="AD546" s="146" t="s">
        <v>4642</v>
      </c>
      <c r="AE546" s="146" t="s">
        <v>78</v>
      </c>
      <c r="AF546" s="145">
        <v>796</v>
      </c>
      <c r="AG546" s="32" t="s">
        <v>68</v>
      </c>
      <c r="AH546" s="145">
        <v>1</v>
      </c>
      <c r="AI546" s="145" t="s">
        <v>1080</v>
      </c>
      <c r="AJ546" s="32" t="s">
        <v>4407</v>
      </c>
      <c r="AK546" s="60">
        <v>42023</v>
      </c>
      <c r="AL546" s="60">
        <v>42035</v>
      </c>
      <c r="AM546" s="60">
        <v>42278</v>
      </c>
      <c r="AN546" s="145">
        <v>2015</v>
      </c>
      <c r="AO546" s="50">
        <v>2015</v>
      </c>
      <c r="AP546" s="51"/>
      <c r="AQ546" s="145"/>
      <c r="AR546" s="147" t="s">
        <v>1659</v>
      </c>
      <c r="AS546" s="147" t="s">
        <v>1659</v>
      </c>
      <c r="AT546" s="147" t="s">
        <v>1659</v>
      </c>
      <c r="AU546" s="147" t="s">
        <v>1659</v>
      </c>
      <c r="AV546" s="147" t="s">
        <v>1659</v>
      </c>
      <c r="AW546" s="147" t="s">
        <v>1659</v>
      </c>
      <c r="AX546" s="147" t="s">
        <v>1659</v>
      </c>
      <c r="AY546" s="147" t="s">
        <v>1659</v>
      </c>
      <c r="AZ546" s="147" t="s">
        <v>1659</v>
      </c>
      <c r="BA546" s="147" t="s">
        <v>1659</v>
      </c>
      <c r="BB546" s="59" t="s">
        <v>4732</v>
      </c>
      <c r="BC546" s="31"/>
    </row>
    <row r="547" spans="1:55" ht="45">
      <c r="A547" s="142">
        <v>3</v>
      </c>
      <c r="B547" s="50" t="s">
        <v>4643</v>
      </c>
      <c r="C547" s="31" t="s">
        <v>54</v>
      </c>
      <c r="D547" s="31" t="s">
        <v>67</v>
      </c>
      <c r="E547" s="59" t="s">
        <v>2758</v>
      </c>
      <c r="F547" s="32" t="s">
        <v>4564</v>
      </c>
      <c r="G547" s="145">
        <v>31</v>
      </c>
      <c r="H547" s="145">
        <v>627292</v>
      </c>
      <c r="I547" s="59" t="s">
        <v>4644</v>
      </c>
      <c r="J547" s="32" t="s">
        <v>4566</v>
      </c>
      <c r="K547" s="32" t="s">
        <v>4567</v>
      </c>
      <c r="L547" s="32" t="s">
        <v>2639</v>
      </c>
      <c r="M547" s="145" t="s">
        <v>4568</v>
      </c>
      <c r="N547" s="32" t="s">
        <v>4569</v>
      </c>
      <c r="O547" s="31" t="s">
        <v>4570</v>
      </c>
      <c r="P547" s="51">
        <v>5355.3525</v>
      </c>
      <c r="Q547" s="67">
        <v>6319.3159499999992</v>
      </c>
      <c r="R547" s="51"/>
      <c r="S547" s="51"/>
      <c r="T547" s="51">
        <v>5355.3525</v>
      </c>
      <c r="U547" s="67">
        <v>6319.3159499999992</v>
      </c>
      <c r="V547" s="31" t="s">
        <v>64</v>
      </c>
      <c r="W547" s="32" t="s">
        <v>54</v>
      </c>
      <c r="X547" s="32" t="s">
        <v>54</v>
      </c>
      <c r="Y547" s="145" t="s">
        <v>2658</v>
      </c>
      <c r="Z547" s="60">
        <v>41978</v>
      </c>
      <c r="AA547" s="60">
        <v>42023</v>
      </c>
      <c r="AB547" s="145"/>
      <c r="AC547" s="145"/>
      <c r="AD547" s="146" t="s">
        <v>4645</v>
      </c>
      <c r="AE547" s="146" t="s">
        <v>78</v>
      </c>
      <c r="AF547" s="145">
        <v>796</v>
      </c>
      <c r="AG547" s="32" t="s">
        <v>68</v>
      </c>
      <c r="AH547" s="145">
        <v>1</v>
      </c>
      <c r="AI547" s="145" t="s">
        <v>1080</v>
      </c>
      <c r="AJ547" s="32" t="s">
        <v>4407</v>
      </c>
      <c r="AK547" s="60">
        <v>42023</v>
      </c>
      <c r="AL547" s="60">
        <v>42035</v>
      </c>
      <c r="AM547" s="60">
        <v>42278</v>
      </c>
      <c r="AN547" s="145">
        <v>2015</v>
      </c>
      <c r="AO547" s="50">
        <v>2015</v>
      </c>
      <c r="AP547" s="51"/>
      <c r="AQ547" s="145"/>
      <c r="AR547" s="147" t="s">
        <v>1659</v>
      </c>
      <c r="AS547" s="147" t="s">
        <v>1659</v>
      </c>
      <c r="AT547" s="147" t="s">
        <v>1659</v>
      </c>
      <c r="AU547" s="147" t="s">
        <v>1659</v>
      </c>
      <c r="AV547" s="147" t="s">
        <v>1659</v>
      </c>
      <c r="AW547" s="147" t="s">
        <v>1659</v>
      </c>
      <c r="AX547" s="147" t="s">
        <v>1659</v>
      </c>
      <c r="AY547" s="147" t="s">
        <v>1659</v>
      </c>
      <c r="AZ547" s="147" t="s">
        <v>1659</v>
      </c>
      <c r="BA547" s="147" t="s">
        <v>1659</v>
      </c>
      <c r="BB547" s="59" t="s">
        <v>4732</v>
      </c>
      <c r="BC547" s="31"/>
    </row>
    <row r="548" spans="1:55" ht="45">
      <c r="A548" s="142">
        <v>3</v>
      </c>
      <c r="B548" s="50" t="s">
        <v>4646</v>
      </c>
      <c r="C548" s="31" t="s">
        <v>54</v>
      </c>
      <c r="D548" s="31" t="s">
        <v>67</v>
      </c>
      <c r="E548" s="59" t="s">
        <v>2758</v>
      </c>
      <c r="F548" s="32" t="s">
        <v>4647</v>
      </c>
      <c r="G548" s="145">
        <v>29</v>
      </c>
      <c r="H548" s="145">
        <v>627410</v>
      </c>
      <c r="I548" s="59" t="s">
        <v>4648</v>
      </c>
      <c r="J548" s="32" t="s">
        <v>4566</v>
      </c>
      <c r="K548" s="32" t="s">
        <v>4567</v>
      </c>
      <c r="L548" s="32" t="s">
        <v>2639</v>
      </c>
      <c r="M548" s="145" t="s">
        <v>4568</v>
      </c>
      <c r="N548" s="32" t="s">
        <v>4569</v>
      </c>
      <c r="O548" s="31" t="s">
        <v>4577</v>
      </c>
      <c r="P548" s="51">
        <v>6023.2434599999997</v>
      </c>
      <c r="Q548" s="67">
        <v>7107.4272827999994</v>
      </c>
      <c r="R548" s="51"/>
      <c r="S548" s="51"/>
      <c r="T548" s="51">
        <v>6023.2434599999997</v>
      </c>
      <c r="U548" s="67">
        <v>7107.4272827999994</v>
      </c>
      <c r="V548" s="31" t="s">
        <v>64</v>
      </c>
      <c r="W548" s="32" t="s">
        <v>54</v>
      </c>
      <c r="X548" s="32" t="s">
        <v>54</v>
      </c>
      <c r="Y548" s="145" t="s">
        <v>2658</v>
      </c>
      <c r="Z548" s="60">
        <v>41978</v>
      </c>
      <c r="AA548" s="60">
        <v>42023</v>
      </c>
      <c r="AB548" s="145"/>
      <c r="AC548" s="145"/>
      <c r="AD548" s="146" t="s">
        <v>4649</v>
      </c>
      <c r="AE548" s="146" t="s">
        <v>78</v>
      </c>
      <c r="AF548" s="145">
        <v>796</v>
      </c>
      <c r="AG548" s="32" t="s">
        <v>68</v>
      </c>
      <c r="AH548" s="145">
        <v>1</v>
      </c>
      <c r="AI548" s="145" t="s">
        <v>1080</v>
      </c>
      <c r="AJ548" s="32" t="s">
        <v>4407</v>
      </c>
      <c r="AK548" s="60">
        <v>42023</v>
      </c>
      <c r="AL548" s="60">
        <v>42035</v>
      </c>
      <c r="AM548" s="60">
        <v>42278</v>
      </c>
      <c r="AN548" s="145">
        <v>2015</v>
      </c>
      <c r="AO548" s="50"/>
      <c r="AP548" s="51"/>
      <c r="AQ548" s="145"/>
      <c r="AR548" s="147" t="s">
        <v>1659</v>
      </c>
      <c r="AS548" s="147" t="s">
        <v>1659</v>
      </c>
      <c r="AT548" s="147" t="s">
        <v>1659</v>
      </c>
      <c r="AU548" s="147" t="s">
        <v>1659</v>
      </c>
      <c r="AV548" s="147" t="s">
        <v>1659</v>
      </c>
      <c r="AW548" s="147" t="s">
        <v>1659</v>
      </c>
      <c r="AX548" s="147" t="s">
        <v>1659</v>
      </c>
      <c r="AY548" s="147" t="s">
        <v>1659</v>
      </c>
      <c r="AZ548" s="147" t="s">
        <v>1659</v>
      </c>
      <c r="BA548" s="147" t="s">
        <v>1659</v>
      </c>
      <c r="BB548" s="59" t="s">
        <v>4732</v>
      </c>
      <c r="BC548" s="31"/>
    </row>
    <row r="549" spans="1:55" ht="45">
      <c r="A549" s="142">
        <v>3</v>
      </c>
      <c r="B549" s="50" t="s">
        <v>4650</v>
      </c>
      <c r="C549" s="31" t="s">
        <v>54</v>
      </c>
      <c r="D549" s="31" t="s">
        <v>67</v>
      </c>
      <c r="E549" s="59" t="s">
        <v>2758</v>
      </c>
      <c r="F549" s="32" t="s">
        <v>4647</v>
      </c>
      <c r="G549" s="145">
        <v>29</v>
      </c>
      <c r="H549" s="145">
        <v>627389</v>
      </c>
      <c r="I549" s="59" t="s">
        <v>4651</v>
      </c>
      <c r="J549" s="32" t="s">
        <v>4566</v>
      </c>
      <c r="K549" s="32" t="s">
        <v>4567</v>
      </c>
      <c r="L549" s="32" t="s">
        <v>2639</v>
      </c>
      <c r="M549" s="145" t="s">
        <v>4568</v>
      </c>
      <c r="N549" s="32" t="s">
        <v>4569</v>
      </c>
      <c r="O549" s="31" t="s">
        <v>4577</v>
      </c>
      <c r="P549" s="51">
        <v>3655.2352700000001</v>
      </c>
      <c r="Q549" s="67">
        <v>4313.1776185999997</v>
      </c>
      <c r="R549" s="51" t="s">
        <v>1659</v>
      </c>
      <c r="S549" s="51" t="s">
        <v>1659</v>
      </c>
      <c r="T549" s="51">
        <v>3655.2352700000001</v>
      </c>
      <c r="U549" s="67">
        <v>4313.1776185999997</v>
      </c>
      <c r="V549" s="31" t="s">
        <v>64</v>
      </c>
      <c r="W549" s="32" t="s">
        <v>54</v>
      </c>
      <c r="X549" s="32" t="s">
        <v>54</v>
      </c>
      <c r="Y549" s="145" t="s">
        <v>2658</v>
      </c>
      <c r="Z549" s="60">
        <v>41978</v>
      </c>
      <c r="AA549" s="60">
        <v>42023</v>
      </c>
      <c r="AB549" s="145"/>
      <c r="AC549" s="145"/>
      <c r="AD549" s="146" t="s">
        <v>4652</v>
      </c>
      <c r="AE549" s="146" t="s">
        <v>78</v>
      </c>
      <c r="AF549" s="145">
        <v>796</v>
      </c>
      <c r="AG549" s="32" t="s">
        <v>68</v>
      </c>
      <c r="AH549" s="145">
        <v>1</v>
      </c>
      <c r="AI549" s="145" t="s">
        <v>1080</v>
      </c>
      <c r="AJ549" s="32" t="s">
        <v>4407</v>
      </c>
      <c r="AK549" s="60">
        <v>42023</v>
      </c>
      <c r="AL549" s="60">
        <v>42035</v>
      </c>
      <c r="AM549" s="60">
        <v>42278</v>
      </c>
      <c r="AN549" s="145">
        <v>2015</v>
      </c>
      <c r="AO549" s="50"/>
      <c r="AP549" s="51"/>
      <c r="AQ549" s="145"/>
      <c r="AR549" s="147" t="s">
        <v>1659</v>
      </c>
      <c r="AS549" s="147" t="s">
        <v>1659</v>
      </c>
      <c r="AT549" s="147" t="s">
        <v>1659</v>
      </c>
      <c r="AU549" s="147" t="s">
        <v>1659</v>
      </c>
      <c r="AV549" s="147" t="s">
        <v>1659</v>
      </c>
      <c r="AW549" s="147" t="s">
        <v>1659</v>
      </c>
      <c r="AX549" s="147" t="s">
        <v>1659</v>
      </c>
      <c r="AY549" s="147" t="s">
        <v>1659</v>
      </c>
      <c r="AZ549" s="147" t="s">
        <v>1659</v>
      </c>
      <c r="BA549" s="147" t="s">
        <v>1659</v>
      </c>
      <c r="BB549" s="59" t="s">
        <v>4732</v>
      </c>
      <c r="BC549" s="31"/>
    </row>
    <row r="550" spans="1:55" ht="33.75">
      <c r="A550" s="142">
        <v>3</v>
      </c>
      <c r="B550" s="50" t="s">
        <v>4653</v>
      </c>
      <c r="C550" s="31" t="s">
        <v>54</v>
      </c>
      <c r="D550" s="31" t="s">
        <v>67</v>
      </c>
      <c r="E550" s="59" t="s">
        <v>2758</v>
      </c>
      <c r="F550" s="32" t="s">
        <v>4647</v>
      </c>
      <c r="G550" s="145">
        <v>29</v>
      </c>
      <c r="H550" s="145">
        <v>627953</v>
      </c>
      <c r="I550" s="59" t="s">
        <v>4654</v>
      </c>
      <c r="J550" s="32" t="s">
        <v>4566</v>
      </c>
      <c r="K550" s="32" t="s">
        <v>4567</v>
      </c>
      <c r="L550" s="32" t="s">
        <v>2639</v>
      </c>
      <c r="M550" s="145" t="s">
        <v>4568</v>
      </c>
      <c r="N550" s="32" t="s">
        <v>4569</v>
      </c>
      <c r="O550" s="31" t="s">
        <v>2656</v>
      </c>
      <c r="P550" s="51">
        <v>943.92785000000003</v>
      </c>
      <c r="Q550" s="67">
        <v>1113.834863</v>
      </c>
      <c r="R550" s="51" t="s">
        <v>1659</v>
      </c>
      <c r="S550" s="51" t="s">
        <v>1659</v>
      </c>
      <c r="T550" s="51">
        <v>943.92785000000003</v>
      </c>
      <c r="U550" s="67">
        <v>1113.834863</v>
      </c>
      <c r="V550" s="31" t="s">
        <v>64</v>
      </c>
      <c r="W550" s="32" t="s">
        <v>54</v>
      </c>
      <c r="X550" s="32" t="s">
        <v>54</v>
      </c>
      <c r="Y550" s="145" t="s">
        <v>2658</v>
      </c>
      <c r="Z550" s="60">
        <v>41978</v>
      </c>
      <c r="AA550" s="60">
        <v>42023</v>
      </c>
      <c r="AB550" s="145"/>
      <c r="AC550" s="145"/>
      <c r="AD550" s="146" t="s">
        <v>4655</v>
      </c>
      <c r="AE550" s="146" t="s">
        <v>78</v>
      </c>
      <c r="AF550" s="145">
        <v>796</v>
      </c>
      <c r="AG550" s="32" t="s">
        <v>68</v>
      </c>
      <c r="AH550" s="145">
        <v>1</v>
      </c>
      <c r="AI550" s="145" t="s">
        <v>1080</v>
      </c>
      <c r="AJ550" s="32" t="s">
        <v>4407</v>
      </c>
      <c r="AK550" s="60">
        <v>42023</v>
      </c>
      <c r="AL550" s="60">
        <v>42063</v>
      </c>
      <c r="AM550" s="60">
        <v>42063</v>
      </c>
      <c r="AN550" s="145">
        <v>2015</v>
      </c>
      <c r="AO550" s="50"/>
      <c r="AP550" s="51"/>
      <c r="AQ550" s="145"/>
      <c r="AR550" s="147" t="s">
        <v>1659</v>
      </c>
      <c r="AS550" s="147" t="s">
        <v>1659</v>
      </c>
      <c r="AT550" s="147" t="s">
        <v>1659</v>
      </c>
      <c r="AU550" s="147" t="s">
        <v>1659</v>
      </c>
      <c r="AV550" s="147" t="s">
        <v>1659</v>
      </c>
      <c r="AW550" s="147" t="s">
        <v>1659</v>
      </c>
      <c r="AX550" s="147" t="s">
        <v>1659</v>
      </c>
      <c r="AY550" s="147" t="s">
        <v>1659</v>
      </c>
      <c r="AZ550" s="147" t="s">
        <v>1659</v>
      </c>
      <c r="BA550" s="147" t="s">
        <v>1659</v>
      </c>
      <c r="BB550" s="59" t="s">
        <v>4732</v>
      </c>
      <c r="BC550" s="31"/>
    </row>
    <row r="551" spans="1:55" ht="45">
      <c r="A551" s="142">
        <v>3</v>
      </c>
      <c r="B551" s="50" t="s">
        <v>4656</v>
      </c>
      <c r="C551" s="31" t="s">
        <v>54</v>
      </c>
      <c r="D551" s="31" t="s">
        <v>67</v>
      </c>
      <c r="E551" s="59" t="s">
        <v>2758</v>
      </c>
      <c r="F551" s="31" t="s">
        <v>4564</v>
      </c>
      <c r="G551" s="50">
        <v>31</v>
      </c>
      <c r="H551" s="145">
        <v>627233</v>
      </c>
      <c r="I551" s="59" t="s">
        <v>4657</v>
      </c>
      <c r="J551" s="32" t="s">
        <v>4566</v>
      </c>
      <c r="K551" s="32" t="s">
        <v>4567</v>
      </c>
      <c r="L551" s="31" t="s">
        <v>2639</v>
      </c>
      <c r="M551" s="145" t="s">
        <v>4568</v>
      </c>
      <c r="N551" s="31" t="s">
        <v>4569</v>
      </c>
      <c r="O551" s="31" t="s">
        <v>4658</v>
      </c>
      <c r="P551" s="51">
        <v>10646.67563</v>
      </c>
      <c r="Q551" s="67">
        <v>12563.077243399999</v>
      </c>
      <c r="R551" s="149" t="s">
        <v>1659</v>
      </c>
      <c r="S551" s="149" t="s">
        <v>1659</v>
      </c>
      <c r="T551" s="51">
        <v>10646.67563</v>
      </c>
      <c r="U551" s="67">
        <v>12563.077243399999</v>
      </c>
      <c r="V551" s="31" t="s">
        <v>61</v>
      </c>
      <c r="W551" s="31" t="s">
        <v>54</v>
      </c>
      <c r="X551" s="31" t="s">
        <v>54</v>
      </c>
      <c r="Y551" s="50" t="s">
        <v>2658</v>
      </c>
      <c r="Z551" s="60">
        <v>41985</v>
      </c>
      <c r="AA551" s="60">
        <v>42045</v>
      </c>
      <c r="AB551" s="145"/>
      <c r="AC551" s="50"/>
      <c r="AD551" s="59" t="s">
        <v>4659</v>
      </c>
      <c r="AE551" s="59" t="s">
        <v>78</v>
      </c>
      <c r="AF551" s="145">
        <v>796</v>
      </c>
      <c r="AG551" s="31" t="s">
        <v>68</v>
      </c>
      <c r="AH551" s="50">
        <v>1</v>
      </c>
      <c r="AI551" s="50" t="s">
        <v>1080</v>
      </c>
      <c r="AJ551" s="31" t="s">
        <v>4407</v>
      </c>
      <c r="AK551" s="60">
        <v>42045</v>
      </c>
      <c r="AL551" s="60">
        <v>42094</v>
      </c>
      <c r="AM551" s="60">
        <v>42278</v>
      </c>
      <c r="AN551" s="50">
        <v>2015</v>
      </c>
      <c r="AO551" s="50"/>
      <c r="AP551" s="51"/>
      <c r="AQ551" s="50"/>
      <c r="AR551" s="147" t="s">
        <v>1659</v>
      </c>
      <c r="AS551" s="147" t="s">
        <v>1659</v>
      </c>
      <c r="AT551" s="147" t="s">
        <v>1659</v>
      </c>
      <c r="AU551" s="147" t="s">
        <v>1659</v>
      </c>
      <c r="AV551" s="147" t="s">
        <v>1659</v>
      </c>
      <c r="AW551" s="147" t="s">
        <v>1659</v>
      </c>
      <c r="AX551" s="147" t="s">
        <v>1659</v>
      </c>
      <c r="AY551" s="147" t="s">
        <v>1659</v>
      </c>
      <c r="AZ551" s="147" t="s">
        <v>1659</v>
      </c>
      <c r="BA551" s="147" t="s">
        <v>1659</v>
      </c>
      <c r="BB551" s="59" t="s">
        <v>4732</v>
      </c>
      <c r="BC551" s="31"/>
    </row>
    <row r="552" spans="1:55" ht="45">
      <c r="A552" s="142">
        <v>3</v>
      </c>
      <c r="B552" s="50" t="s">
        <v>4660</v>
      </c>
      <c r="C552" s="31" t="s">
        <v>54</v>
      </c>
      <c r="D552" s="31" t="s">
        <v>67</v>
      </c>
      <c r="E552" s="59" t="s">
        <v>2758</v>
      </c>
      <c r="F552" s="31" t="s">
        <v>4564</v>
      </c>
      <c r="G552" s="50">
        <v>31</v>
      </c>
      <c r="H552" s="145">
        <v>627253</v>
      </c>
      <c r="I552" s="59" t="s">
        <v>4661</v>
      </c>
      <c r="J552" s="32" t="s">
        <v>4566</v>
      </c>
      <c r="K552" s="32" t="s">
        <v>4567</v>
      </c>
      <c r="L552" s="31" t="s">
        <v>2639</v>
      </c>
      <c r="M552" s="145" t="s">
        <v>4568</v>
      </c>
      <c r="N552" s="31" t="s">
        <v>4569</v>
      </c>
      <c r="O552" s="31" t="s">
        <v>4570</v>
      </c>
      <c r="P552" s="51">
        <v>1022.31764</v>
      </c>
      <c r="Q552" s="67">
        <v>1206.3348151999999</v>
      </c>
      <c r="R552" s="51" t="s">
        <v>1659</v>
      </c>
      <c r="S552" s="51" t="s">
        <v>1659</v>
      </c>
      <c r="T552" s="51">
        <v>970.40093999999999</v>
      </c>
      <c r="U552" s="67">
        <v>1145.0731091999999</v>
      </c>
      <c r="V552" s="31" t="s">
        <v>64</v>
      </c>
      <c r="W552" s="31" t="s">
        <v>54</v>
      </c>
      <c r="X552" s="31" t="s">
        <v>54</v>
      </c>
      <c r="Y552" s="50" t="s">
        <v>2658</v>
      </c>
      <c r="Z552" s="60">
        <v>41985</v>
      </c>
      <c r="AA552" s="60">
        <v>42030</v>
      </c>
      <c r="AB552" s="50"/>
      <c r="AC552" s="50"/>
      <c r="AD552" s="59" t="s">
        <v>4662</v>
      </c>
      <c r="AE552" s="59" t="s">
        <v>78</v>
      </c>
      <c r="AF552" s="145">
        <v>796</v>
      </c>
      <c r="AG552" s="31" t="s">
        <v>68</v>
      </c>
      <c r="AH552" s="50">
        <v>1</v>
      </c>
      <c r="AI552" s="50" t="s">
        <v>1080</v>
      </c>
      <c r="AJ552" s="31" t="s">
        <v>4407</v>
      </c>
      <c r="AK552" s="60">
        <v>42030</v>
      </c>
      <c r="AL552" s="60">
        <v>42035</v>
      </c>
      <c r="AM552" s="60">
        <v>42095</v>
      </c>
      <c r="AN552" s="50">
        <v>2015</v>
      </c>
      <c r="AO552" s="50"/>
      <c r="AP552" s="51"/>
      <c r="AQ552" s="50"/>
      <c r="AR552" s="145" t="s">
        <v>1659</v>
      </c>
      <c r="AS552" s="145" t="s">
        <v>1659</v>
      </c>
      <c r="AT552" s="145" t="s">
        <v>1659</v>
      </c>
      <c r="AU552" s="145" t="s">
        <v>1659</v>
      </c>
      <c r="AV552" s="145" t="s">
        <v>1659</v>
      </c>
      <c r="AW552" s="145" t="s">
        <v>1659</v>
      </c>
      <c r="AX552" s="145" t="s">
        <v>1659</v>
      </c>
      <c r="AY552" s="145" t="s">
        <v>1659</v>
      </c>
      <c r="AZ552" s="145" t="s">
        <v>1659</v>
      </c>
      <c r="BA552" s="145" t="s">
        <v>1659</v>
      </c>
      <c r="BB552" s="59" t="s">
        <v>4732</v>
      </c>
      <c r="BC552" s="31"/>
    </row>
    <row r="553" spans="1:55" ht="45">
      <c r="A553" s="142">
        <v>3</v>
      </c>
      <c r="B553" s="50" t="s">
        <v>4663</v>
      </c>
      <c r="C553" s="31" t="s">
        <v>54</v>
      </c>
      <c r="D553" s="31" t="s">
        <v>67</v>
      </c>
      <c r="E553" s="59" t="s">
        <v>2758</v>
      </c>
      <c r="F553" s="31" t="s">
        <v>4616</v>
      </c>
      <c r="G553" s="50">
        <v>45</v>
      </c>
      <c r="H553" s="50">
        <v>625934</v>
      </c>
      <c r="I553" s="59" t="s">
        <v>4664</v>
      </c>
      <c r="J553" s="32" t="s">
        <v>4566</v>
      </c>
      <c r="K553" s="32" t="s">
        <v>4567</v>
      </c>
      <c r="L553" s="31" t="s">
        <v>2639</v>
      </c>
      <c r="M553" s="145" t="s">
        <v>4568</v>
      </c>
      <c r="N553" s="31" t="s">
        <v>4569</v>
      </c>
      <c r="O553" s="31" t="s">
        <v>4577</v>
      </c>
      <c r="P553" s="51">
        <v>925.52509999999995</v>
      </c>
      <c r="Q553" s="67">
        <v>1092.1196179999999</v>
      </c>
      <c r="R553" s="51" t="s">
        <v>1659</v>
      </c>
      <c r="S553" s="51" t="s">
        <v>1659</v>
      </c>
      <c r="T553" s="51">
        <v>925.52509999999995</v>
      </c>
      <c r="U553" s="67">
        <v>1092.1196179999999</v>
      </c>
      <c r="V553" s="31" t="s">
        <v>64</v>
      </c>
      <c r="W553" s="31" t="s">
        <v>54</v>
      </c>
      <c r="X553" s="31" t="s">
        <v>54</v>
      </c>
      <c r="Y553" s="50" t="s">
        <v>2658</v>
      </c>
      <c r="Z553" s="60">
        <v>41985</v>
      </c>
      <c r="AA553" s="60">
        <v>42030</v>
      </c>
      <c r="AB553" s="50"/>
      <c r="AC553" s="50"/>
      <c r="AD553" s="59" t="s">
        <v>4665</v>
      </c>
      <c r="AE553" s="59" t="s">
        <v>78</v>
      </c>
      <c r="AF553" s="145">
        <v>796</v>
      </c>
      <c r="AG553" s="31" t="s">
        <v>68</v>
      </c>
      <c r="AH553" s="50">
        <v>9</v>
      </c>
      <c r="AI553" s="50" t="s">
        <v>1080</v>
      </c>
      <c r="AJ553" s="31" t="s">
        <v>4407</v>
      </c>
      <c r="AK553" s="60">
        <v>42030</v>
      </c>
      <c r="AL553" s="60">
        <v>42035</v>
      </c>
      <c r="AM553" s="60">
        <v>42035</v>
      </c>
      <c r="AN553" s="50">
        <v>2015</v>
      </c>
      <c r="AO553" s="50"/>
      <c r="AP553" s="51"/>
      <c r="AQ553" s="145"/>
      <c r="AR553" s="145" t="s">
        <v>1659</v>
      </c>
      <c r="AS553" s="145" t="s">
        <v>1659</v>
      </c>
      <c r="AT553" s="145" t="s">
        <v>1659</v>
      </c>
      <c r="AU553" s="145" t="s">
        <v>1659</v>
      </c>
      <c r="AV553" s="145" t="s">
        <v>1659</v>
      </c>
      <c r="AW553" s="145" t="s">
        <v>1659</v>
      </c>
      <c r="AX553" s="145" t="s">
        <v>1659</v>
      </c>
      <c r="AY553" s="145" t="s">
        <v>1659</v>
      </c>
      <c r="AZ553" s="145" t="s">
        <v>1659</v>
      </c>
      <c r="BA553" s="145" t="s">
        <v>1659</v>
      </c>
      <c r="BB553" s="59" t="s">
        <v>4732</v>
      </c>
      <c r="BC553" s="31"/>
    </row>
    <row r="554" spans="1:55" ht="45">
      <c r="A554" s="142">
        <v>3</v>
      </c>
      <c r="B554" s="50" t="s">
        <v>4666</v>
      </c>
      <c r="C554" s="31" t="s">
        <v>54</v>
      </c>
      <c r="D554" s="31" t="s">
        <v>67</v>
      </c>
      <c r="E554" s="59" t="s">
        <v>2758</v>
      </c>
      <c r="F554" s="31" t="s">
        <v>4564</v>
      </c>
      <c r="G554" s="50">
        <v>31</v>
      </c>
      <c r="H554" s="145">
        <v>627299</v>
      </c>
      <c r="I554" s="59" t="s">
        <v>4667</v>
      </c>
      <c r="J554" s="32" t="s">
        <v>4566</v>
      </c>
      <c r="K554" s="32" t="s">
        <v>4567</v>
      </c>
      <c r="L554" s="31" t="s">
        <v>2639</v>
      </c>
      <c r="M554" s="145" t="s">
        <v>4568</v>
      </c>
      <c r="N554" s="31" t="s">
        <v>4569</v>
      </c>
      <c r="O554" s="31" t="s">
        <v>4570</v>
      </c>
      <c r="P554" s="51">
        <v>38004.39</v>
      </c>
      <c r="Q554" s="67">
        <v>44845.180199999995</v>
      </c>
      <c r="R554" s="51"/>
      <c r="S554" s="51"/>
      <c r="T554" s="51">
        <v>38004.39</v>
      </c>
      <c r="U554" s="67">
        <v>44845.180199999995</v>
      </c>
      <c r="V554" s="31" t="s">
        <v>61</v>
      </c>
      <c r="W554" s="31" t="s">
        <v>54</v>
      </c>
      <c r="X554" s="31" t="s">
        <v>54</v>
      </c>
      <c r="Y554" s="50" t="s">
        <v>2658</v>
      </c>
      <c r="Z554" s="60">
        <v>41978</v>
      </c>
      <c r="AA554" s="60">
        <v>42038</v>
      </c>
      <c r="AB554" s="145"/>
      <c r="AC554" s="50"/>
      <c r="AD554" s="59" t="s">
        <v>4627</v>
      </c>
      <c r="AE554" s="59" t="s">
        <v>78</v>
      </c>
      <c r="AF554" s="145">
        <v>796</v>
      </c>
      <c r="AG554" s="31" t="s">
        <v>68</v>
      </c>
      <c r="AH554" s="50">
        <v>283</v>
      </c>
      <c r="AI554" s="50" t="s">
        <v>1080</v>
      </c>
      <c r="AJ554" s="31" t="s">
        <v>4407</v>
      </c>
      <c r="AK554" s="60">
        <v>42038</v>
      </c>
      <c r="AL554" s="60">
        <v>42063</v>
      </c>
      <c r="AM554" s="60">
        <v>42095</v>
      </c>
      <c r="AN554" s="50">
        <v>2015</v>
      </c>
      <c r="AO554" s="50"/>
      <c r="AP554" s="51"/>
      <c r="AQ554" s="50"/>
      <c r="AR554" s="145" t="s">
        <v>1659</v>
      </c>
      <c r="AS554" s="145" t="s">
        <v>1659</v>
      </c>
      <c r="AT554" s="145" t="s">
        <v>1659</v>
      </c>
      <c r="AU554" s="145" t="s">
        <v>1659</v>
      </c>
      <c r="AV554" s="145" t="s">
        <v>1659</v>
      </c>
      <c r="AW554" s="145" t="s">
        <v>1659</v>
      </c>
      <c r="AX554" s="145" t="s">
        <v>1659</v>
      </c>
      <c r="AY554" s="145" t="s">
        <v>1659</v>
      </c>
      <c r="AZ554" s="145" t="s">
        <v>1659</v>
      </c>
      <c r="BA554" s="145" t="s">
        <v>1659</v>
      </c>
      <c r="BB554" s="59" t="s">
        <v>4732</v>
      </c>
      <c r="BC554" s="31"/>
    </row>
    <row r="555" spans="1:55" ht="45">
      <c r="A555" s="31">
        <v>3</v>
      </c>
      <c r="B555" s="31" t="s">
        <v>4668</v>
      </c>
      <c r="C555" s="31" t="s">
        <v>54</v>
      </c>
      <c r="D555" s="31" t="s">
        <v>67</v>
      </c>
      <c r="E555" s="31" t="s">
        <v>2758</v>
      </c>
      <c r="F555" s="31" t="s">
        <v>4564</v>
      </c>
      <c r="G555" s="31">
        <v>31</v>
      </c>
      <c r="H555" s="31">
        <v>627801</v>
      </c>
      <c r="I555" s="84" t="s">
        <v>4669</v>
      </c>
      <c r="J555" s="31" t="s">
        <v>4566</v>
      </c>
      <c r="K555" s="32" t="s">
        <v>4567</v>
      </c>
      <c r="L555" s="31" t="s">
        <v>4670</v>
      </c>
      <c r="M555" s="31" t="s">
        <v>4568</v>
      </c>
      <c r="N555" s="31" t="s">
        <v>4569</v>
      </c>
      <c r="O555" s="31" t="s">
        <v>4671</v>
      </c>
      <c r="P555" s="69">
        <v>951.95057999999995</v>
      </c>
      <c r="Q555" s="69">
        <v>1123.3016843999999</v>
      </c>
      <c r="R555" s="69" t="s">
        <v>1659</v>
      </c>
      <c r="S555" s="69" t="s">
        <v>1659</v>
      </c>
      <c r="T555" s="69">
        <v>951.95057999999995</v>
      </c>
      <c r="U555" s="69">
        <v>1123.3016843999999</v>
      </c>
      <c r="V555" s="31" t="s">
        <v>64</v>
      </c>
      <c r="W555" s="31" t="s">
        <v>54</v>
      </c>
      <c r="X555" s="31" t="s">
        <v>54</v>
      </c>
      <c r="Y555" s="31" t="s">
        <v>2658</v>
      </c>
      <c r="Z555" s="66">
        <v>41985</v>
      </c>
      <c r="AA555" s="66">
        <v>42030</v>
      </c>
      <c r="AB555" s="31"/>
      <c r="AC555" s="31"/>
      <c r="AD555" s="31" t="s">
        <v>4672</v>
      </c>
      <c r="AE555" s="31" t="s">
        <v>78</v>
      </c>
      <c r="AF555" s="31">
        <v>796</v>
      </c>
      <c r="AG555" s="31" t="s">
        <v>68</v>
      </c>
      <c r="AH555" s="31">
        <v>1</v>
      </c>
      <c r="AI555" s="31" t="s">
        <v>1080</v>
      </c>
      <c r="AJ555" s="31" t="s">
        <v>4407</v>
      </c>
      <c r="AK555" s="66">
        <v>42030</v>
      </c>
      <c r="AL555" s="66">
        <v>42063</v>
      </c>
      <c r="AM555" s="66">
        <v>42063</v>
      </c>
      <c r="AN555" s="31">
        <v>2015</v>
      </c>
      <c r="AO555" s="31"/>
      <c r="AP555" s="5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 t="s">
        <v>4673</v>
      </c>
      <c r="BB555" s="59" t="s">
        <v>4732</v>
      </c>
      <c r="BC555" s="31"/>
    </row>
    <row r="556" spans="1:55" ht="45">
      <c r="A556" s="31">
        <v>3</v>
      </c>
      <c r="B556" s="31" t="s">
        <v>4674</v>
      </c>
      <c r="C556" s="31" t="s">
        <v>54</v>
      </c>
      <c r="D556" s="31" t="s">
        <v>67</v>
      </c>
      <c r="E556" s="31" t="s">
        <v>2758</v>
      </c>
      <c r="F556" s="31" t="s">
        <v>4564</v>
      </c>
      <c r="G556" s="31">
        <v>31</v>
      </c>
      <c r="H556" s="31">
        <v>627290</v>
      </c>
      <c r="I556" s="84" t="s">
        <v>4675</v>
      </c>
      <c r="J556" s="31" t="s">
        <v>4566</v>
      </c>
      <c r="K556" s="32" t="s">
        <v>4567</v>
      </c>
      <c r="L556" s="31" t="s">
        <v>2639</v>
      </c>
      <c r="M556" s="31" t="s">
        <v>4568</v>
      </c>
      <c r="N556" s="31" t="s">
        <v>4569</v>
      </c>
      <c r="O556" s="31" t="s">
        <v>4570</v>
      </c>
      <c r="P556" s="69">
        <v>656.77219000000002</v>
      </c>
      <c r="Q556" s="69">
        <v>774.99118420000002</v>
      </c>
      <c r="R556" s="69"/>
      <c r="S556" s="69"/>
      <c r="T556" s="69">
        <v>656.77219000000002</v>
      </c>
      <c r="U556" s="69">
        <v>774.99118420000002</v>
      </c>
      <c r="V556" s="31" t="s">
        <v>64</v>
      </c>
      <c r="W556" s="31" t="s">
        <v>54</v>
      </c>
      <c r="X556" s="31" t="s">
        <v>54</v>
      </c>
      <c r="Y556" s="31" t="s">
        <v>2658</v>
      </c>
      <c r="Z556" s="66">
        <v>41985</v>
      </c>
      <c r="AA556" s="66">
        <v>42017</v>
      </c>
      <c r="AB556" s="31"/>
      <c r="AC556" s="31"/>
      <c r="AD556" s="31" t="s">
        <v>4676</v>
      </c>
      <c r="AE556" s="31" t="s">
        <v>78</v>
      </c>
      <c r="AF556" s="31">
        <v>796</v>
      </c>
      <c r="AG556" s="31" t="s">
        <v>68</v>
      </c>
      <c r="AH556" s="31">
        <v>42</v>
      </c>
      <c r="AI556" s="31" t="s">
        <v>1080</v>
      </c>
      <c r="AJ556" s="31" t="s">
        <v>4407</v>
      </c>
      <c r="AK556" s="66">
        <v>42017</v>
      </c>
      <c r="AL556" s="66">
        <v>42019</v>
      </c>
      <c r="AM556" s="66">
        <v>42095</v>
      </c>
      <c r="AN556" s="31">
        <v>2015</v>
      </c>
      <c r="AO556" s="31"/>
      <c r="AP556" s="51"/>
      <c r="AQ556" s="31"/>
      <c r="AR556" s="31" t="s">
        <v>1659</v>
      </c>
      <c r="AS556" s="31" t="s">
        <v>1659</v>
      </c>
      <c r="AT556" s="31" t="s">
        <v>1659</v>
      </c>
      <c r="AU556" s="31" t="s">
        <v>1659</v>
      </c>
      <c r="AV556" s="31" t="s">
        <v>1659</v>
      </c>
      <c r="AW556" s="31" t="s">
        <v>1659</v>
      </c>
      <c r="AX556" s="31" t="s">
        <v>1659</v>
      </c>
      <c r="AY556" s="31" t="s">
        <v>1659</v>
      </c>
      <c r="AZ556" s="31" t="s">
        <v>1659</v>
      </c>
      <c r="BA556" s="31" t="s">
        <v>1659</v>
      </c>
      <c r="BB556" s="59" t="s">
        <v>4732</v>
      </c>
      <c r="BC556" s="31"/>
    </row>
    <row r="557" spans="1:55" ht="45">
      <c r="A557" s="31">
        <v>3</v>
      </c>
      <c r="B557" s="31" t="s">
        <v>4677</v>
      </c>
      <c r="C557" s="31" t="s">
        <v>54</v>
      </c>
      <c r="D557" s="31" t="s">
        <v>67</v>
      </c>
      <c r="E557" s="31" t="s">
        <v>2758</v>
      </c>
      <c r="F557" s="31" t="s">
        <v>4564</v>
      </c>
      <c r="G557" s="31">
        <v>31</v>
      </c>
      <c r="H557" s="31">
        <v>627257</v>
      </c>
      <c r="I557" s="84" t="s">
        <v>4678</v>
      </c>
      <c r="J557" s="31" t="s">
        <v>4566</v>
      </c>
      <c r="K557" s="32" t="s">
        <v>4567</v>
      </c>
      <c r="L557" s="31" t="s">
        <v>2639</v>
      </c>
      <c r="M557" s="31" t="s">
        <v>4568</v>
      </c>
      <c r="N557" s="31" t="s">
        <v>4569</v>
      </c>
      <c r="O557" s="31" t="s">
        <v>4570</v>
      </c>
      <c r="P557" s="69">
        <v>2383.0549599999999</v>
      </c>
      <c r="Q557" s="69">
        <v>2812.0048527999998</v>
      </c>
      <c r="R557" s="69"/>
      <c r="S557" s="69"/>
      <c r="T557" s="69">
        <v>2383.0549599999999</v>
      </c>
      <c r="U557" s="69">
        <v>2812.0048527999998</v>
      </c>
      <c r="V557" s="31" t="s">
        <v>64</v>
      </c>
      <c r="W557" s="31" t="s">
        <v>54</v>
      </c>
      <c r="X557" s="31" t="s">
        <v>54</v>
      </c>
      <c r="Y557" s="31" t="s">
        <v>2658</v>
      </c>
      <c r="Z557" s="66">
        <v>41985</v>
      </c>
      <c r="AA557" s="66">
        <v>42030</v>
      </c>
      <c r="AB557" s="31"/>
      <c r="AC557" s="31"/>
      <c r="AD557" s="31" t="s">
        <v>4679</v>
      </c>
      <c r="AE557" s="31" t="s">
        <v>78</v>
      </c>
      <c r="AF557" s="31">
        <v>796</v>
      </c>
      <c r="AG557" s="31" t="s">
        <v>68</v>
      </c>
      <c r="AH557" s="31">
        <v>1</v>
      </c>
      <c r="AI557" s="31" t="s">
        <v>1080</v>
      </c>
      <c r="AJ557" s="31" t="s">
        <v>4407</v>
      </c>
      <c r="AK557" s="66">
        <v>42030</v>
      </c>
      <c r="AL557" s="66">
        <v>42063</v>
      </c>
      <c r="AM557" s="66">
        <v>42278</v>
      </c>
      <c r="AN557" s="31">
        <v>2015</v>
      </c>
      <c r="AO557" s="31"/>
      <c r="AP557" s="51"/>
      <c r="AQ557" s="31"/>
      <c r="AR557" s="31" t="s">
        <v>1659</v>
      </c>
      <c r="AS557" s="31" t="s">
        <v>1659</v>
      </c>
      <c r="AT557" s="31" t="s">
        <v>1659</v>
      </c>
      <c r="AU557" s="31" t="s">
        <v>1659</v>
      </c>
      <c r="AV557" s="31" t="s">
        <v>1659</v>
      </c>
      <c r="AW557" s="31" t="s">
        <v>1659</v>
      </c>
      <c r="AX557" s="31" t="s">
        <v>1659</v>
      </c>
      <c r="AY557" s="31" t="s">
        <v>1659</v>
      </c>
      <c r="AZ557" s="31" t="s">
        <v>1659</v>
      </c>
      <c r="BA557" s="31" t="s">
        <v>1659</v>
      </c>
      <c r="BB557" s="59" t="s">
        <v>4732</v>
      </c>
      <c r="BC557" s="31"/>
    </row>
    <row r="558" spans="1:55" ht="45">
      <c r="A558" s="31">
        <v>3</v>
      </c>
      <c r="B558" s="31" t="s">
        <v>4680</v>
      </c>
      <c r="C558" s="31" t="s">
        <v>54</v>
      </c>
      <c r="D558" s="31" t="s">
        <v>1055</v>
      </c>
      <c r="E558" s="31" t="s">
        <v>2758</v>
      </c>
      <c r="F558" s="31" t="s">
        <v>4564</v>
      </c>
      <c r="G558" s="31">
        <v>31</v>
      </c>
      <c r="H558" s="31">
        <v>627335</v>
      </c>
      <c r="I558" s="84" t="s">
        <v>4681</v>
      </c>
      <c r="J558" s="31" t="s">
        <v>4566</v>
      </c>
      <c r="K558" s="32" t="s">
        <v>4567</v>
      </c>
      <c r="L558" s="31" t="s">
        <v>2639</v>
      </c>
      <c r="M558" s="31" t="s">
        <v>4568</v>
      </c>
      <c r="N558" s="31" t="s">
        <v>4569</v>
      </c>
      <c r="O558" s="31" t="s">
        <v>4682</v>
      </c>
      <c r="P558" s="69">
        <v>3001.6057999999998</v>
      </c>
      <c r="Q558" s="69">
        <v>3541.8948439999995</v>
      </c>
      <c r="R558" s="69"/>
      <c r="S558" s="69"/>
      <c r="T558" s="69">
        <v>3001.6057999999998</v>
      </c>
      <c r="U558" s="69">
        <v>3541.8948439999995</v>
      </c>
      <c r="V558" s="31" t="s">
        <v>64</v>
      </c>
      <c r="W558" s="31" t="s">
        <v>54</v>
      </c>
      <c r="X558" s="31" t="s">
        <v>54</v>
      </c>
      <c r="Y558" s="31" t="s">
        <v>2658</v>
      </c>
      <c r="Z558" s="66">
        <v>41985</v>
      </c>
      <c r="AA558" s="66">
        <v>42030</v>
      </c>
      <c r="AB558" s="31"/>
      <c r="AC558" s="31"/>
      <c r="AD558" s="31" t="s">
        <v>4683</v>
      </c>
      <c r="AE558" s="31" t="s">
        <v>78</v>
      </c>
      <c r="AF558" s="31">
        <v>796</v>
      </c>
      <c r="AG558" s="31" t="s">
        <v>68</v>
      </c>
      <c r="AH558" s="31">
        <v>1</v>
      </c>
      <c r="AI558" s="31" t="s">
        <v>1080</v>
      </c>
      <c r="AJ558" s="31" t="s">
        <v>4407</v>
      </c>
      <c r="AK558" s="66">
        <v>42030</v>
      </c>
      <c r="AL558" s="66">
        <v>42062</v>
      </c>
      <c r="AM558" s="66">
        <v>42062</v>
      </c>
      <c r="AN558" s="31">
        <v>2015</v>
      </c>
      <c r="AO558" s="31"/>
      <c r="AP558" s="51"/>
      <c r="AQ558" s="31"/>
      <c r="AR558" s="31" t="s">
        <v>1659</v>
      </c>
      <c r="AS558" s="31" t="s">
        <v>1659</v>
      </c>
      <c r="AT558" s="31" t="s">
        <v>1659</v>
      </c>
      <c r="AU558" s="31" t="s">
        <v>1659</v>
      </c>
      <c r="AV558" s="31" t="s">
        <v>1659</v>
      </c>
      <c r="AW558" s="31" t="s">
        <v>1659</v>
      </c>
      <c r="AX558" s="31" t="s">
        <v>1659</v>
      </c>
      <c r="AY558" s="31" t="s">
        <v>1659</v>
      </c>
      <c r="AZ558" s="31" t="s">
        <v>1659</v>
      </c>
      <c r="BA558" s="31" t="s">
        <v>1659</v>
      </c>
      <c r="BB558" s="59" t="s">
        <v>4732</v>
      </c>
      <c r="BC558" s="31"/>
    </row>
    <row r="559" spans="1:55" ht="45">
      <c r="A559" s="31">
        <v>3</v>
      </c>
      <c r="B559" s="31" t="s">
        <v>4684</v>
      </c>
      <c r="C559" s="31" t="s">
        <v>54</v>
      </c>
      <c r="D559" s="31" t="s">
        <v>67</v>
      </c>
      <c r="E559" s="31" t="s">
        <v>2758</v>
      </c>
      <c r="F559" s="31" t="s">
        <v>4564</v>
      </c>
      <c r="G559" s="31">
        <v>31</v>
      </c>
      <c r="H559" s="31">
        <v>627340</v>
      </c>
      <c r="I559" s="84" t="s">
        <v>4685</v>
      </c>
      <c r="J559" s="31" t="s">
        <v>4566</v>
      </c>
      <c r="K559" s="32" t="s">
        <v>4567</v>
      </c>
      <c r="L559" s="31" t="s">
        <v>2639</v>
      </c>
      <c r="M559" s="31" t="s">
        <v>4568</v>
      </c>
      <c r="N559" s="31" t="s">
        <v>4569</v>
      </c>
      <c r="O559" s="31" t="s">
        <v>4577</v>
      </c>
      <c r="P559" s="69">
        <v>2921.3418999999999</v>
      </c>
      <c r="Q559" s="69">
        <v>3447.1834419999996</v>
      </c>
      <c r="R559" s="69" t="s">
        <v>1659</v>
      </c>
      <c r="S559" s="69" t="s">
        <v>1659</v>
      </c>
      <c r="T559" s="69">
        <v>2664.8308999999999</v>
      </c>
      <c r="U559" s="69">
        <v>3144.500462</v>
      </c>
      <c r="V559" s="31" t="s">
        <v>64</v>
      </c>
      <c r="W559" s="31" t="s">
        <v>54</v>
      </c>
      <c r="X559" s="31" t="s">
        <v>54</v>
      </c>
      <c r="Y559" s="31" t="s">
        <v>2658</v>
      </c>
      <c r="Z559" s="66">
        <v>41985</v>
      </c>
      <c r="AA559" s="66">
        <v>42030</v>
      </c>
      <c r="AB559" s="31"/>
      <c r="AC559" s="31"/>
      <c r="AD559" s="31" t="s">
        <v>4686</v>
      </c>
      <c r="AE559" s="31" t="s">
        <v>78</v>
      </c>
      <c r="AF559" s="31">
        <v>796</v>
      </c>
      <c r="AG559" s="31" t="s">
        <v>68</v>
      </c>
      <c r="AH559" s="31">
        <v>1</v>
      </c>
      <c r="AI559" s="31" t="s">
        <v>1080</v>
      </c>
      <c r="AJ559" s="31" t="s">
        <v>4407</v>
      </c>
      <c r="AK559" s="66">
        <v>42030</v>
      </c>
      <c r="AL559" s="66">
        <v>42035</v>
      </c>
      <c r="AM559" s="66">
        <v>42278</v>
      </c>
      <c r="AN559" s="31">
        <v>2015</v>
      </c>
      <c r="AO559" s="31"/>
      <c r="AP559" s="51"/>
      <c r="AQ559" s="31"/>
      <c r="AR559" s="31"/>
      <c r="AS559" s="31"/>
      <c r="AT559" s="31" t="s">
        <v>1659</v>
      </c>
      <c r="AU559" s="31" t="s">
        <v>1659</v>
      </c>
      <c r="AV559" s="31" t="s">
        <v>1659</v>
      </c>
      <c r="AW559" s="31"/>
      <c r="AX559" s="31"/>
      <c r="AY559" s="31"/>
      <c r="AZ559" s="31"/>
      <c r="BA559" s="31"/>
      <c r="BB559" s="59" t="s">
        <v>4732</v>
      </c>
      <c r="BC559" s="31"/>
    </row>
    <row r="560" spans="1:55" ht="45">
      <c r="A560" s="31">
        <v>3</v>
      </c>
      <c r="B560" s="31" t="s">
        <v>4687</v>
      </c>
      <c r="C560" s="31" t="s">
        <v>54</v>
      </c>
      <c r="D560" s="31" t="s">
        <v>67</v>
      </c>
      <c r="E560" s="31" t="s">
        <v>2758</v>
      </c>
      <c r="F560" s="31" t="s">
        <v>4564</v>
      </c>
      <c r="G560" s="31">
        <v>31</v>
      </c>
      <c r="H560" s="32">
        <v>627246</v>
      </c>
      <c r="I560" s="84" t="s">
        <v>4688</v>
      </c>
      <c r="J560" s="31" t="s">
        <v>4566</v>
      </c>
      <c r="K560" s="32" t="s">
        <v>4689</v>
      </c>
      <c r="L560" s="31" t="s">
        <v>2639</v>
      </c>
      <c r="M560" s="32" t="s">
        <v>4568</v>
      </c>
      <c r="N560" s="31" t="s">
        <v>4569</v>
      </c>
      <c r="O560" s="31" t="s">
        <v>4570</v>
      </c>
      <c r="P560" s="69">
        <v>11706.978150000001</v>
      </c>
      <c r="Q560" s="69">
        <v>13814.234217000001</v>
      </c>
      <c r="R560" s="69"/>
      <c r="S560" s="69"/>
      <c r="T560" s="69">
        <v>11244.236860000001</v>
      </c>
      <c r="U560" s="69">
        <v>13268.199494800001</v>
      </c>
      <c r="V560" s="32" t="s">
        <v>61</v>
      </c>
      <c r="W560" s="32" t="s">
        <v>54</v>
      </c>
      <c r="X560" s="32" t="s">
        <v>54</v>
      </c>
      <c r="Y560" s="32" t="s">
        <v>2658</v>
      </c>
      <c r="Z560" s="66">
        <v>41992</v>
      </c>
      <c r="AA560" s="66">
        <v>42052</v>
      </c>
      <c r="AB560" s="32"/>
      <c r="AC560" s="32"/>
      <c r="AD560" s="32" t="s">
        <v>4690</v>
      </c>
      <c r="AE560" s="31" t="s">
        <v>78</v>
      </c>
      <c r="AF560" s="31">
        <v>796</v>
      </c>
      <c r="AG560" s="31" t="s">
        <v>68</v>
      </c>
      <c r="AH560" s="31">
        <v>1</v>
      </c>
      <c r="AI560" s="32" t="s">
        <v>1080</v>
      </c>
      <c r="AJ560" s="32" t="s">
        <v>4407</v>
      </c>
      <c r="AK560" s="66">
        <v>42052</v>
      </c>
      <c r="AL560" s="66">
        <v>42063</v>
      </c>
      <c r="AM560" s="66">
        <v>42278</v>
      </c>
      <c r="AN560" s="31">
        <v>2015</v>
      </c>
      <c r="AO560" s="32"/>
      <c r="AP560" s="51"/>
      <c r="AQ560" s="31"/>
      <c r="AR560" s="31" t="s">
        <v>1659</v>
      </c>
      <c r="AS560" s="31" t="s">
        <v>1659</v>
      </c>
      <c r="AT560" s="32" t="s">
        <v>1659</v>
      </c>
      <c r="AU560" s="32" t="s">
        <v>1659</v>
      </c>
      <c r="AV560" s="32" t="s">
        <v>1659</v>
      </c>
      <c r="AW560" s="31" t="s">
        <v>1659</v>
      </c>
      <c r="AX560" s="31" t="s">
        <v>1659</v>
      </c>
      <c r="AY560" s="32" t="s">
        <v>1659</v>
      </c>
      <c r="AZ560" s="32" t="s">
        <v>1659</v>
      </c>
      <c r="BA560" s="31" t="s">
        <v>1659</v>
      </c>
      <c r="BB560" s="59" t="s">
        <v>4732</v>
      </c>
      <c r="BC560" s="31"/>
    </row>
    <row r="561" spans="1:56" ht="45">
      <c r="A561" s="31">
        <v>3</v>
      </c>
      <c r="B561" s="31" t="s">
        <v>4691</v>
      </c>
      <c r="C561" s="31" t="s">
        <v>54</v>
      </c>
      <c r="D561" s="31" t="s">
        <v>67</v>
      </c>
      <c r="E561" s="31" t="s">
        <v>2758</v>
      </c>
      <c r="F561" s="31" t="s">
        <v>4564</v>
      </c>
      <c r="G561" s="31">
        <v>31</v>
      </c>
      <c r="H561" s="32">
        <v>627353</v>
      </c>
      <c r="I561" s="31" t="s">
        <v>4692</v>
      </c>
      <c r="J561" s="31" t="s">
        <v>4566</v>
      </c>
      <c r="K561" s="32" t="s">
        <v>4689</v>
      </c>
      <c r="L561" s="31" t="s">
        <v>2639</v>
      </c>
      <c r="M561" s="32" t="s">
        <v>4568</v>
      </c>
      <c r="N561" s="31" t="s">
        <v>4569</v>
      </c>
      <c r="O561" s="31" t="s">
        <v>4570</v>
      </c>
      <c r="P561" s="69">
        <v>2572.5649899999999</v>
      </c>
      <c r="Q561" s="69">
        <v>3035.6266881999995</v>
      </c>
      <c r="R561" s="69"/>
      <c r="S561" s="69"/>
      <c r="T561" s="69">
        <v>2102.5883699999999</v>
      </c>
      <c r="U561" s="69">
        <v>2481.0542765999999</v>
      </c>
      <c r="V561" s="31" t="s">
        <v>64</v>
      </c>
      <c r="W561" s="32" t="s">
        <v>54</v>
      </c>
      <c r="X561" s="32" t="s">
        <v>54</v>
      </c>
      <c r="Y561" s="32" t="s">
        <v>2658</v>
      </c>
      <c r="Z561" s="66">
        <v>41992</v>
      </c>
      <c r="AA561" s="66">
        <v>42033</v>
      </c>
      <c r="AB561" s="32"/>
      <c r="AC561" s="32"/>
      <c r="AD561" s="32" t="s">
        <v>4693</v>
      </c>
      <c r="AE561" s="31" t="s">
        <v>78</v>
      </c>
      <c r="AF561" s="31">
        <v>796</v>
      </c>
      <c r="AG561" s="31" t="s">
        <v>68</v>
      </c>
      <c r="AH561" s="31">
        <v>1</v>
      </c>
      <c r="AI561" s="32" t="s">
        <v>1080</v>
      </c>
      <c r="AJ561" s="32" t="s">
        <v>4407</v>
      </c>
      <c r="AK561" s="66">
        <v>42033</v>
      </c>
      <c r="AL561" s="66">
        <v>42035</v>
      </c>
      <c r="AM561" s="66">
        <v>42278</v>
      </c>
      <c r="AN561" s="31">
        <v>2015</v>
      </c>
      <c r="AO561" s="32"/>
      <c r="AP561" s="51"/>
      <c r="AQ561" s="31"/>
      <c r="AR561" s="31" t="s">
        <v>1659</v>
      </c>
      <c r="AS561" s="31" t="s">
        <v>1659</v>
      </c>
      <c r="AT561" s="32" t="s">
        <v>1659</v>
      </c>
      <c r="AU561" s="32" t="s">
        <v>1659</v>
      </c>
      <c r="AV561" s="32" t="s">
        <v>1659</v>
      </c>
      <c r="AW561" s="31" t="s">
        <v>1659</v>
      </c>
      <c r="AX561" s="31" t="s">
        <v>1659</v>
      </c>
      <c r="AY561" s="32" t="s">
        <v>1659</v>
      </c>
      <c r="AZ561" s="32" t="s">
        <v>1659</v>
      </c>
      <c r="BA561" s="31" t="s">
        <v>1659</v>
      </c>
      <c r="BB561" s="59" t="s">
        <v>4732</v>
      </c>
      <c r="BC561" s="31"/>
    </row>
    <row r="562" spans="1:56" ht="45">
      <c r="A562" s="31">
        <v>8</v>
      </c>
      <c r="B562" s="31" t="s">
        <v>4694</v>
      </c>
      <c r="C562" s="31" t="s">
        <v>54</v>
      </c>
      <c r="D562" s="31" t="s">
        <v>67</v>
      </c>
      <c r="E562" s="31" t="s">
        <v>2758</v>
      </c>
      <c r="F562" s="31" t="s">
        <v>4564</v>
      </c>
      <c r="G562" s="31">
        <v>31</v>
      </c>
      <c r="H562" s="32">
        <v>627320</v>
      </c>
      <c r="I562" s="31" t="s">
        <v>4695</v>
      </c>
      <c r="J562" s="31" t="s">
        <v>4566</v>
      </c>
      <c r="K562" s="32" t="s">
        <v>4689</v>
      </c>
      <c r="L562" s="31" t="s">
        <v>2639</v>
      </c>
      <c r="M562" s="32" t="s">
        <v>4568</v>
      </c>
      <c r="N562" s="31" t="s">
        <v>4569</v>
      </c>
      <c r="O562" s="31" t="s">
        <v>4570</v>
      </c>
      <c r="P562" s="69">
        <v>697.77467999999999</v>
      </c>
      <c r="Q562" s="69">
        <v>823.37412239999992</v>
      </c>
      <c r="R562" s="69" t="s">
        <v>1659</v>
      </c>
      <c r="S562" s="69" t="s">
        <v>1659</v>
      </c>
      <c r="T562" s="69">
        <v>697.77467999999999</v>
      </c>
      <c r="U562" s="69">
        <v>823.37412239999992</v>
      </c>
      <c r="V562" s="31" t="s">
        <v>64</v>
      </c>
      <c r="W562" s="32" t="s">
        <v>54</v>
      </c>
      <c r="X562" s="32" t="s">
        <v>54</v>
      </c>
      <c r="Y562" s="32" t="s">
        <v>2658</v>
      </c>
      <c r="Z562" s="66">
        <v>41992</v>
      </c>
      <c r="AA562" s="66">
        <v>42037</v>
      </c>
      <c r="AB562" s="32"/>
      <c r="AC562" s="32"/>
      <c r="AD562" s="32" t="s">
        <v>4696</v>
      </c>
      <c r="AE562" s="31" t="s">
        <v>78</v>
      </c>
      <c r="AF562" s="31">
        <v>796</v>
      </c>
      <c r="AG562" s="31" t="s">
        <v>68</v>
      </c>
      <c r="AH562" s="31">
        <v>1</v>
      </c>
      <c r="AI562" s="32" t="s">
        <v>1080</v>
      </c>
      <c r="AJ562" s="32" t="s">
        <v>4407</v>
      </c>
      <c r="AK562" s="66">
        <v>42037</v>
      </c>
      <c r="AL562" s="66">
        <v>42063</v>
      </c>
      <c r="AM562" s="66">
        <v>42278</v>
      </c>
      <c r="AN562" s="31">
        <v>2015</v>
      </c>
      <c r="AO562" s="32"/>
      <c r="AP562" s="51"/>
      <c r="AQ562" s="31"/>
      <c r="AR562" s="31" t="s">
        <v>1659</v>
      </c>
      <c r="AS562" s="31" t="s">
        <v>1659</v>
      </c>
      <c r="AT562" s="32" t="s">
        <v>1659</v>
      </c>
      <c r="AU562" s="32" t="s">
        <v>1659</v>
      </c>
      <c r="AV562" s="32" t="s">
        <v>1659</v>
      </c>
      <c r="AW562" s="31" t="s">
        <v>1659</v>
      </c>
      <c r="AX562" s="31" t="s">
        <v>1659</v>
      </c>
      <c r="AY562" s="32" t="s">
        <v>1659</v>
      </c>
      <c r="AZ562" s="32" t="s">
        <v>1659</v>
      </c>
      <c r="BA562" s="31" t="s">
        <v>1659</v>
      </c>
      <c r="BB562" s="59" t="s">
        <v>4732</v>
      </c>
      <c r="BC562" s="31"/>
      <c r="BD562" s="49" t="s">
        <v>4807</v>
      </c>
    </row>
    <row r="563" spans="1:56" ht="45">
      <c r="A563" s="32">
        <v>3</v>
      </c>
      <c r="B563" s="31" t="s">
        <v>4697</v>
      </c>
      <c r="C563" s="31" t="s">
        <v>54</v>
      </c>
      <c r="D563" s="31" t="s">
        <v>67</v>
      </c>
      <c r="E563" s="31" t="s">
        <v>2758</v>
      </c>
      <c r="F563" s="31" t="s">
        <v>4564</v>
      </c>
      <c r="G563" s="31">
        <v>31</v>
      </c>
      <c r="H563" s="31">
        <v>627288</v>
      </c>
      <c r="I563" s="31" t="s">
        <v>4698</v>
      </c>
      <c r="J563" s="31" t="s">
        <v>4566</v>
      </c>
      <c r="K563" s="31" t="s">
        <v>4567</v>
      </c>
      <c r="L563" s="31" t="s">
        <v>2639</v>
      </c>
      <c r="M563" s="31" t="s">
        <v>4568</v>
      </c>
      <c r="N563" s="31" t="s">
        <v>4569</v>
      </c>
      <c r="O563" s="31" t="s">
        <v>4570</v>
      </c>
      <c r="P563" s="150">
        <v>873.71657000000005</v>
      </c>
      <c r="Q563" s="69">
        <v>1030.9855525999999</v>
      </c>
      <c r="R563" s="69"/>
      <c r="S563" s="69"/>
      <c r="T563" s="150">
        <v>873.71657000000005</v>
      </c>
      <c r="U563" s="69">
        <v>1030.9855525999999</v>
      </c>
      <c r="V563" s="31" t="s">
        <v>64</v>
      </c>
      <c r="W563" s="31" t="s">
        <v>54</v>
      </c>
      <c r="X563" s="31" t="s">
        <v>54</v>
      </c>
      <c r="Y563" s="31" t="s">
        <v>2658</v>
      </c>
      <c r="Z563" s="66">
        <v>41992</v>
      </c>
      <c r="AA563" s="66">
        <v>42037</v>
      </c>
      <c r="AB563" s="31"/>
      <c r="AC563" s="31"/>
      <c r="AD563" s="31" t="s">
        <v>4699</v>
      </c>
      <c r="AE563" s="31" t="s">
        <v>78</v>
      </c>
      <c r="AF563" s="31">
        <v>796</v>
      </c>
      <c r="AG563" s="31" t="s">
        <v>68</v>
      </c>
      <c r="AH563" s="31">
        <v>1</v>
      </c>
      <c r="AI563" s="31" t="s">
        <v>1080</v>
      </c>
      <c r="AJ563" s="31" t="s">
        <v>4407</v>
      </c>
      <c r="AK563" s="66">
        <v>42037</v>
      </c>
      <c r="AL563" s="66">
        <v>42062</v>
      </c>
      <c r="AM563" s="66">
        <v>42278</v>
      </c>
      <c r="AN563" s="31">
        <v>2015</v>
      </c>
      <c r="AO563" s="31">
        <v>2015</v>
      </c>
      <c r="AP563" s="51"/>
      <c r="AQ563" s="31"/>
      <c r="AR563" s="31" t="s">
        <v>1659</v>
      </c>
      <c r="AS563" s="31" t="s">
        <v>1659</v>
      </c>
      <c r="AT563" s="31" t="s">
        <v>1659</v>
      </c>
      <c r="AU563" s="31" t="s">
        <v>1659</v>
      </c>
      <c r="AV563" s="31" t="s">
        <v>1659</v>
      </c>
      <c r="AW563" s="31" t="s">
        <v>1659</v>
      </c>
      <c r="AX563" s="31" t="s">
        <v>1659</v>
      </c>
      <c r="AY563" s="31" t="s">
        <v>1659</v>
      </c>
      <c r="AZ563" s="31" t="s">
        <v>1659</v>
      </c>
      <c r="BA563" s="31" t="s">
        <v>1659</v>
      </c>
      <c r="BB563" s="59" t="s">
        <v>4732</v>
      </c>
      <c r="BC563" s="31"/>
    </row>
    <row r="564" spans="1:56" ht="45">
      <c r="A564" s="32">
        <v>3</v>
      </c>
      <c r="B564" s="31" t="s">
        <v>4700</v>
      </c>
      <c r="C564" s="31" t="s">
        <v>54</v>
      </c>
      <c r="D564" s="31" t="s">
        <v>123</v>
      </c>
      <c r="E564" s="31" t="s">
        <v>2758</v>
      </c>
      <c r="F564" s="31" t="s">
        <v>4564</v>
      </c>
      <c r="G564" s="31">
        <v>31</v>
      </c>
      <c r="H564" s="31">
        <v>628039</v>
      </c>
      <c r="I564" s="31" t="s">
        <v>4701</v>
      </c>
      <c r="J564" s="31" t="s">
        <v>4566</v>
      </c>
      <c r="K564" s="31" t="s">
        <v>4567</v>
      </c>
      <c r="L564" s="31" t="s">
        <v>2639</v>
      </c>
      <c r="M564" s="31" t="s">
        <v>4568</v>
      </c>
      <c r="N564" s="31" t="s">
        <v>4569</v>
      </c>
      <c r="O564" s="31" t="s">
        <v>4702</v>
      </c>
      <c r="P564" s="150">
        <v>4846.2932199999996</v>
      </c>
      <c r="Q564" s="69">
        <v>5718.625999599999</v>
      </c>
      <c r="R564" s="69" t="s">
        <v>1659</v>
      </c>
      <c r="S564" s="69" t="s">
        <v>1659</v>
      </c>
      <c r="T564" s="150">
        <v>4846.2932199999996</v>
      </c>
      <c r="U564" s="69">
        <v>5718.625999599999</v>
      </c>
      <c r="V564" s="31" t="s">
        <v>64</v>
      </c>
      <c r="W564" s="31" t="s">
        <v>54</v>
      </c>
      <c r="X564" s="31" t="s">
        <v>54</v>
      </c>
      <c r="Y564" s="31" t="s">
        <v>2658</v>
      </c>
      <c r="Z564" s="66">
        <v>41992</v>
      </c>
      <c r="AA564" s="66">
        <v>42032</v>
      </c>
      <c r="AB564" s="31"/>
      <c r="AC564" s="31"/>
      <c r="AD564" s="31" t="s">
        <v>4703</v>
      </c>
      <c r="AE564" s="31" t="s">
        <v>78</v>
      </c>
      <c r="AF564" s="31">
        <v>796</v>
      </c>
      <c r="AG564" s="31" t="s">
        <v>68</v>
      </c>
      <c r="AH564" s="31">
        <v>20</v>
      </c>
      <c r="AI564" s="31" t="s">
        <v>1080</v>
      </c>
      <c r="AJ564" s="31" t="s">
        <v>4407</v>
      </c>
      <c r="AK564" s="66">
        <v>42032</v>
      </c>
      <c r="AL564" s="66">
        <v>42035</v>
      </c>
      <c r="AM564" s="66">
        <v>42035</v>
      </c>
      <c r="AN564" s="50">
        <v>2015</v>
      </c>
      <c r="AO564" s="31"/>
      <c r="AP564" s="51"/>
      <c r="AQ564" s="31"/>
      <c r="AR564" s="31" t="s">
        <v>1659</v>
      </c>
      <c r="AS564" s="31" t="s">
        <v>1659</v>
      </c>
      <c r="AT564" s="31" t="s">
        <v>1659</v>
      </c>
      <c r="AU564" s="31" t="s">
        <v>1659</v>
      </c>
      <c r="AV564" s="31" t="s">
        <v>1659</v>
      </c>
      <c r="AW564" s="31" t="s">
        <v>1659</v>
      </c>
      <c r="AX564" s="31" t="s">
        <v>1659</v>
      </c>
      <c r="AY564" s="31" t="s">
        <v>1659</v>
      </c>
      <c r="AZ564" s="31" t="s">
        <v>1659</v>
      </c>
      <c r="BA564" s="31" t="s">
        <v>1659</v>
      </c>
      <c r="BB564" s="59" t="s">
        <v>4732</v>
      </c>
      <c r="BC564" s="31"/>
    </row>
    <row r="565" spans="1:56" ht="45">
      <c r="A565" s="32">
        <v>8</v>
      </c>
      <c r="B565" s="31" t="s">
        <v>4694</v>
      </c>
      <c r="C565" s="31" t="s">
        <v>54</v>
      </c>
      <c r="D565" s="31" t="s">
        <v>67</v>
      </c>
      <c r="E565" s="31" t="s">
        <v>2758</v>
      </c>
      <c r="F565" s="31" t="s">
        <v>4564</v>
      </c>
      <c r="G565" s="31">
        <v>31</v>
      </c>
      <c r="H565" s="31">
        <v>627320</v>
      </c>
      <c r="I565" s="31" t="s">
        <v>4695</v>
      </c>
      <c r="J565" s="31" t="s">
        <v>4566</v>
      </c>
      <c r="K565" s="31" t="s">
        <v>4689</v>
      </c>
      <c r="L565" s="31" t="s">
        <v>2639</v>
      </c>
      <c r="M565" s="32" t="s">
        <v>4568</v>
      </c>
      <c r="N565" s="31" t="s">
        <v>4569</v>
      </c>
      <c r="O565" s="31" t="s">
        <v>4570</v>
      </c>
      <c r="P565" s="69">
        <v>697.77467999999999</v>
      </c>
      <c r="Q565" s="69">
        <v>823.37412239999992</v>
      </c>
      <c r="R565" s="69" t="s">
        <v>1659</v>
      </c>
      <c r="S565" s="69" t="s">
        <v>1659</v>
      </c>
      <c r="T565" s="69">
        <v>697.77467999999999</v>
      </c>
      <c r="U565" s="69">
        <v>823.37412239999992</v>
      </c>
      <c r="V565" s="31" t="s">
        <v>64</v>
      </c>
      <c r="W565" s="31" t="s">
        <v>54</v>
      </c>
      <c r="X565" s="31" t="s">
        <v>54</v>
      </c>
      <c r="Y565" s="31" t="s">
        <v>2658</v>
      </c>
      <c r="Z565" s="66">
        <v>41992</v>
      </c>
      <c r="AA565" s="66">
        <v>42037</v>
      </c>
      <c r="AB565" s="31"/>
      <c r="AC565" s="31"/>
      <c r="AD565" s="31" t="s">
        <v>4696</v>
      </c>
      <c r="AE565" s="31" t="s">
        <v>78</v>
      </c>
      <c r="AF565" s="31">
        <v>796</v>
      </c>
      <c r="AG565" s="31" t="s">
        <v>68</v>
      </c>
      <c r="AH565" s="31">
        <v>1</v>
      </c>
      <c r="AI565" s="31" t="s">
        <v>1080</v>
      </c>
      <c r="AJ565" s="31" t="s">
        <v>4407</v>
      </c>
      <c r="AK565" s="66">
        <v>42037</v>
      </c>
      <c r="AL565" s="66">
        <v>42063</v>
      </c>
      <c r="AM565" s="66">
        <v>42278</v>
      </c>
      <c r="AN565" s="31">
        <v>2015</v>
      </c>
      <c r="AO565" s="31"/>
      <c r="AP565" s="51"/>
      <c r="AQ565" s="31"/>
      <c r="AR565" s="31" t="s">
        <v>1659</v>
      </c>
      <c r="AS565" s="31" t="s">
        <v>1659</v>
      </c>
      <c r="AT565" s="31" t="s">
        <v>1659</v>
      </c>
      <c r="AU565" s="31" t="s">
        <v>1659</v>
      </c>
      <c r="AV565" s="31" t="s">
        <v>1659</v>
      </c>
      <c r="AW565" s="31" t="s">
        <v>1659</v>
      </c>
      <c r="AX565" s="31" t="s">
        <v>1659</v>
      </c>
      <c r="AY565" s="31" t="s">
        <v>1659</v>
      </c>
      <c r="AZ565" s="31" t="s">
        <v>1659</v>
      </c>
      <c r="BA565" s="31" t="s">
        <v>1659</v>
      </c>
      <c r="BB565" s="59" t="s">
        <v>4732</v>
      </c>
      <c r="BC565" s="31"/>
      <c r="BD565" s="49" t="s">
        <v>4807</v>
      </c>
    </row>
    <row r="566" spans="1:56" ht="45">
      <c r="A566" s="142">
        <v>8</v>
      </c>
      <c r="B566" s="145" t="s">
        <v>4704</v>
      </c>
      <c r="C566" s="31" t="s">
        <v>54</v>
      </c>
      <c r="D566" s="31" t="s">
        <v>67</v>
      </c>
      <c r="E566" s="59" t="s">
        <v>2758</v>
      </c>
      <c r="F566" s="32" t="s">
        <v>4705</v>
      </c>
      <c r="G566" s="145">
        <v>27</v>
      </c>
      <c r="H566" s="145">
        <v>627387</v>
      </c>
      <c r="I566" s="59" t="s">
        <v>4706</v>
      </c>
      <c r="J566" s="32" t="s">
        <v>4566</v>
      </c>
      <c r="K566" s="32" t="s">
        <v>4567</v>
      </c>
      <c r="L566" s="32" t="s">
        <v>2639</v>
      </c>
      <c r="M566" s="145" t="s">
        <v>4568</v>
      </c>
      <c r="N566" s="32" t="s">
        <v>4569</v>
      </c>
      <c r="O566" s="32" t="s">
        <v>4577</v>
      </c>
      <c r="P566" s="51">
        <v>555.88816999999995</v>
      </c>
      <c r="Q566" s="67">
        <v>655.9480405999999</v>
      </c>
      <c r="R566" s="51" t="s">
        <v>1659</v>
      </c>
      <c r="S566" s="51" t="s">
        <v>1659</v>
      </c>
      <c r="T566" s="51">
        <v>555.88816999999995</v>
      </c>
      <c r="U566" s="67">
        <v>655.9480405999999</v>
      </c>
      <c r="V566" s="31" t="s">
        <v>64</v>
      </c>
      <c r="W566" s="32" t="s">
        <v>54</v>
      </c>
      <c r="X566" s="32" t="s">
        <v>54</v>
      </c>
      <c r="Y566" s="145" t="s">
        <v>2658</v>
      </c>
      <c r="Z566" s="60">
        <v>41971</v>
      </c>
      <c r="AA566" s="60">
        <v>42017</v>
      </c>
      <c r="AB566" s="145"/>
      <c r="AC566" s="145"/>
      <c r="AD566" s="59" t="s">
        <v>4707</v>
      </c>
      <c r="AE566" s="146" t="s">
        <v>78</v>
      </c>
      <c r="AF566" s="145">
        <v>796</v>
      </c>
      <c r="AG566" s="32"/>
      <c r="AH566" s="145">
        <v>1</v>
      </c>
      <c r="AI566" s="145" t="s">
        <v>1080</v>
      </c>
      <c r="AJ566" s="32" t="s">
        <v>4407</v>
      </c>
      <c r="AK566" s="60">
        <v>42017</v>
      </c>
      <c r="AL566" s="60">
        <v>42035</v>
      </c>
      <c r="AM566" s="60">
        <v>42278</v>
      </c>
      <c r="AN566" s="145">
        <v>2015</v>
      </c>
      <c r="AO566" s="50"/>
      <c r="AP566" s="51"/>
      <c r="AQ566" s="145"/>
      <c r="AR566" s="145" t="s">
        <v>1659</v>
      </c>
      <c r="AS566" s="145" t="s">
        <v>1659</v>
      </c>
      <c r="AT566" s="145" t="s">
        <v>1659</v>
      </c>
      <c r="AU566" s="145" t="s">
        <v>1659</v>
      </c>
      <c r="AV566" s="145" t="s">
        <v>1659</v>
      </c>
      <c r="AW566" s="145" t="s">
        <v>1659</v>
      </c>
      <c r="AX566" s="145" t="s">
        <v>1659</v>
      </c>
      <c r="AY566" s="145" t="s">
        <v>1659</v>
      </c>
      <c r="AZ566" s="145" t="s">
        <v>1659</v>
      </c>
      <c r="BA566" s="145" t="s">
        <v>1659</v>
      </c>
      <c r="BB566" s="59" t="s">
        <v>4732</v>
      </c>
      <c r="BC566" s="31"/>
      <c r="BD566" s="49" t="s">
        <v>4807</v>
      </c>
    </row>
    <row r="567" spans="1:56" ht="45">
      <c r="A567" s="142">
        <v>8</v>
      </c>
      <c r="B567" s="145" t="s">
        <v>4708</v>
      </c>
      <c r="C567" s="31" t="s">
        <v>54</v>
      </c>
      <c r="D567" s="31" t="s">
        <v>67</v>
      </c>
      <c r="E567" s="59" t="s">
        <v>2758</v>
      </c>
      <c r="F567" s="32" t="s">
        <v>4705</v>
      </c>
      <c r="G567" s="145">
        <v>28</v>
      </c>
      <c r="H567" s="145">
        <v>627402</v>
      </c>
      <c r="I567" s="59" t="s">
        <v>4709</v>
      </c>
      <c r="J567" s="32" t="s">
        <v>4566</v>
      </c>
      <c r="K567" s="32" t="s">
        <v>4567</v>
      </c>
      <c r="L567" s="32" t="s">
        <v>2639</v>
      </c>
      <c r="M567" s="145" t="s">
        <v>1960</v>
      </c>
      <c r="N567" s="32" t="s">
        <v>4569</v>
      </c>
      <c r="O567" s="31" t="s">
        <v>4577</v>
      </c>
      <c r="P567" s="51">
        <v>9032.8391300000003</v>
      </c>
      <c r="Q567" s="67">
        <v>10658.7501734</v>
      </c>
      <c r="R567" s="51" t="s">
        <v>1659</v>
      </c>
      <c r="S567" s="51" t="s">
        <v>1659</v>
      </c>
      <c r="T567" s="51">
        <v>9279.2860600000004</v>
      </c>
      <c r="U567" s="67">
        <v>10949.5575508</v>
      </c>
      <c r="V567" s="32" t="s">
        <v>61</v>
      </c>
      <c r="W567" s="32" t="s">
        <v>54</v>
      </c>
      <c r="X567" s="32" t="s">
        <v>54</v>
      </c>
      <c r="Y567" s="145" t="s">
        <v>2658</v>
      </c>
      <c r="Z567" s="60">
        <v>41971</v>
      </c>
      <c r="AA567" s="60">
        <v>42033</v>
      </c>
      <c r="AB567" s="145"/>
      <c r="AC567" s="145"/>
      <c r="AD567" s="59" t="s">
        <v>4710</v>
      </c>
      <c r="AE567" s="146" t="s">
        <v>78</v>
      </c>
      <c r="AF567" s="145">
        <v>796</v>
      </c>
      <c r="AG567" s="32" t="s">
        <v>68</v>
      </c>
      <c r="AH567" s="145">
        <v>1</v>
      </c>
      <c r="AI567" s="145" t="s">
        <v>1080</v>
      </c>
      <c r="AJ567" s="32" t="s">
        <v>4407</v>
      </c>
      <c r="AK567" s="60">
        <v>42033</v>
      </c>
      <c r="AL567" s="60">
        <v>42035</v>
      </c>
      <c r="AM567" s="60">
        <v>42278</v>
      </c>
      <c r="AN567" s="145">
        <v>2015</v>
      </c>
      <c r="AO567" s="50"/>
      <c r="AP567" s="51"/>
      <c r="AQ567" s="145"/>
      <c r="AR567" s="145" t="s">
        <v>1659</v>
      </c>
      <c r="AS567" s="145" t="s">
        <v>1659</v>
      </c>
      <c r="AT567" s="145" t="s">
        <v>1659</v>
      </c>
      <c r="AU567" s="145" t="s">
        <v>1659</v>
      </c>
      <c r="AV567" s="145" t="s">
        <v>1659</v>
      </c>
      <c r="AW567" s="145" t="s">
        <v>1659</v>
      </c>
      <c r="AX567" s="145" t="s">
        <v>1659</v>
      </c>
      <c r="AY567" s="145" t="s">
        <v>1659</v>
      </c>
      <c r="AZ567" s="145" t="s">
        <v>1659</v>
      </c>
      <c r="BA567" s="145" t="s">
        <v>1659</v>
      </c>
      <c r="BB567" s="59" t="s">
        <v>4732</v>
      </c>
      <c r="BC567" s="31"/>
      <c r="BD567" s="49" t="s">
        <v>4807</v>
      </c>
    </row>
    <row r="568" spans="1:56" ht="45">
      <c r="A568" s="142">
        <v>8</v>
      </c>
      <c r="B568" s="145" t="s">
        <v>4711</v>
      </c>
      <c r="C568" s="31" t="s">
        <v>54</v>
      </c>
      <c r="D568" s="31" t="s">
        <v>67</v>
      </c>
      <c r="E568" s="59" t="s">
        <v>2758</v>
      </c>
      <c r="F568" s="32" t="s">
        <v>4564</v>
      </c>
      <c r="G568" s="145">
        <v>31</v>
      </c>
      <c r="H568" s="145">
        <v>627420</v>
      </c>
      <c r="I568" s="59" t="s">
        <v>4712</v>
      </c>
      <c r="J568" s="32" t="s">
        <v>4566</v>
      </c>
      <c r="K568" s="32" t="s">
        <v>4567</v>
      </c>
      <c r="L568" s="32" t="s">
        <v>2639</v>
      </c>
      <c r="M568" s="145" t="s">
        <v>4568</v>
      </c>
      <c r="N568" s="32" t="s">
        <v>4569</v>
      </c>
      <c r="O568" s="31" t="s">
        <v>4570</v>
      </c>
      <c r="P568" s="51">
        <v>669.15724</v>
      </c>
      <c r="Q568" s="67">
        <v>789.60554319999994</v>
      </c>
      <c r="R568" s="51" t="s">
        <v>1659</v>
      </c>
      <c r="S568" s="51" t="s">
        <v>1659</v>
      </c>
      <c r="T568" s="51">
        <v>669.15724</v>
      </c>
      <c r="U568" s="67">
        <v>789.60554319999994</v>
      </c>
      <c r="V568" s="31" t="s">
        <v>64</v>
      </c>
      <c r="W568" s="32" t="s">
        <v>54</v>
      </c>
      <c r="X568" s="32" t="s">
        <v>54</v>
      </c>
      <c r="Y568" s="145" t="s">
        <v>2658</v>
      </c>
      <c r="Z568" s="60">
        <v>41971</v>
      </c>
      <c r="AA568" s="60">
        <v>42004</v>
      </c>
      <c r="AB568" s="145"/>
      <c r="AC568" s="145"/>
      <c r="AD568" s="59" t="s">
        <v>4713</v>
      </c>
      <c r="AE568" s="146" t="s">
        <v>78</v>
      </c>
      <c r="AF568" s="145">
        <v>796</v>
      </c>
      <c r="AG568" s="32" t="s">
        <v>68</v>
      </c>
      <c r="AH568" s="145">
        <v>1</v>
      </c>
      <c r="AI568" s="145" t="s">
        <v>1080</v>
      </c>
      <c r="AJ568" s="32" t="s">
        <v>4407</v>
      </c>
      <c r="AK568" s="60">
        <v>42005</v>
      </c>
      <c r="AL568" s="60">
        <v>42005</v>
      </c>
      <c r="AM568" s="60">
        <v>42278</v>
      </c>
      <c r="AN568" s="145">
        <v>2015</v>
      </c>
      <c r="AO568" s="50"/>
      <c r="AP568" s="51"/>
      <c r="AQ568" s="145"/>
      <c r="AR568" s="145" t="s">
        <v>1659</v>
      </c>
      <c r="AS568" s="145" t="s">
        <v>1659</v>
      </c>
      <c r="AT568" s="145" t="s">
        <v>1659</v>
      </c>
      <c r="AU568" s="145" t="s">
        <v>1659</v>
      </c>
      <c r="AV568" s="145" t="s">
        <v>1659</v>
      </c>
      <c r="AW568" s="145" t="s">
        <v>1659</v>
      </c>
      <c r="AX568" s="145" t="s">
        <v>1659</v>
      </c>
      <c r="AY568" s="145" t="s">
        <v>1659</v>
      </c>
      <c r="AZ568" s="145" t="s">
        <v>1659</v>
      </c>
      <c r="BA568" s="145" t="s">
        <v>1659</v>
      </c>
      <c r="BB568" s="59" t="s">
        <v>4732</v>
      </c>
      <c r="BC568" s="31"/>
      <c r="BD568" s="49" t="s">
        <v>4807</v>
      </c>
    </row>
    <row r="569" spans="1:56" ht="45">
      <c r="A569" s="142">
        <v>8</v>
      </c>
      <c r="B569" s="145" t="s">
        <v>4714</v>
      </c>
      <c r="C569" s="31" t="s">
        <v>54</v>
      </c>
      <c r="D569" s="31" t="s">
        <v>67</v>
      </c>
      <c r="E569" s="59" t="s">
        <v>2758</v>
      </c>
      <c r="F569" s="32" t="s">
        <v>4715</v>
      </c>
      <c r="G569" s="145">
        <v>20</v>
      </c>
      <c r="H569" s="145">
        <v>627398</v>
      </c>
      <c r="I569" s="59" t="s">
        <v>4716</v>
      </c>
      <c r="J569" s="32" t="s">
        <v>4566</v>
      </c>
      <c r="K569" s="32" t="s">
        <v>4567</v>
      </c>
      <c r="L569" s="32" t="s">
        <v>2639</v>
      </c>
      <c r="M569" s="145" t="s">
        <v>1960</v>
      </c>
      <c r="N569" s="32" t="s">
        <v>4569</v>
      </c>
      <c r="O569" s="31" t="s">
        <v>4577</v>
      </c>
      <c r="P569" s="51">
        <v>8166.3709900000003</v>
      </c>
      <c r="Q569" s="67">
        <v>9636.3177682000005</v>
      </c>
      <c r="R569" s="51" t="s">
        <v>1659</v>
      </c>
      <c r="S569" s="51" t="s">
        <v>1659</v>
      </c>
      <c r="T569" s="51">
        <v>8166.3709900000003</v>
      </c>
      <c r="U569" s="67">
        <v>9636.3177682000005</v>
      </c>
      <c r="V569" s="31" t="s">
        <v>64</v>
      </c>
      <c r="W569" s="32" t="s">
        <v>54</v>
      </c>
      <c r="X569" s="32" t="s">
        <v>54</v>
      </c>
      <c r="Y569" s="145" t="s">
        <v>2658</v>
      </c>
      <c r="Z569" s="60">
        <v>41978</v>
      </c>
      <c r="AA569" s="60">
        <v>42023</v>
      </c>
      <c r="AB569" s="145"/>
      <c r="AC569" s="145"/>
      <c r="AD569" s="59" t="s">
        <v>4717</v>
      </c>
      <c r="AE569" s="146" t="s">
        <v>78</v>
      </c>
      <c r="AF569" s="145">
        <v>797</v>
      </c>
      <c r="AG569" s="32" t="s">
        <v>68</v>
      </c>
      <c r="AH569" s="145">
        <v>1</v>
      </c>
      <c r="AI569" s="145" t="s">
        <v>4718</v>
      </c>
      <c r="AJ569" s="32" t="s">
        <v>4407</v>
      </c>
      <c r="AK569" s="60">
        <v>42023</v>
      </c>
      <c r="AL569" s="60">
        <v>42035</v>
      </c>
      <c r="AM569" s="60">
        <v>42278</v>
      </c>
      <c r="AN569" s="145">
        <v>2015</v>
      </c>
      <c r="AO569" s="145"/>
      <c r="AP569" s="51"/>
      <c r="AQ569" s="145"/>
      <c r="AR569" s="145" t="s">
        <v>1659</v>
      </c>
      <c r="AS569" s="145" t="s">
        <v>1659</v>
      </c>
      <c r="AT569" s="145" t="s">
        <v>1659</v>
      </c>
      <c r="AU569" s="145" t="s">
        <v>1659</v>
      </c>
      <c r="AV569" s="145" t="s">
        <v>1659</v>
      </c>
      <c r="AW569" s="145" t="s">
        <v>1659</v>
      </c>
      <c r="AX569" s="145" t="s">
        <v>1659</v>
      </c>
      <c r="AY569" s="145" t="s">
        <v>1659</v>
      </c>
      <c r="AZ569" s="145" t="s">
        <v>1659</v>
      </c>
      <c r="BA569" s="145" t="s">
        <v>1659</v>
      </c>
      <c r="BB569" s="59" t="s">
        <v>4732</v>
      </c>
      <c r="BC569" s="31"/>
      <c r="BD569" s="49" t="s">
        <v>4807</v>
      </c>
    </row>
    <row r="570" spans="1:56" ht="45">
      <c r="A570" s="142">
        <v>8</v>
      </c>
      <c r="B570" s="50" t="s">
        <v>4719</v>
      </c>
      <c r="C570" s="31" t="s">
        <v>54</v>
      </c>
      <c r="D570" s="31" t="s">
        <v>67</v>
      </c>
      <c r="E570" s="59" t="s">
        <v>2758</v>
      </c>
      <c r="F570" s="31" t="s">
        <v>4564</v>
      </c>
      <c r="G570" s="50">
        <v>31</v>
      </c>
      <c r="H570" s="145">
        <v>627318</v>
      </c>
      <c r="I570" s="59" t="s">
        <v>4720</v>
      </c>
      <c r="J570" s="32" t="s">
        <v>4566</v>
      </c>
      <c r="K570" s="32" t="s">
        <v>4567</v>
      </c>
      <c r="L570" s="31" t="s">
        <v>2639</v>
      </c>
      <c r="M570" s="145" t="s">
        <v>4568</v>
      </c>
      <c r="N570" s="31" t="s">
        <v>4569</v>
      </c>
      <c r="O570" s="31" t="s">
        <v>4570</v>
      </c>
      <c r="P570" s="51">
        <v>3520.8494099999998</v>
      </c>
      <c r="Q570" s="67">
        <v>4154.6023037999994</v>
      </c>
      <c r="R570" s="51" t="s">
        <v>1659</v>
      </c>
      <c r="S570" s="51" t="s">
        <v>1659</v>
      </c>
      <c r="T570" s="51">
        <v>3520.8494099999998</v>
      </c>
      <c r="U570" s="67">
        <v>4154.6023037999994</v>
      </c>
      <c r="V570" s="31" t="s">
        <v>64</v>
      </c>
      <c r="W570" s="31" t="s">
        <v>54</v>
      </c>
      <c r="X570" s="31" t="s">
        <v>54</v>
      </c>
      <c r="Y570" s="50" t="s">
        <v>2658</v>
      </c>
      <c r="Z570" s="60">
        <v>41985</v>
      </c>
      <c r="AA570" s="60">
        <v>42030</v>
      </c>
      <c r="AB570" s="50"/>
      <c r="AC570" s="50"/>
      <c r="AD570" s="59" t="s">
        <v>4721</v>
      </c>
      <c r="AE570" s="59" t="s">
        <v>78</v>
      </c>
      <c r="AF570" s="145">
        <v>796</v>
      </c>
      <c r="AG570" s="31" t="s">
        <v>68</v>
      </c>
      <c r="AH570" s="50">
        <v>1</v>
      </c>
      <c r="AI570" s="50" t="s">
        <v>1080</v>
      </c>
      <c r="AJ570" s="31" t="s">
        <v>4407</v>
      </c>
      <c r="AK570" s="60">
        <v>42030</v>
      </c>
      <c r="AL570" s="60">
        <v>42035</v>
      </c>
      <c r="AM570" s="60">
        <v>42278</v>
      </c>
      <c r="AN570" s="50">
        <v>2015</v>
      </c>
      <c r="AO570" s="50"/>
      <c r="AP570" s="51"/>
      <c r="AQ570" s="50"/>
      <c r="AR570" s="145" t="s">
        <v>1659</v>
      </c>
      <c r="AS570" s="145" t="s">
        <v>1659</v>
      </c>
      <c r="AT570" s="145" t="s">
        <v>1659</v>
      </c>
      <c r="AU570" s="145" t="s">
        <v>1659</v>
      </c>
      <c r="AV570" s="145" t="s">
        <v>1659</v>
      </c>
      <c r="AW570" s="145" t="s">
        <v>1659</v>
      </c>
      <c r="AX570" s="145" t="s">
        <v>1659</v>
      </c>
      <c r="AY570" s="145" t="s">
        <v>1659</v>
      </c>
      <c r="AZ570" s="145" t="s">
        <v>1659</v>
      </c>
      <c r="BA570" s="145" t="s">
        <v>1659</v>
      </c>
      <c r="BB570" s="59" t="s">
        <v>4732</v>
      </c>
      <c r="BC570" s="31"/>
      <c r="BD570" s="49" t="s">
        <v>4807</v>
      </c>
    </row>
    <row r="571" spans="1:56" ht="45">
      <c r="A571" s="142">
        <v>8</v>
      </c>
      <c r="B571" s="50" t="s">
        <v>4722</v>
      </c>
      <c r="C571" s="31" t="s">
        <v>54</v>
      </c>
      <c r="D571" s="31" t="s">
        <v>478</v>
      </c>
      <c r="E571" s="59" t="s">
        <v>2758</v>
      </c>
      <c r="F571" s="31" t="s">
        <v>4564</v>
      </c>
      <c r="G571" s="50">
        <v>31</v>
      </c>
      <c r="H571" s="50">
        <v>627938</v>
      </c>
      <c r="I571" s="59" t="s">
        <v>4723</v>
      </c>
      <c r="J571" s="32" t="s">
        <v>4566</v>
      </c>
      <c r="K571" s="32" t="s">
        <v>4567</v>
      </c>
      <c r="L571" s="31" t="s">
        <v>2639</v>
      </c>
      <c r="M571" s="145" t="s">
        <v>4568</v>
      </c>
      <c r="N571" s="31" t="s">
        <v>4569</v>
      </c>
      <c r="O571" s="31" t="s">
        <v>4724</v>
      </c>
      <c r="P571" s="51">
        <v>1813.4</v>
      </c>
      <c r="Q571" s="67">
        <v>2139.8119999999999</v>
      </c>
      <c r="R571" s="51" t="s">
        <v>1659</v>
      </c>
      <c r="S571" s="51" t="s">
        <v>1659</v>
      </c>
      <c r="T571" s="51">
        <v>1813.4</v>
      </c>
      <c r="U571" s="67">
        <v>2139.8119999999999</v>
      </c>
      <c r="V571" s="31" t="s">
        <v>64</v>
      </c>
      <c r="W571" s="31" t="s">
        <v>54</v>
      </c>
      <c r="X571" s="31" t="s">
        <v>54</v>
      </c>
      <c r="Y571" s="50" t="s">
        <v>2658</v>
      </c>
      <c r="Z571" s="60">
        <v>41985</v>
      </c>
      <c r="AA571" s="60">
        <v>42030</v>
      </c>
      <c r="AB571" s="50"/>
      <c r="AC571" s="50"/>
      <c r="AD571" s="59" t="s">
        <v>4725</v>
      </c>
      <c r="AE571" s="59" t="s">
        <v>78</v>
      </c>
      <c r="AF571" s="145">
        <v>796</v>
      </c>
      <c r="AG571" s="31" t="s">
        <v>68</v>
      </c>
      <c r="AH571" s="50">
        <v>1</v>
      </c>
      <c r="AI571" s="50" t="s">
        <v>1080</v>
      </c>
      <c r="AJ571" s="31" t="s">
        <v>4407</v>
      </c>
      <c r="AK571" s="60">
        <v>42030</v>
      </c>
      <c r="AL571" s="60">
        <v>42094</v>
      </c>
      <c r="AM571" s="60">
        <v>42094</v>
      </c>
      <c r="AN571" s="50">
        <v>2015</v>
      </c>
      <c r="AO571" s="50"/>
      <c r="AP571" s="51"/>
      <c r="AQ571" s="145"/>
      <c r="AR571" s="145" t="s">
        <v>1659</v>
      </c>
      <c r="AS571" s="145" t="s">
        <v>1659</v>
      </c>
      <c r="AT571" s="145" t="s">
        <v>1659</v>
      </c>
      <c r="AU571" s="145" t="s">
        <v>1659</v>
      </c>
      <c r="AV571" s="145" t="s">
        <v>1659</v>
      </c>
      <c r="AW571" s="145" t="s">
        <v>1659</v>
      </c>
      <c r="AX571" s="145" t="s">
        <v>1659</v>
      </c>
      <c r="AY571" s="145" t="s">
        <v>1659</v>
      </c>
      <c r="AZ571" s="145" t="s">
        <v>1659</v>
      </c>
      <c r="BA571" s="145" t="s">
        <v>1659</v>
      </c>
      <c r="BB571" s="59" t="s">
        <v>4732</v>
      </c>
      <c r="BC571" s="31"/>
      <c r="BD571" s="49" t="s">
        <v>4807</v>
      </c>
    </row>
    <row r="572" spans="1:56" ht="45">
      <c r="A572" s="142">
        <v>8</v>
      </c>
      <c r="B572" s="50" t="s">
        <v>4726</v>
      </c>
      <c r="C572" s="31" t="s">
        <v>54</v>
      </c>
      <c r="D572" s="31" t="s">
        <v>67</v>
      </c>
      <c r="E572" s="59" t="s">
        <v>2758</v>
      </c>
      <c r="F572" s="31" t="s">
        <v>4705</v>
      </c>
      <c r="G572" s="50">
        <v>27</v>
      </c>
      <c r="H572" s="145">
        <v>627403</v>
      </c>
      <c r="I572" s="59" t="s">
        <v>4727</v>
      </c>
      <c r="J572" s="32" t="s">
        <v>4566</v>
      </c>
      <c r="K572" s="32" t="s">
        <v>4567</v>
      </c>
      <c r="L572" s="31" t="s">
        <v>2639</v>
      </c>
      <c r="M572" s="145" t="s">
        <v>4568</v>
      </c>
      <c r="N572" s="31" t="s">
        <v>4569</v>
      </c>
      <c r="O572" s="31" t="s">
        <v>4577</v>
      </c>
      <c r="P572" s="51">
        <v>3644.5696499999999</v>
      </c>
      <c r="Q572" s="67">
        <v>4300.5921869999993</v>
      </c>
      <c r="R572" s="51"/>
      <c r="S572" s="51"/>
      <c r="T572" s="51">
        <v>3644.5696499999999</v>
      </c>
      <c r="U572" s="67">
        <v>4300.5921869999993</v>
      </c>
      <c r="V572" s="31" t="s">
        <v>64</v>
      </c>
      <c r="W572" s="31" t="s">
        <v>54</v>
      </c>
      <c r="X572" s="31" t="s">
        <v>54</v>
      </c>
      <c r="Y572" s="50" t="s">
        <v>2658</v>
      </c>
      <c r="Z572" s="60">
        <v>41985</v>
      </c>
      <c r="AA572" s="60">
        <v>42030</v>
      </c>
      <c r="AB572" s="145"/>
      <c r="AC572" s="50"/>
      <c r="AD572" s="59" t="s">
        <v>4728</v>
      </c>
      <c r="AE572" s="59" t="s">
        <v>78</v>
      </c>
      <c r="AF572" s="145">
        <v>796</v>
      </c>
      <c r="AG572" s="31" t="s">
        <v>68</v>
      </c>
      <c r="AH572" s="50">
        <v>1</v>
      </c>
      <c r="AI572" s="50" t="s">
        <v>1080</v>
      </c>
      <c r="AJ572" s="31" t="s">
        <v>4407</v>
      </c>
      <c r="AK572" s="60">
        <v>42030</v>
      </c>
      <c r="AL572" s="60">
        <v>42035</v>
      </c>
      <c r="AM572" s="60">
        <v>42278</v>
      </c>
      <c r="AN572" s="50">
        <v>2015</v>
      </c>
      <c r="AO572" s="50"/>
      <c r="AP572" s="51"/>
      <c r="AQ572" s="50"/>
      <c r="AR572" s="145" t="s">
        <v>1659</v>
      </c>
      <c r="AS572" s="145" t="s">
        <v>1659</v>
      </c>
      <c r="AT572" s="145" t="s">
        <v>1659</v>
      </c>
      <c r="AU572" s="145" t="s">
        <v>1659</v>
      </c>
      <c r="AV572" s="145" t="s">
        <v>1659</v>
      </c>
      <c r="AW572" s="145" t="s">
        <v>1659</v>
      </c>
      <c r="AX572" s="145" t="s">
        <v>1659</v>
      </c>
      <c r="AY572" s="145" t="s">
        <v>1659</v>
      </c>
      <c r="AZ572" s="145" t="s">
        <v>1659</v>
      </c>
      <c r="BA572" s="145" t="s">
        <v>1659</v>
      </c>
      <c r="BB572" s="59" t="s">
        <v>4732</v>
      </c>
      <c r="BC572" s="31"/>
      <c r="BD572" s="49" t="s">
        <v>4807</v>
      </c>
    </row>
    <row r="573" spans="1:56" ht="45">
      <c r="A573" s="31">
        <v>8</v>
      </c>
      <c r="B573" s="31" t="s">
        <v>4729</v>
      </c>
      <c r="C573" s="31" t="s">
        <v>54</v>
      </c>
      <c r="D573" s="31" t="s">
        <v>67</v>
      </c>
      <c r="E573" s="31" t="s">
        <v>2758</v>
      </c>
      <c r="F573" s="31" t="s">
        <v>4564</v>
      </c>
      <c r="G573" s="31">
        <v>31</v>
      </c>
      <c r="H573" s="31">
        <v>627347</v>
      </c>
      <c r="I573" s="84" t="s">
        <v>4730</v>
      </c>
      <c r="J573" s="31" t="s">
        <v>4566</v>
      </c>
      <c r="K573" s="32" t="s">
        <v>4567</v>
      </c>
      <c r="L573" s="31" t="s">
        <v>2639</v>
      </c>
      <c r="M573" s="31" t="s">
        <v>4568</v>
      </c>
      <c r="N573" s="31" t="s">
        <v>4569</v>
      </c>
      <c r="O573" s="31" t="s">
        <v>4570</v>
      </c>
      <c r="P573" s="69">
        <v>2259.7728000000002</v>
      </c>
      <c r="Q573" s="69">
        <v>2666.5319039999999</v>
      </c>
      <c r="R573" s="69"/>
      <c r="S573" s="69"/>
      <c r="T573" s="69">
        <v>2232.2771200000002</v>
      </c>
      <c r="U573" s="69">
        <v>2634.0870015999999</v>
      </c>
      <c r="V573" s="31" t="s">
        <v>64</v>
      </c>
      <c r="W573" s="31" t="s">
        <v>54</v>
      </c>
      <c r="X573" s="31" t="s">
        <v>54</v>
      </c>
      <c r="Y573" s="31" t="s">
        <v>2658</v>
      </c>
      <c r="Z573" s="66">
        <v>41985</v>
      </c>
      <c r="AA573" s="66">
        <v>42030</v>
      </c>
      <c r="AB573" s="31"/>
      <c r="AC573" s="31"/>
      <c r="AD573" s="31" t="s">
        <v>4731</v>
      </c>
      <c r="AE573" s="31" t="s">
        <v>78</v>
      </c>
      <c r="AF573" s="31">
        <v>796</v>
      </c>
      <c r="AG573" s="31" t="s">
        <v>68</v>
      </c>
      <c r="AH573" s="31">
        <v>114</v>
      </c>
      <c r="AI573" s="31" t="s">
        <v>1080</v>
      </c>
      <c r="AJ573" s="31" t="s">
        <v>4407</v>
      </c>
      <c r="AK573" s="66">
        <v>42030</v>
      </c>
      <c r="AL573" s="66">
        <v>42063</v>
      </c>
      <c r="AM573" s="66">
        <v>42278</v>
      </c>
      <c r="AN573" s="31">
        <v>2015</v>
      </c>
      <c r="AO573" s="31">
        <v>2015</v>
      </c>
      <c r="AP573" s="51"/>
      <c r="AQ573" s="31"/>
      <c r="AR573" s="31" t="s">
        <v>1659</v>
      </c>
      <c r="AS573" s="31" t="s">
        <v>1659</v>
      </c>
      <c r="AT573" s="31" t="s">
        <v>1659</v>
      </c>
      <c r="AU573" s="31" t="s">
        <v>1659</v>
      </c>
      <c r="AV573" s="31" t="s">
        <v>1659</v>
      </c>
      <c r="AW573" s="31" t="s">
        <v>1659</v>
      </c>
      <c r="AX573" s="31" t="s">
        <v>1659</v>
      </c>
      <c r="AY573" s="31" t="s">
        <v>1659</v>
      </c>
      <c r="AZ573" s="31" t="s">
        <v>1659</v>
      </c>
      <c r="BA573" s="31" t="s">
        <v>1659</v>
      </c>
      <c r="BB573" s="59" t="s">
        <v>4732</v>
      </c>
      <c r="BC573" s="31"/>
      <c r="BD573" s="49" t="s">
        <v>4807</v>
      </c>
    </row>
    <row r="574" spans="1:56" ht="56.25">
      <c r="A574" s="31">
        <v>3</v>
      </c>
      <c r="B574" s="31" t="s">
        <v>4733</v>
      </c>
      <c r="C574" s="31" t="s">
        <v>54</v>
      </c>
      <c r="D574" s="31" t="s">
        <v>4734</v>
      </c>
      <c r="E574" s="31" t="s">
        <v>2718</v>
      </c>
      <c r="F574" s="31" t="s">
        <v>3643</v>
      </c>
      <c r="G574" s="31">
        <v>2915260</v>
      </c>
      <c r="H574" s="31">
        <v>380576</v>
      </c>
      <c r="I574" s="84" t="s">
        <v>4735</v>
      </c>
      <c r="J574" s="31" t="s">
        <v>3672</v>
      </c>
      <c r="K574" s="32" t="s">
        <v>2723</v>
      </c>
      <c r="L574" s="31" t="s">
        <v>2639</v>
      </c>
      <c r="M574" s="31" t="s">
        <v>3085</v>
      </c>
      <c r="N574" s="31" t="s">
        <v>2725</v>
      </c>
      <c r="O574" s="31" t="s">
        <v>2726</v>
      </c>
      <c r="P574" s="69">
        <v>1806.796</v>
      </c>
      <c r="Q574" s="69">
        <f>P574*1.18</f>
        <v>2132.01928</v>
      </c>
      <c r="R574" s="69">
        <v>1806.796</v>
      </c>
      <c r="S574" s="69">
        <f t="shared" ref="S574:S580" si="62">R574*1.18</f>
        <v>2132.01928</v>
      </c>
      <c r="T574" s="69">
        <v>1806.796</v>
      </c>
      <c r="U574" s="69">
        <f>T574*1.18</f>
        <v>2132.01928</v>
      </c>
      <c r="V574" s="31" t="s">
        <v>64</v>
      </c>
      <c r="W574" s="31" t="s">
        <v>54</v>
      </c>
      <c r="X574" s="31" t="s">
        <v>54</v>
      </c>
      <c r="Y574" s="31" t="s">
        <v>2658</v>
      </c>
      <c r="Z574" s="66">
        <v>41988</v>
      </c>
      <c r="AA574" s="66">
        <v>42002</v>
      </c>
      <c r="AB574" s="31"/>
      <c r="AC574" s="31"/>
      <c r="AD574" s="31" t="s">
        <v>4735</v>
      </c>
      <c r="AE574" s="31" t="s">
        <v>1952</v>
      </c>
      <c r="AF574" s="31">
        <v>796</v>
      </c>
      <c r="AG574" s="31" t="s">
        <v>1971</v>
      </c>
      <c r="AH574" s="31">
        <v>1</v>
      </c>
      <c r="AI574" s="31">
        <v>45</v>
      </c>
      <c r="AJ574" s="31" t="s">
        <v>62</v>
      </c>
      <c r="AK574" s="66">
        <v>42064</v>
      </c>
      <c r="AL574" s="66">
        <v>42064</v>
      </c>
      <c r="AM574" s="66">
        <v>42369</v>
      </c>
      <c r="AN574" s="31">
        <v>2015</v>
      </c>
      <c r="AO574" s="31"/>
      <c r="AP574" s="5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59" t="s">
        <v>4736</v>
      </c>
      <c r="BC574" s="31"/>
    </row>
    <row r="575" spans="1:56" ht="90">
      <c r="A575" s="31">
        <v>3</v>
      </c>
      <c r="B575" s="31" t="s">
        <v>4737</v>
      </c>
      <c r="C575" s="31" t="s">
        <v>54</v>
      </c>
      <c r="D575" s="31" t="s">
        <v>3298</v>
      </c>
      <c r="E575" s="31" t="s">
        <v>2718</v>
      </c>
      <c r="F575" s="31" t="s">
        <v>3299</v>
      </c>
      <c r="G575" s="31">
        <v>4000000</v>
      </c>
      <c r="H575" s="31">
        <v>815396</v>
      </c>
      <c r="I575" s="84" t="s">
        <v>4738</v>
      </c>
      <c r="J575" s="31" t="s">
        <v>3645</v>
      </c>
      <c r="K575" s="32" t="s">
        <v>3645</v>
      </c>
      <c r="L575" s="31" t="s">
        <v>2639</v>
      </c>
      <c r="M575" s="31" t="s">
        <v>2724</v>
      </c>
      <c r="N575" s="31" t="s">
        <v>2746</v>
      </c>
      <c r="O575" s="31" t="s">
        <v>3095</v>
      </c>
      <c r="P575" s="69">
        <v>3177.9</v>
      </c>
      <c r="Q575" s="69">
        <f>P575*1.18</f>
        <v>3749.922</v>
      </c>
      <c r="R575" s="69">
        <v>3177.9</v>
      </c>
      <c r="S575" s="69">
        <f t="shared" si="62"/>
        <v>3749.922</v>
      </c>
      <c r="T575" s="69">
        <v>3177.9</v>
      </c>
      <c r="U575" s="69">
        <f>T575*1.18</f>
        <v>3749.922</v>
      </c>
      <c r="V575" s="31" t="s">
        <v>64</v>
      </c>
      <c r="W575" s="31" t="s">
        <v>54</v>
      </c>
      <c r="X575" s="31" t="s">
        <v>54</v>
      </c>
      <c r="Y575" s="31" t="s">
        <v>55</v>
      </c>
      <c r="Z575" s="66">
        <v>41995</v>
      </c>
      <c r="AA575" s="66">
        <v>42019</v>
      </c>
      <c r="AB575" s="31" t="s">
        <v>1659</v>
      </c>
      <c r="AC575" s="31" t="s">
        <v>1659</v>
      </c>
      <c r="AD575" s="31" t="s">
        <v>4738</v>
      </c>
      <c r="AE575" s="31" t="s">
        <v>2953</v>
      </c>
      <c r="AF575" s="31">
        <v>796</v>
      </c>
      <c r="AG575" s="31" t="s">
        <v>1971</v>
      </c>
      <c r="AH575" s="31">
        <v>12</v>
      </c>
      <c r="AI575" s="31">
        <v>46434</v>
      </c>
      <c r="AJ575" s="31" t="s">
        <v>3306</v>
      </c>
      <c r="AK575" s="66">
        <v>42024</v>
      </c>
      <c r="AL575" s="66">
        <v>42024</v>
      </c>
      <c r="AM575" s="66">
        <v>42368</v>
      </c>
      <c r="AN575" s="31" t="s">
        <v>3313</v>
      </c>
      <c r="AO575" s="31"/>
      <c r="AP575" s="51"/>
      <c r="AQ575" s="31" t="s">
        <v>1659</v>
      </c>
      <c r="AR575" s="31" t="s">
        <v>1659</v>
      </c>
      <c r="AS575" s="31" t="s">
        <v>1659</v>
      </c>
      <c r="AT575" s="31" t="s">
        <v>1659</v>
      </c>
      <c r="AU575" s="31" t="s">
        <v>1659</v>
      </c>
      <c r="AV575" s="31" t="s">
        <v>1659</v>
      </c>
      <c r="AW575" s="31" t="s">
        <v>1659</v>
      </c>
      <c r="AX575" s="31" t="s">
        <v>1659</v>
      </c>
      <c r="AY575" s="31" t="s">
        <v>1659</v>
      </c>
      <c r="AZ575" s="31" t="s">
        <v>1659</v>
      </c>
      <c r="BA575" s="31" t="s">
        <v>1659</v>
      </c>
      <c r="BB575" s="59"/>
      <c r="BC575" s="31"/>
    </row>
    <row r="576" spans="1:56" ht="33.75">
      <c r="A576" s="31">
        <v>3</v>
      </c>
      <c r="B576" s="31" t="s">
        <v>4739</v>
      </c>
      <c r="C576" s="31" t="s">
        <v>54</v>
      </c>
      <c r="D576" s="31" t="s">
        <v>3298</v>
      </c>
      <c r="E576" s="31" t="s">
        <v>2718</v>
      </c>
      <c r="F576" s="31" t="s">
        <v>3299</v>
      </c>
      <c r="G576" s="31">
        <v>4000000</v>
      </c>
      <c r="H576" s="31">
        <v>815363</v>
      </c>
      <c r="I576" s="84" t="s">
        <v>4740</v>
      </c>
      <c r="J576" s="31" t="s">
        <v>2723</v>
      </c>
      <c r="K576" s="32" t="s">
        <v>3645</v>
      </c>
      <c r="L576" s="31" t="s">
        <v>2674</v>
      </c>
      <c r="M576" s="31" t="s">
        <v>2999</v>
      </c>
      <c r="N576" s="31" t="s">
        <v>2725</v>
      </c>
      <c r="O576" s="31" t="s">
        <v>3095</v>
      </c>
      <c r="P576" s="69">
        <v>821.41499999999996</v>
      </c>
      <c r="Q576" s="69">
        <f>P576*1.18</f>
        <v>969.26969999999994</v>
      </c>
      <c r="R576" s="69">
        <v>821.41499999999996</v>
      </c>
      <c r="S576" s="69">
        <f t="shared" si="62"/>
        <v>969.26969999999994</v>
      </c>
      <c r="T576" s="69">
        <v>821.41499999999996</v>
      </c>
      <c r="U576" s="69">
        <f>T576*1.18</f>
        <v>969.26969999999994</v>
      </c>
      <c r="V576" s="31" t="s">
        <v>64</v>
      </c>
      <c r="W576" s="31" t="s">
        <v>54</v>
      </c>
      <c r="X576" s="31" t="s">
        <v>54</v>
      </c>
      <c r="Y576" s="31" t="s">
        <v>55</v>
      </c>
      <c r="Z576" s="66">
        <v>41995</v>
      </c>
      <c r="AA576" s="66">
        <v>42019</v>
      </c>
      <c r="AB576" s="31" t="s">
        <v>1659</v>
      </c>
      <c r="AC576" s="31" t="s">
        <v>1659</v>
      </c>
      <c r="AD576" s="31" t="s">
        <v>4740</v>
      </c>
      <c r="AE576" s="31" t="s">
        <v>2953</v>
      </c>
      <c r="AF576" s="31">
        <v>796</v>
      </c>
      <c r="AG576" s="31" t="s">
        <v>1971</v>
      </c>
      <c r="AH576" s="31">
        <v>12</v>
      </c>
      <c r="AI576" s="31">
        <v>46434</v>
      </c>
      <c r="AJ576" s="31" t="s">
        <v>3306</v>
      </c>
      <c r="AK576" s="66">
        <v>42024</v>
      </c>
      <c r="AL576" s="66">
        <v>42024</v>
      </c>
      <c r="AM576" s="66">
        <v>42368</v>
      </c>
      <c r="AN576" s="31" t="s">
        <v>3313</v>
      </c>
      <c r="AO576" s="31"/>
      <c r="AP576" s="51"/>
      <c r="AQ576" s="31" t="s">
        <v>1659</v>
      </c>
      <c r="AR576" s="31" t="s">
        <v>1659</v>
      </c>
      <c r="AS576" s="31" t="s">
        <v>1659</v>
      </c>
      <c r="AT576" s="31" t="s">
        <v>1659</v>
      </c>
      <c r="AU576" s="31" t="s">
        <v>1659</v>
      </c>
      <c r="AV576" s="31" t="s">
        <v>1659</v>
      </c>
      <c r="AW576" s="31" t="s">
        <v>1659</v>
      </c>
      <c r="AX576" s="31" t="s">
        <v>1659</v>
      </c>
      <c r="AY576" s="31" t="s">
        <v>1659</v>
      </c>
      <c r="AZ576" s="31" t="s">
        <v>1659</v>
      </c>
      <c r="BA576" s="31" t="s">
        <v>1659</v>
      </c>
      <c r="BB576" s="59"/>
      <c r="BC576" s="31"/>
    </row>
    <row r="577" spans="1:55" ht="112.5">
      <c r="A577" s="162">
        <v>3</v>
      </c>
      <c r="B577" s="81" t="s">
        <v>4741</v>
      </c>
      <c r="C577" s="59" t="s">
        <v>54</v>
      </c>
      <c r="D577" s="31" t="s">
        <v>4742</v>
      </c>
      <c r="E577" s="31" t="s">
        <v>2995</v>
      </c>
      <c r="F577" s="31" t="s">
        <v>2733</v>
      </c>
      <c r="G577" s="31">
        <v>9430000</v>
      </c>
      <c r="H577" s="81">
        <v>641437</v>
      </c>
      <c r="I577" s="31" t="s">
        <v>4743</v>
      </c>
      <c r="J577" s="31" t="s">
        <v>4744</v>
      </c>
      <c r="K577" s="31" t="s">
        <v>3645</v>
      </c>
      <c r="L577" s="31" t="s">
        <v>2639</v>
      </c>
      <c r="M577" s="31" t="s">
        <v>2724</v>
      </c>
      <c r="N577" s="31" t="s">
        <v>2725</v>
      </c>
      <c r="O577" s="31" t="s">
        <v>3646</v>
      </c>
      <c r="P577" s="67">
        <v>4838.6719999999996</v>
      </c>
      <c r="Q577" s="68">
        <f>P577*1.18</f>
        <v>5709.632959999999</v>
      </c>
      <c r="R577" s="67">
        <v>4838.6719999999996</v>
      </c>
      <c r="S577" s="67">
        <f t="shared" si="62"/>
        <v>5709.632959999999</v>
      </c>
      <c r="T577" s="67">
        <v>4838.6719999999996</v>
      </c>
      <c r="U577" s="68">
        <f t="shared" ref="U577" si="63">T577*1.18</f>
        <v>5709.632959999999</v>
      </c>
      <c r="V577" s="31" t="s">
        <v>64</v>
      </c>
      <c r="W577" s="31" t="s">
        <v>54</v>
      </c>
      <c r="X577" s="31" t="s">
        <v>54</v>
      </c>
      <c r="Y577" s="31" t="s">
        <v>55</v>
      </c>
      <c r="Z577" s="66">
        <v>41995</v>
      </c>
      <c r="AA577" s="66">
        <v>42035</v>
      </c>
      <c r="AB577" s="82"/>
      <c r="AC577" s="82"/>
      <c r="AD577" s="31" t="s">
        <v>4743</v>
      </c>
      <c r="AE577" s="31" t="s">
        <v>1952</v>
      </c>
      <c r="AF577" s="50">
        <v>796</v>
      </c>
      <c r="AG577" s="31" t="s">
        <v>1971</v>
      </c>
      <c r="AH577" s="50">
        <v>1</v>
      </c>
      <c r="AI577" s="31">
        <v>45328000</v>
      </c>
      <c r="AJ577" s="31" t="s">
        <v>62</v>
      </c>
      <c r="AK577" s="66">
        <v>42055</v>
      </c>
      <c r="AL577" s="66">
        <v>42064</v>
      </c>
      <c r="AM577" s="66">
        <v>42369</v>
      </c>
      <c r="AN577" s="31">
        <v>2015</v>
      </c>
      <c r="AO577" s="82"/>
      <c r="AP577" s="51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31"/>
      <c r="BB577" s="59"/>
      <c r="BC577" s="31"/>
    </row>
    <row r="578" spans="1:55" ht="45">
      <c r="A578" s="142">
        <v>3</v>
      </c>
      <c r="B578" s="50" t="s">
        <v>4745</v>
      </c>
      <c r="C578" s="31" t="s">
        <v>54</v>
      </c>
      <c r="D578" s="31" t="s">
        <v>4342</v>
      </c>
      <c r="E578" s="59" t="s">
        <v>4343</v>
      </c>
      <c r="F578" s="50">
        <v>41</v>
      </c>
      <c r="G578" s="50" t="s">
        <v>4344</v>
      </c>
      <c r="H578" s="50">
        <v>880396</v>
      </c>
      <c r="I578" s="59" t="s">
        <v>4746</v>
      </c>
      <c r="J578" s="31" t="s">
        <v>2723</v>
      </c>
      <c r="K578" s="31" t="s">
        <v>2723</v>
      </c>
      <c r="L578" s="31" t="s">
        <v>2674</v>
      </c>
      <c r="M578" s="50">
        <v>2010201</v>
      </c>
      <c r="N578" s="31" t="s">
        <v>2725</v>
      </c>
      <c r="O578" s="31" t="s">
        <v>2832</v>
      </c>
      <c r="P578" s="51">
        <v>2326.09</v>
      </c>
      <c r="Q578" s="68">
        <f>P578*1.18</f>
        <v>2744.7862</v>
      </c>
      <c r="R578" s="51">
        <v>2326.09</v>
      </c>
      <c r="S578" s="67">
        <f t="shared" si="62"/>
        <v>2744.7862</v>
      </c>
      <c r="T578" s="51">
        <v>2326.09</v>
      </c>
      <c r="U578" s="68">
        <f>T578*1.18</f>
        <v>2744.7862</v>
      </c>
      <c r="V578" s="31" t="s">
        <v>64</v>
      </c>
      <c r="W578" s="31" t="s">
        <v>54</v>
      </c>
      <c r="X578" s="31" t="s">
        <v>54</v>
      </c>
      <c r="Y578" s="50" t="s">
        <v>2658</v>
      </c>
      <c r="Z578" s="60">
        <v>41995</v>
      </c>
      <c r="AA578" s="60">
        <v>42019</v>
      </c>
      <c r="AB578" s="50"/>
      <c r="AC578" s="50"/>
      <c r="AD578" s="163" t="s">
        <v>4746</v>
      </c>
      <c r="AE578" s="59" t="s">
        <v>4346</v>
      </c>
      <c r="AF578" s="50">
        <v>796</v>
      </c>
      <c r="AG578" s="50" t="s">
        <v>1971</v>
      </c>
      <c r="AH578" s="31">
        <v>1</v>
      </c>
      <c r="AI578" s="50">
        <v>45931000</v>
      </c>
      <c r="AJ578" s="31" t="s">
        <v>4347</v>
      </c>
      <c r="AK578" s="60">
        <v>42019</v>
      </c>
      <c r="AL578" s="60">
        <v>42064</v>
      </c>
      <c r="AM578" s="60">
        <v>42369</v>
      </c>
      <c r="AN578" s="50">
        <v>2015</v>
      </c>
      <c r="AO578" s="50"/>
      <c r="AP578" s="51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9"/>
      <c r="BC578" s="31"/>
    </row>
    <row r="579" spans="1:55" ht="56.25">
      <c r="A579" s="142">
        <v>3</v>
      </c>
      <c r="B579" s="50" t="s">
        <v>4747</v>
      </c>
      <c r="C579" s="31" t="s">
        <v>54</v>
      </c>
      <c r="D579" s="31" t="s">
        <v>4342</v>
      </c>
      <c r="E579" s="59" t="s">
        <v>4343</v>
      </c>
      <c r="F579" s="50">
        <v>41</v>
      </c>
      <c r="G579" s="50" t="s">
        <v>4344</v>
      </c>
      <c r="H579" s="50">
        <v>880440</v>
      </c>
      <c r="I579" s="59" t="s">
        <v>4748</v>
      </c>
      <c r="J579" s="31" t="s">
        <v>4119</v>
      </c>
      <c r="K579" s="31" t="s">
        <v>2745</v>
      </c>
      <c r="L579" s="31" t="s">
        <v>2674</v>
      </c>
      <c r="M579" s="50">
        <v>2010201</v>
      </c>
      <c r="N579" s="31" t="s">
        <v>3212</v>
      </c>
      <c r="O579" s="31" t="s">
        <v>2832</v>
      </c>
      <c r="P579" s="51">
        <v>1505.0550000000001</v>
      </c>
      <c r="Q579" s="68">
        <f t="shared" ref="Q579" si="64">P579*1.18</f>
        <v>1775.9648999999999</v>
      </c>
      <c r="R579" s="51">
        <v>1505.0550000000001</v>
      </c>
      <c r="S579" s="67">
        <f t="shared" si="62"/>
        <v>1775.9648999999999</v>
      </c>
      <c r="T579" s="51">
        <v>1505.0550000000001</v>
      </c>
      <c r="U579" s="68">
        <f>T579*1.18</f>
        <v>1775.9648999999999</v>
      </c>
      <c r="V579" s="31" t="s">
        <v>64</v>
      </c>
      <c r="W579" s="31" t="s">
        <v>54</v>
      </c>
      <c r="X579" s="31" t="s">
        <v>54</v>
      </c>
      <c r="Y579" s="50" t="s">
        <v>2658</v>
      </c>
      <c r="Z579" s="60">
        <v>41995</v>
      </c>
      <c r="AA579" s="60">
        <v>42003</v>
      </c>
      <c r="AB579" s="50"/>
      <c r="AC579" s="50"/>
      <c r="AD579" s="59" t="s">
        <v>4748</v>
      </c>
      <c r="AE579" s="59" t="s">
        <v>4346</v>
      </c>
      <c r="AF579" s="50">
        <v>796</v>
      </c>
      <c r="AG579" s="50" t="s">
        <v>1971</v>
      </c>
      <c r="AH579" s="31">
        <v>1</v>
      </c>
      <c r="AI579" s="50">
        <v>45931000</v>
      </c>
      <c r="AJ579" s="31" t="s">
        <v>4347</v>
      </c>
      <c r="AK579" s="60">
        <v>42019</v>
      </c>
      <c r="AL579" s="60">
        <v>42019</v>
      </c>
      <c r="AM579" s="60">
        <v>42368</v>
      </c>
      <c r="AN579" s="50">
        <v>2015</v>
      </c>
      <c r="AO579" s="50"/>
      <c r="AP579" s="51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9"/>
      <c r="BC579" s="31"/>
    </row>
    <row r="580" spans="1:55" ht="56.25">
      <c r="A580" s="142">
        <v>3</v>
      </c>
      <c r="B580" s="50" t="s">
        <v>4749</v>
      </c>
      <c r="C580" s="31" t="s">
        <v>54</v>
      </c>
      <c r="D580" s="31" t="s">
        <v>4342</v>
      </c>
      <c r="E580" s="59" t="s">
        <v>4343</v>
      </c>
      <c r="F580" s="50">
        <v>41</v>
      </c>
      <c r="G580" s="50" t="s">
        <v>4344</v>
      </c>
      <c r="H580" s="50">
        <v>880081</v>
      </c>
      <c r="I580" s="59" t="s">
        <v>4750</v>
      </c>
      <c r="J580" s="31" t="s">
        <v>2723</v>
      </c>
      <c r="K580" s="31" t="s">
        <v>2723</v>
      </c>
      <c r="L580" s="31" t="s">
        <v>2674</v>
      </c>
      <c r="M580" s="50">
        <v>2010201</v>
      </c>
      <c r="N580" s="31" t="s">
        <v>3212</v>
      </c>
      <c r="O580" s="31" t="s">
        <v>2832</v>
      </c>
      <c r="P580" s="51">
        <v>9000</v>
      </c>
      <c r="Q580" s="68">
        <f>P580*1.18</f>
        <v>10620</v>
      </c>
      <c r="R580" s="51">
        <v>9000</v>
      </c>
      <c r="S580" s="67">
        <f t="shared" si="62"/>
        <v>10620</v>
      </c>
      <c r="T580" s="51">
        <v>9000</v>
      </c>
      <c r="U580" s="68">
        <f>T580*1.18</f>
        <v>10620</v>
      </c>
      <c r="V580" s="31" t="s">
        <v>61</v>
      </c>
      <c r="W580" s="31" t="s">
        <v>54</v>
      </c>
      <c r="X580" s="31" t="s">
        <v>54</v>
      </c>
      <c r="Y580" s="50" t="s">
        <v>2658</v>
      </c>
      <c r="Z580" s="60">
        <v>41995</v>
      </c>
      <c r="AA580" s="60">
        <v>42026</v>
      </c>
      <c r="AB580" s="50"/>
      <c r="AC580" s="50"/>
      <c r="AD580" s="163" t="s">
        <v>4750</v>
      </c>
      <c r="AE580" s="59" t="s">
        <v>4346</v>
      </c>
      <c r="AF580" s="50">
        <v>796</v>
      </c>
      <c r="AG580" s="50" t="s">
        <v>1971</v>
      </c>
      <c r="AH580" s="31">
        <v>1</v>
      </c>
      <c r="AI580" s="50">
        <v>45931000</v>
      </c>
      <c r="AJ580" s="31" t="s">
        <v>4347</v>
      </c>
      <c r="AK580" s="60">
        <v>42034</v>
      </c>
      <c r="AL580" s="60">
        <v>42034</v>
      </c>
      <c r="AM580" s="60">
        <v>43099</v>
      </c>
      <c r="AN580" s="50" t="s">
        <v>57</v>
      </c>
      <c r="AO580" s="31" t="s">
        <v>4751</v>
      </c>
      <c r="AP580" s="51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9"/>
      <c r="BC580" s="31"/>
    </row>
    <row r="581" spans="1:55" ht="78.75">
      <c r="A581" s="164">
        <v>8</v>
      </c>
      <c r="B581" s="165" t="s">
        <v>4752</v>
      </c>
      <c r="C581" s="33" t="s">
        <v>54</v>
      </c>
      <c r="D581" s="33" t="s">
        <v>67</v>
      </c>
      <c r="E581" s="166" t="s">
        <v>3398</v>
      </c>
      <c r="F581" s="165">
        <v>80</v>
      </c>
      <c r="G581" s="165" t="s">
        <v>3399</v>
      </c>
      <c r="H581" s="165">
        <v>628033</v>
      </c>
      <c r="I581" s="166" t="s">
        <v>4753</v>
      </c>
      <c r="J581" s="33" t="s">
        <v>3401</v>
      </c>
      <c r="K581" s="33" t="s">
        <v>3401</v>
      </c>
      <c r="L581" s="33" t="s">
        <v>2639</v>
      </c>
      <c r="M581" s="165">
        <v>201050201</v>
      </c>
      <c r="N581" s="33" t="s">
        <v>3402</v>
      </c>
      <c r="O581" s="33" t="s">
        <v>2726</v>
      </c>
      <c r="P581" s="167">
        <v>0</v>
      </c>
      <c r="Q581" s="167">
        <v>0</v>
      </c>
      <c r="R581" s="167">
        <v>0</v>
      </c>
      <c r="S581" s="167">
        <v>0</v>
      </c>
      <c r="T581" s="167">
        <v>0</v>
      </c>
      <c r="U581" s="167">
        <v>0</v>
      </c>
      <c r="V581" s="31" t="s">
        <v>64</v>
      </c>
      <c r="W581" s="33" t="s">
        <v>4754</v>
      </c>
      <c r="X581" s="33" t="s">
        <v>4754</v>
      </c>
      <c r="Y581" s="165" t="s">
        <v>2658</v>
      </c>
      <c r="Z581" s="168">
        <v>41981</v>
      </c>
      <c r="AA581" s="168">
        <v>42002</v>
      </c>
      <c r="AB581" s="33" t="s">
        <v>1659</v>
      </c>
      <c r="AC581" s="165" t="s">
        <v>1659</v>
      </c>
      <c r="AD581" s="166" t="s">
        <v>4753</v>
      </c>
      <c r="AE581" s="166" t="s">
        <v>3410</v>
      </c>
      <c r="AF581" s="165">
        <v>796</v>
      </c>
      <c r="AG581" s="33" t="s">
        <v>1926</v>
      </c>
      <c r="AH581" s="165">
        <v>1</v>
      </c>
      <c r="AI581" s="165">
        <v>45</v>
      </c>
      <c r="AJ581" s="33" t="s">
        <v>62</v>
      </c>
      <c r="AK581" s="168">
        <v>42023</v>
      </c>
      <c r="AL581" s="168">
        <v>42036</v>
      </c>
      <c r="AM581" s="168">
        <v>42369</v>
      </c>
      <c r="AN581" s="165">
        <v>2015</v>
      </c>
      <c r="AO581" s="166"/>
      <c r="AP581" s="51"/>
      <c r="AQ581" s="165"/>
      <c r="AR581" s="165"/>
      <c r="AS581" s="165"/>
      <c r="AT581" s="165"/>
      <c r="AU581" s="165"/>
      <c r="AV581" s="165"/>
      <c r="AW581" s="165"/>
      <c r="AX581" s="165"/>
      <c r="AY581" s="165"/>
      <c r="AZ581" s="165"/>
      <c r="BA581" s="165" t="s">
        <v>65</v>
      </c>
      <c r="BB581" s="33" t="s">
        <v>4755</v>
      </c>
      <c r="BC581" s="31"/>
    </row>
    <row r="582" spans="1:55" ht="101.25">
      <c r="A582" s="165">
        <v>8</v>
      </c>
      <c r="B582" s="169" t="s">
        <v>4756</v>
      </c>
      <c r="C582" s="33" t="s">
        <v>54</v>
      </c>
      <c r="D582" s="170" t="s">
        <v>4757</v>
      </c>
      <c r="E582" s="33" t="s">
        <v>3013</v>
      </c>
      <c r="F582" s="171" t="s">
        <v>4295</v>
      </c>
      <c r="G582" s="171">
        <v>7499000</v>
      </c>
      <c r="H582" s="169">
        <v>628059</v>
      </c>
      <c r="I582" s="172" t="s">
        <v>4758</v>
      </c>
      <c r="J582" s="173" t="s">
        <v>4297</v>
      </c>
      <c r="K582" s="173" t="s">
        <v>4297</v>
      </c>
      <c r="L582" s="173" t="s">
        <v>3016</v>
      </c>
      <c r="M582" s="173">
        <v>201050604</v>
      </c>
      <c r="N582" s="173" t="s">
        <v>4759</v>
      </c>
      <c r="O582" s="174" t="s">
        <v>4760</v>
      </c>
      <c r="P582" s="51">
        <v>500</v>
      </c>
      <c r="Q582" s="51">
        <v>590</v>
      </c>
      <c r="R582" s="51">
        <v>500</v>
      </c>
      <c r="S582" s="51">
        <v>590</v>
      </c>
      <c r="T582" s="51">
        <v>500</v>
      </c>
      <c r="U582" s="51">
        <v>590</v>
      </c>
      <c r="V582" s="31" t="s">
        <v>64</v>
      </c>
      <c r="W582" s="31" t="s">
        <v>54</v>
      </c>
      <c r="X582" s="31" t="s">
        <v>54</v>
      </c>
      <c r="Y582" s="31" t="s">
        <v>55</v>
      </c>
      <c r="Z582" s="175">
        <v>42032</v>
      </c>
      <c r="AA582" s="175">
        <v>42063</v>
      </c>
      <c r="AB582" s="176"/>
      <c r="AC582" s="177"/>
      <c r="AD582" s="172" t="s">
        <v>4761</v>
      </c>
      <c r="AE582" s="171" t="s">
        <v>4762</v>
      </c>
      <c r="AF582" s="50">
        <v>796</v>
      </c>
      <c r="AG582" s="31" t="s">
        <v>1971</v>
      </c>
      <c r="AH582" s="50">
        <v>10</v>
      </c>
      <c r="AI582" s="33" t="s">
        <v>2644</v>
      </c>
      <c r="AJ582" s="31" t="s">
        <v>62</v>
      </c>
      <c r="AK582" s="60">
        <v>42055</v>
      </c>
      <c r="AL582" s="60">
        <v>42045</v>
      </c>
      <c r="AM582" s="60">
        <v>42066</v>
      </c>
      <c r="AN582" s="31">
        <v>2015</v>
      </c>
      <c r="AO582" s="178"/>
      <c r="AP582" s="51"/>
      <c r="AQ582" s="33"/>
      <c r="AR582" s="33"/>
      <c r="AS582" s="173"/>
      <c r="AT582" s="60"/>
      <c r="AU582" s="60"/>
      <c r="AV582" s="60"/>
      <c r="AW582" s="33"/>
      <c r="AX582" s="179"/>
      <c r="AY582" s="180"/>
      <c r="AZ582" s="181"/>
      <c r="BA582" s="50"/>
      <c r="BB582" s="59"/>
      <c r="BC582" s="31"/>
    </row>
    <row r="583" spans="1:55" ht="33.75">
      <c r="A583" s="151">
        <v>3</v>
      </c>
      <c r="B583" s="151" t="s">
        <v>4432</v>
      </c>
      <c r="C583" s="151" t="s">
        <v>54</v>
      </c>
      <c r="D583" s="151" t="s">
        <v>67</v>
      </c>
      <c r="E583" s="151" t="s">
        <v>2718</v>
      </c>
      <c r="F583" s="152">
        <v>40.1</v>
      </c>
      <c r="G583" s="151">
        <v>4000000</v>
      </c>
      <c r="H583" s="153">
        <v>627739</v>
      </c>
      <c r="I583" s="154" t="s">
        <v>4433</v>
      </c>
      <c r="J583" s="155" t="s">
        <v>2723</v>
      </c>
      <c r="K583" s="151" t="s">
        <v>4434</v>
      </c>
      <c r="L583" s="154" t="s">
        <v>2639</v>
      </c>
      <c r="M583" s="156" t="s">
        <v>3904</v>
      </c>
      <c r="N583" s="151" t="s">
        <v>2792</v>
      </c>
      <c r="O583" s="154" t="s">
        <v>3095</v>
      </c>
      <c r="P583" s="157">
        <v>643158.89</v>
      </c>
      <c r="Q583" s="157">
        <f>P583*1.18</f>
        <v>758927.4902</v>
      </c>
      <c r="R583" s="158" t="s">
        <v>2792</v>
      </c>
      <c r="S583" s="158" t="s">
        <v>2792</v>
      </c>
      <c r="T583" s="157">
        <v>643158.89</v>
      </c>
      <c r="U583" s="157">
        <f>T583*1.18</f>
        <v>758927.4902</v>
      </c>
      <c r="V583" s="151" t="s">
        <v>61</v>
      </c>
      <c r="W583" s="151" t="s">
        <v>54</v>
      </c>
      <c r="X583" s="151" t="s">
        <v>54</v>
      </c>
      <c r="Y583" s="155" t="s">
        <v>55</v>
      </c>
      <c r="Z583" s="159">
        <v>41958</v>
      </c>
      <c r="AA583" s="159">
        <v>41988</v>
      </c>
      <c r="AB583" s="160"/>
      <c r="AC583" s="160"/>
      <c r="AD583" s="161" t="s">
        <v>4433</v>
      </c>
      <c r="AE583" s="161" t="s">
        <v>2953</v>
      </c>
      <c r="AF583" s="153">
        <v>796</v>
      </c>
      <c r="AG583" s="151" t="s">
        <v>1971</v>
      </c>
      <c r="AH583" s="151">
        <v>1</v>
      </c>
      <c r="AI583" s="151">
        <v>46000000</v>
      </c>
      <c r="AJ583" s="154" t="s">
        <v>63</v>
      </c>
      <c r="AK583" s="159">
        <v>42005</v>
      </c>
      <c r="AL583" s="159">
        <v>42005</v>
      </c>
      <c r="AM583" s="159">
        <v>43100</v>
      </c>
      <c r="AN583" s="151" t="s">
        <v>57</v>
      </c>
      <c r="AO583" s="161" t="s">
        <v>4435</v>
      </c>
      <c r="AP583" s="51"/>
      <c r="AQ583" s="160"/>
      <c r="AR583" s="160"/>
      <c r="AS583" s="160"/>
      <c r="AT583" s="160"/>
      <c r="AU583" s="160"/>
      <c r="AV583" s="160"/>
      <c r="AW583" s="160"/>
      <c r="AX583" s="160"/>
      <c r="AY583" s="160"/>
      <c r="AZ583" s="160"/>
      <c r="BA583" s="160"/>
      <c r="BB583" s="154"/>
      <c r="BC583" s="31" t="s">
        <v>4436</v>
      </c>
    </row>
    <row r="584" spans="1:55" ht="33.75">
      <c r="A584" s="52">
        <v>3</v>
      </c>
      <c r="B584" s="55" t="s">
        <v>4437</v>
      </c>
      <c r="C584" s="53" t="s">
        <v>4438</v>
      </c>
      <c r="D584" s="53" t="s">
        <v>3135</v>
      </c>
      <c r="E584" s="54" t="s">
        <v>2718</v>
      </c>
      <c r="F584" s="55" t="s">
        <v>3121</v>
      </c>
      <c r="G584" s="54">
        <v>4010412</v>
      </c>
      <c r="H584" s="55">
        <v>843601</v>
      </c>
      <c r="I584" s="54" t="s">
        <v>4439</v>
      </c>
      <c r="J584" s="53" t="s">
        <v>4440</v>
      </c>
      <c r="K584" s="53" t="s">
        <v>2723</v>
      </c>
      <c r="L584" s="53" t="s">
        <v>2639</v>
      </c>
      <c r="M584" s="55" t="s">
        <v>2724</v>
      </c>
      <c r="N584" s="53" t="s">
        <v>2725</v>
      </c>
      <c r="O584" s="53" t="s">
        <v>3139</v>
      </c>
      <c r="P584" s="56">
        <v>101674</v>
      </c>
      <c r="Q584" s="56">
        <f t="shared" si="59"/>
        <v>119975.31999999999</v>
      </c>
      <c r="R584" s="56">
        <v>21674</v>
      </c>
      <c r="S584" s="56">
        <v>65073.625</v>
      </c>
      <c r="T584" s="56">
        <v>101674</v>
      </c>
      <c r="U584" s="56">
        <f t="shared" ref="U584:U588" si="65">T584*1.18</f>
        <v>119975.31999999999</v>
      </c>
      <c r="V584" s="53" t="s">
        <v>61</v>
      </c>
      <c r="W584" s="53" t="s">
        <v>54</v>
      </c>
      <c r="X584" s="53" t="s">
        <v>54</v>
      </c>
      <c r="Y584" s="55" t="s">
        <v>2658</v>
      </c>
      <c r="Z584" s="57">
        <v>41944</v>
      </c>
      <c r="AA584" s="57">
        <v>42004</v>
      </c>
      <c r="AB584" s="54"/>
      <c r="AC584" s="53"/>
      <c r="AD584" s="54" t="s">
        <v>4441</v>
      </c>
      <c r="AE584" s="54" t="s">
        <v>3141</v>
      </c>
      <c r="AF584" s="55">
        <v>8</v>
      </c>
      <c r="AG584" s="53" t="s">
        <v>51</v>
      </c>
      <c r="AH584" s="55">
        <v>88</v>
      </c>
      <c r="AI584" s="55" t="s">
        <v>3143</v>
      </c>
      <c r="AJ584" s="53" t="s">
        <v>3127</v>
      </c>
      <c r="AK584" s="57">
        <v>42125</v>
      </c>
      <c r="AL584" s="57">
        <v>42125</v>
      </c>
      <c r="AM584" s="57">
        <v>43040</v>
      </c>
      <c r="AN584" s="55" t="s">
        <v>57</v>
      </c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 t="s">
        <v>2021</v>
      </c>
    </row>
    <row r="585" spans="1:55" ht="33" customHeight="1">
      <c r="A585" s="52">
        <v>3</v>
      </c>
      <c r="B585" s="55" t="s">
        <v>4442</v>
      </c>
      <c r="C585" s="53" t="s">
        <v>4438</v>
      </c>
      <c r="D585" s="53" t="s">
        <v>4077</v>
      </c>
      <c r="E585" s="53" t="s">
        <v>2718</v>
      </c>
      <c r="F585" s="55" t="s">
        <v>4443</v>
      </c>
      <c r="G585" s="53">
        <v>2911160</v>
      </c>
      <c r="H585" s="55">
        <v>827961</v>
      </c>
      <c r="I585" s="71" t="s">
        <v>4444</v>
      </c>
      <c r="J585" s="53" t="s">
        <v>4440</v>
      </c>
      <c r="K585" s="53" t="s">
        <v>2723</v>
      </c>
      <c r="L585" s="53" t="s">
        <v>2639</v>
      </c>
      <c r="M585" s="55" t="s">
        <v>2724</v>
      </c>
      <c r="N585" s="48" t="s">
        <v>2725</v>
      </c>
      <c r="O585" s="72" t="s">
        <v>2726</v>
      </c>
      <c r="P585" s="56">
        <v>173800</v>
      </c>
      <c r="Q585" s="56">
        <f t="shared" si="59"/>
        <v>205084</v>
      </c>
      <c r="R585" s="56">
        <v>48800</v>
      </c>
      <c r="S585" s="56">
        <f>R585*1.18</f>
        <v>57584</v>
      </c>
      <c r="T585" s="56">
        <v>173800</v>
      </c>
      <c r="U585" s="56">
        <f t="shared" si="65"/>
        <v>205084</v>
      </c>
      <c r="V585" s="53" t="s">
        <v>61</v>
      </c>
      <c r="W585" s="53" t="s">
        <v>54</v>
      </c>
      <c r="X585" s="53" t="s">
        <v>54</v>
      </c>
      <c r="Y585" s="55" t="s">
        <v>2658</v>
      </c>
      <c r="Z585" s="57">
        <v>41944</v>
      </c>
      <c r="AA585" s="57">
        <v>42004</v>
      </c>
      <c r="AB585" s="53"/>
      <c r="AC585" s="53"/>
      <c r="AD585" s="53" t="s">
        <v>4444</v>
      </c>
      <c r="AE585" s="53" t="s">
        <v>1952</v>
      </c>
      <c r="AF585" s="55">
        <v>796</v>
      </c>
      <c r="AG585" s="53" t="s">
        <v>1971</v>
      </c>
      <c r="AH585" s="55">
        <v>1</v>
      </c>
      <c r="AI585" s="55">
        <v>46460</v>
      </c>
      <c r="AJ585" s="53" t="s">
        <v>2116</v>
      </c>
      <c r="AK585" s="57">
        <v>42014</v>
      </c>
      <c r="AL585" s="57">
        <v>42005</v>
      </c>
      <c r="AM585" s="57">
        <v>43100</v>
      </c>
      <c r="AN585" s="55" t="s">
        <v>57</v>
      </c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 t="s">
        <v>4079</v>
      </c>
    </row>
    <row r="586" spans="1:55" ht="33.75">
      <c r="A586" s="52">
        <v>3</v>
      </c>
      <c r="B586" s="55" t="s">
        <v>4445</v>
      </c>
      <c r="C586" s="53" t="s">
        <v>4438</v>
      </c>
      <c r="D586" s="53" t="s">
        <v>3298</v>
      </c>
      <c r="E586" s="54" t="s">
        <v>2718</v>
      </c>
      <c r="F586" s="55" t="s">
        <v>3299</v>
      </c>
      <c r="G586" s="55">
        <v>4000000</v>
      </c>
      <c r="H586" s="55">
        <v>815353</v>
      </c>
      <c r="I586" s="54" t="s">
        <v>4446</v>
      </c>
      <c r="J586" s="53" t="s">
        <v>4447</v>
      </c>
      <c r="K586" s="53" t="s">
        <v>3301</v>
      </c>
      <c r="L586" s="53" t="s">
        <v>2674</v>
      </c>
      <c r="M586" s="55" t="s">
        <v>3302</v>
      </c>
      <c r="N586" s="53" t="s">
        <v>2725</v>
      </c>
      <c r="O586" s="53" t="s">
        <v>3095</v>
      </c>
      <c r="P586" s="56">
        <v>151464</v>
      </c>
      <c r="Q586" s="56">
        <f t="shared" si="59"/>
        <v>178727.52</v>
      </c>
      <c r="R586" s="56">
        <v>50488</v>
      </c>
      <c r="S586" s="56">
        <f>R586*1.18</f>
        <v>59575.839999999997</v>
      </c>
      <c r="T586" s="56">
        <v>151464</v>
      </c>
      <c r="U586" s="56">
        <f t="shared" si="65"/>
        <v>178727.52</v>
      </c>
      <c r="V586" s="53" t="s">
        <v>70</v>
      </c>
      <c r="W586" s="53" t="s">
        <v>54</v>
      </c>
      <c r="X586" s="53" t="s">
        <v>54</v>
      </c>
      <c r="Y586" s="55" t="s">
        <v>55</v>
      </c>
      <c r="Z586" s="57">
        <v>42108</v>
      </c>
      <c r="AA586" s="57">
        <v>42166</v>
      </c>
      <c r="AB586" s="53" t="s">
        <v>1659</v>
      </c>
      <c r="AC586" s="55" t="s">
        <v>1659</v>
      </c>
      <c r="AD586" s="54" t="s">
        <v>4446</v>
      </c>
      <c r="AE586" s="54" t="s">
        <v>2953</v>
      </c>
      <c r="AF586" s="55">
        <v>796</v>
      </c>
      <c r="AG586" s="53" t="s">
        <v>1971</v>
      </c>
      <c r="AH586" s="55">
        <v>33</v>
      </c>
      <c r="AI586" s="55">
        <v>46434</v>
      </c>
      <c r="AJ586" s="53" t="s">
        <v>3306</v>
      </c>
      <c r="AK586" s="57">
        <v>42186</v>
      </c>
      <c r="AL586" s="57">
        <v>42186</v>
      </c>
      <c r="AM586" s="57">
        <v>43100</v>
      </c>
      <c r="AN586" s="55" t="s">
        <v>57</v>
      </c>
      <c r="AO586" s="54" t="s">
        <v>1659</v>
      </c>
      <c r="AP586" s="55" t="s">
        <v>1659</v>
      </c>
      <c r="AQ586" s="55" t="s">
        <v>1659</v>
      </c>
      <c r="AR586" s="55" t="s">
        <v>1659</v>
      </c>
      <c r="AS586" s="55" t="s">
        <v>1659</v>
      </c>
      <c r="AT586" s="55" t="s">
        <v>1659</v>
      </c>
      <c r="AU586" s="55" t="s">
        <v>1659</v>
      </c>
      <c r="AV586" s="55" t="s">
        <v>1659</v>
      </c>
      <c r="AW586" s="55" t="s">
        <v>1659</v>
      </c>
      <c r="AX586" s="55" t="s">
        <v>1659</v>
      </c>
      <c r="AY586" s="55" t="s">
        <v>1659</v>
      </c>
      <c r="AZ586" s="55" t="s">
        <v>1659</v>
      </c>
      <c r="BA586" s="55" t="s">
        <v>1659</v>
      </c>
      <c r="BB586" s="53" t="s">
        <v>1659</v>
      </c>
      <c r="BC586" s="53" t="s">
        <v>2509</v>
      </c>
    </row>
    <row r="587" spans="1:55" ht="42" customHeight="1">
      <c r="A587" s="52">
        <v>3</v>
      </c>
      <c r="B587" s="55" t="s">
        <v>4448</v>
      </c>
      <c r="C587" s="53" t="s">
        <v>4438</v>
      </c>
      <c r="D587" s="53" t="s">
        <v>4151</v>
      </c>
      <c r="E587" s="54" t="s">
        <v>2718</v>
      </c>
      <c r="F587" s="55" t="str">
        <f>IF(J587="00133. Ремонт зданий и сооружений.","45.2","74.84")</f>
        <v>74.84</v>
      </c>
      <c r="G587" s="55">
        <v>7422000</v>
      </c>
      <c r="H587" s="55">
        <v>836587</v>
      </c>
      <c r="I587" s="54" t="s">
        <v>4449</v>
      </c>
      <c r="J587" s="53" t="s">
        <v>4450</v>
      </c>
      <c r="K587" s="53" t="s">
        <v>4154</v>
      </c>
      <c r="L587" s="53" t="s">
        <v>2639</v>
      </c>
      <c r="M587" s="55" t="s">
        <v>1968</v>
      </c>
      <c r="N587" s="53" t="s">
        <v>2725</v>
      </c>
      <c r="O587" s="53" t="s">
        <v>2726</v>
      </c>
      <c r="P587" s="56">
        <v>195220.89</v>
      </c>
      <c r="Q587" s="56">
        <f t="shared" si="59"/>
        <v>230360.6502</v>
      </c>
      <c r="R587" s="56">
        <v>65073.625</v>
      </c>
      <c r="S587" s="56">
        <f>R587*1.18</f>
        <v>76786.877500000002</v>
      </c>
      <c r="T587" s="56">
        <v>195220.89</v>
      </c>
      <c r="U587" s="56">
        <f t="shared" si="65"/>
        <v>230360.6502</v>
      </c>
      <c r="V587" s="53" t="s">
        <v>61</v>
      </c>
      <c r="W587" s="53" t="s">
        <v>54</v>
      </c>
      <c r="X587" s="53" t="s">
        <v>54</v>
      </c>
      <c r="Y587" s="55" t="s">
        <v>2658</v>
      </c>
      <c r="Z587" s="57">
        <f>IF(V587="Открытый конкурс",AK587-75,AK587-65)</f>
        <v>41930</v>
      </c>
      <c r="AA587" s="57">
        <v>41985</v>
      </c>
      <c r="AB587" s="55"/>
      <c r="AC587" s="55"/>
      <c r="AD587" s="54" t="str">
        <f>I587</f>
        <v>Выполнение работ по ремонту ВЛ 0,4-10кВ в 2015-2017гг. для нужд Западных электрических сетей филиала ОАО «МОЭСК»</v>
      </c>
      <c r="AE587" s="54" t="s">
        <v>4155</v>
      </c>
      <c r="AF587" s="55" t="s">
        <v>2357</v>
      </c>
      <c r="AG587" s="53" t="s">
        <v>51</v>
      </c>
      <c r="AH587" s="55">
        <v>74.259999999999991</v>
      </c>
      <c r="AI587" s="55">
        <v>46209</v>
      </c>
      <c r="AJ587" s="53" t="s">
        <v>4156</v>
      </c>
      <c r="AK587" s="57">
        <v>42005</v>
      </c>
      <c r="AL587" s="57">
        <f>AK587</f>
        <v>42005</v>
      </c>
      <c r="AM587" s="57">
        <v>43090</v>
      </c>
      <c r="AN587" s="55" t="s">
        <v>57</v>
      </c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 t="s">
        <v>3874</v>
      </c>
      <c r="BB587" s="55"/>
      <c r="BC587" s="53" t="s">
        <v>4157</v>
      </c>
    </row>
    <row r="588" spans="1:55" ht="45">
      <c r="A588" s="52">
        <v>3</v>
      </c>
      <c r="B588" s="55" t="s">
        <v>4451</v>
      </c>
      <c r="C588" s="53" t="s">
        <v>4438</v>
      </c>
      <c r="D588" s="53" t="s">
        <v>4452</v>
      </c>
      <c r="E588" s="54" t="s">
        <v>2718</v>
      </c>
      <c r="F588" s="55" t="s">
        <v>4453</v>
      </c>
      <c r="G588" s="55">
        <v>4000000</v>
      </c>
      <c r="H588" s="55">
        <v>880156</v>
      </c>
      <c r="I588" s="54" t="s">
        <v>4454</v>
      </c>
      <c r="J588" s="53" t="s">
        <v>4440</v>
      </c>
      <c r="K588" s="53" t="s">
        <v>2723</v>
      </c>
      <c r="L588" s="53" t="s">
        <v>2674</v>
      </c>
      <c r="M588" s="55">
        <v>201020101</v>
      </c>
      <c r="N588" s="53" t="s">
        <v>2725</v>
      </c>
      <c r="O588" s="53" t="s">
        <v>3095</v>
      </c>
      <c r="P588" s="56">
        <v>21000</v>
      </c>
      <c r="Q588" s="56">
        <f t="shared" si="59"/>
        <v>24780</v>
      </c>
      <c r="R588" s="56">
        <v>7000</v>
      </c>
      <c r="S588" s="56">
        <f>R588*1.18</f>
        <v>8260</v>
      </c>
      <c r="T588" s="56">
        <v>21000</v>
      </c>
      <c r="U588" s="56">
        <f t="shared" si="65"/>
        <v>24780</v>
      </c>
      <c r="V588" s="53" t="s">
        <v>61</v>
      </c>
      <c r="W588" s="53" t="s">
        <v>54</v>
      </c>
      <c r="X588" s="53" t="s">
        <v>54</v>
      </c>
      <c r="Y588" s="55" t="s">
        <v>2658</v>
      </c>
      <c r="Z588" s="57">
        <v>41958</v>
      </c>
      <c r="AA588" s="57">
        <v>41988</v>
      </c>
      <c r="AB588" s="55"/>
      <c r="AC588" s="55"/>
      <c r="AD588" s="54" t="str">
        <f>I588</f>
        <v>Неотложные и аварийно-восстановительные  работы  на ВЛ: (ВЛ 0,4- 10кВ в 2015-2017гг)</v>
      </c>
      <c r="AE588" s="54" t="s">
        <v>4155</v>
      </c>
      <c r="AF588" s="55">
        <v>796</v>
      </c>
      <c r="AG588" s="53"/>
      <c r="AH588" s="55"/>
      <c r="AI588" s="55" t="s">
        <v>1659</v>
      </c>
      <c r="AJ588" s="53" t="s">
        <v>1659</v>
      </c>
      <c r="AK588" s="57" t="s">
        <v>1659</v>
      </c>
      <c r="AL588" s="57" t="s">
        <v>1659</v>
      </c>
      <c r="AM588" s="57" t="s">
        <v>1659</v>
      </c>
      <c r="AN588" s="55" t="s">
        <v>1659</v>
      </c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3"/>
    </row>
  </sheetData>
  <autoFilter ref="A5:BD588"/>
  <mergeCells count="53">
    <mergeCell ref="AX3:AZ3"/>
    <mergeCell ref="BA3:BA4"/>
    <mergeCell ref="AR3:AR4"/>
    <mergeCell ref="AS3:AS4"/>
    <mergeCell ref="AT3:AT4"/>
    <mergeCell ref="AU3:AU4"/>
    <mergeCell ref="AV3:AV4"/>
    <mergeCell ref="AW3:AW4"/>
    <mergeCell ref="AR2:BA2"/>
    <mergeCell ref="BB2:BB4"/>
    <mergeCell ref="BC2:BC4"/>
    <mergeCell ref="C3:C4"/>
    <mergeCell ref="D3:D4"/>
    <mergeCell ref="E3:E4"/>
    <mergeCell ref="W3:W4"/>
    <mergeCell ref="X3:X4"/>
    <mergeCell ref="Y3:Y4"/>
    <mergeCell ref="Z3:Z4"/>
    <mergeCell ref="AB2:AC2"/>
    <mergeCell ref="AD2:AM2"/>
    <mergeCell ref="AN2:AN4"/>
    <mergeCell ref="AO2:AO4"/>
    <mergeCell ref="AP2:AP4"/>
    <mergeCell ref="AF3:AG3"/>
    <mergeCell ref="AQ2:AQ4"/>
    <mergeCell ref="AB3:AB4"/>
    <mergeCell ref="AC3:AC4"/>
    <mergeCell ref="AD3:AD4"/>
    <mergeCell ref="AE3:AE4"/>
    <mergeCell ref="AM3:AM4"/>
    <mergeCell ref="AH3:AH4"/>
    <mergeCell ref="AI3:AJ3"/>
    <mergeCell ref="AK3:AK4"/>
    <mergeCell ref="AL3:AL4"/>
    <mergeCell ref="W2:AA2"/>
    <mergeCell ref="AA3:AA4"/>
    <mergeCell ref="I2:I4"/>
    <mergeCell ref="J2:J4"/>
    <mergeCell ref="K2:K4"/>
    <mergeCell ref="L2:L4"/>
    <mergeCell ref="M2:M4"/>
    <mergeCell ref="N2:N4"/>
    <mergeCell ref="O2:O4"/>
    <mergeCell ref="P2:Q3"/>
    <mergeCell ref="R2:S3"/>
    <mergeCell ref="T2:U3"/>
    <mergeCell ref="V2:V4"/>
    <mergeCell ref="H2:H4"/>
    <mergeCell ref="A2:A4"/>
    <mergeCell ref="B2:B4"/>
    <mergeCell ref="C2:E2"/>
    <mergeCell ref="F2:F4"/>
    <mergeCell ref="G2:G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29" orientation="landscape" r:id="rId1"/>
  <headerFooter>
    <oddFooter>&amp;CСтраница &amp;P</oddFooter>
  </headerFooter>
  <colBreaks count="1" manualBreakCount="1">
    <brk id="54" max="1048575" man="1"/>
  </colBreaks>
  <ignoredErrors>
    <ignoredError sqref="Q6 R6:U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13</vt:i4>
      </vt:variant>
    </vt:vector>
  </HeadingPairs>
  <TitlesOfParts>
    <vt:vector size="17" baseType="lpstr">
      <vt:lpstr>Статистика</vt:lpstr>
      <vt:lpstr>Условно-постоянные закупки</vt:lpstr>
      <vt:lpstr>Инвестиционная деятельность</vt:lpstr>
      <vt:lpstr>Операционная деятельность</vt:lpstr>
      <vt:lpstr>ВД_ИД</vt:lpstr>
      <vt:lpstr>ВД_ОД</vt:lpstr>
      <vt:lpstr>ВидЭТП_ИД</vt:lpstr>
      <vt:lpstr>ВидЭТП_ОД</vt:lpstr>
      <vt:lpstr>'Инвестиционная деятельность'!Заголовки_для_печати</vt:lpstr>
      <vt:lpstr>'Инвестиционная деятельность'!Область_печати</vt:lpstr>
      <vt:lpstr>СпособЗакупки_ИД</vt:lpstr>
      <vt:lpstr>СпособЗакупки_ОД</vt:lpstr>
      <vt:lpstr>Сумма_ИД</vt:lpstr>
      <vt:lpstr>Сумма_ОД</vt:lpstr>
      <vt:lpstr>Филиал_ИД</vt:lpstr>
      <vt:lpstr>Филиал_ОД</vt:lpstr>
      <vt:lpstr>ФилиалУПЗ</vt:lpstr>
    </vt:vector>
  </TitlesOfParts>
  <Company>MOESK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Давлетшин О.Р.</dc:creator>
  <cp:lastModifiedBy>Давлетшин О.Р.</cp:lastModifiedBy>
  <cp:lastPrinted>2014-12-29T05:39:31Z</cp:lastPrinted>
  <dcterms:created xsi:type="dcterms:W3CDTF">2014-09-30T05:35:53Z</dcterms:created>
  <dcterms:modified xsi:type="dcterms:W3CDTF">2014-12-31T10:48:23Z</dcterms:modified>
</cp:coreProperties>
</file>